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Ex1.xml" ContentType="application/vnd.ms-office.chartex+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Ex2.xml" ContentType="application/vnd.ms-office.chartex+xml"/>
  <Override PartName="/xl/charts/style7.xml" ContentType="application/vnd.ms-office.chartstyle+xml"/>
  <Override PartName="/xl/charts/colors7.xml" ContentType="application/vnd.ms-office.chartcolorstyle+xml"/>
  <Override PartName="/xl/charts/chartEx3.xml" ContentType="application/vnd.ms-office.chartex+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Ex4.xml" ContentType="application/vnd.ms-office.chartex+xml"/>
  <Override PartName="/xl/charts/style9.xml" ContentType="application/vnd.ms-office.chartstyle+xml"/>
  <Override PartName="/xl/charts/colors9.xml" ContentType="application/vnd.ms-office.chartcolorstyle+xml"/>
  <Override PartName="/xl/charts/chartEx5.xml" ContentType="application/vnd.ms-office.chartex+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always" codeName="ThisWorkbook"/>
  <mc:AlternateContent xmlns:mc="http://schemas.openxmlformats.org/markup-compatibility/2006">
    <mc:Choice Requires="x15">
      <x15ac:absPath xmlns:x15ac="http://schemas.microsoft.com/office/spreadsheetml/2010/11/ac" url="F:\Backup SDDE 03-09-2025\Documentos revisados\Informes\"/>
    </mc:Choice>
  </mc:AlternateContent>
  <xr:revisionPtr revIDLastSave="0" documentId="13_ncr:20001_{6DE834AB-B491-42F6-AB9F-0BC1A014D1EB}" xr6:coauthVersionLast="36" xr6:coauthVersionMax="47" xr10:uidLastSave="{00000000-0000-0000-0000-000000000000}"/>
  <bookViews>
    <workbookView xWindow="0" yWindow="0" windowWidth="25135" windowHeight="9884" tabRatio="778" xr2:uid="{BE2A8EFF-0619-4BD2-8FF1-9F0D439E4D64}"/>
  </bookViews>
  <sheets>
    <sheet name="IED Bogotá-Región" sheetId="20" r:id="rId1"/>
    <sheet name="Índice" sheetId="6" r:id="rId2"/>
    <sheet name="Resumen Ejecutivo" sheetId="12" r:id="rId3"/>
    <sheet name="1. Panorama mundial IED" sheetId="28" r:id="rId4"/>
    <sheet name="1. Panorama mundial IED (2)" sheetId="27" state="hidden" r:id="rId5"/>
    <sheet name="2. Montos de IED" sheetId="2" r:id="rId6"/>
    <sheet name="3. IED por municipio" sheetId="3" r:id="rId7"/>
    <sheet name="4. IED por país de origen" sheetId="18" r:id="rId8"/>
    <sheet name="5. IED por sector de destino" sheetId="5" r:id="rId9"/>
    <sheet name="6. IED por actividad" sheetId="26" r:id="rId10"/>
    <sheet name="7. Resumen por sectores IIB" sheetId="23"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0" localSheetId="10">#REF!</definedName>
    <definedName name="\0">#REF!</definedName>
    <definedName name="\A" localSheetId="10">#REF!</definedName>
    <definedName name="\A">#REF!</definedName>
    <definedName name="\B" localSheetId="10">#REF!</definedName>
    <definedName name="\B">#REF!</definedName>
    <definedName name="\M">#REF!</definedName>
    <definedName name="__pr1">'[1]Cifras 2005 - CCB'!$B$27:$J$38</definedName>
    <definedName name="_1">#REF!</definedName>
    <definedName name="_Fill" hidden="1">#REF!</definedName>
    <definedName name="_xlnm._FilterDatabase" localSheetId="6" hidden="1">'3. IED por municipio'!$M$10:$P$10</definedName>
    <definedName name="_xlnm._FilterDatabase" localSheetId="8" hidden="1">'5. IED por sector de destino'!$K$52:$L$62</definedName>
    <definedName name="_xlnm._FilterDatabase" localSheetId="9" hidden="1">'6. IED por actividad'!$K$43:$L$53</definedName>
    <definedName name="_M" localSheetId="10">#REF!</definedName>
    <definedName name="_M">#REF!</definedName>
    <definedName name="_pr1">'[1]Cifras 2005 - CCB'!$B$27:$J$38</definedName>
    <definedName name="_xlchart.v1.0" hidden="1">'4. IED por país de origen'!$J$60:$J$70</definedName>
    <definedName name="_xlchart.v1.1" hidden="1">'4. IED por país de origen'!$K$60:$K$70</definedName>
    <definedName name="_xlchart.v1.2" hidden="1">'5. IED por sector de destino'!$J$51:$J$66</definedName>
    <definedName name="_xlchart.v1.3" hidden="1">'5. IED por sector de destino'!$L$51:$L$66</definedName>
    <definedName name="_xlchart.v1.4" hidden="1">'5. IED por sector de destino'!$J$13:$J$35</definedName>
    <definedName name="_xlchart.v1.5" hidden="1">'5. IED por sector de destino'!$L$13:$L$35</definedName>
    <definedName name="_xlchart.v1.6" hidden="1">'6. IED por actividad'!$J$42:$J$57</definedName>
    <definedName name="_xlchart.v1.7" hidden="1">'6. IED por actividad'!$L$42:$L$57</definedName>
    <definedName name="_xlchart.v1.8" hidden="1">'6. IED por actividad'!$J$13:$J$27</definedName>
    <definedName name="_xlchart.v1.9" hidden="1">'6. IED por actividad'!$L$13:$L$27</definedName>
    <definedName name="a">#REF!</definedName>
    <definedName name="A_impresión_IM">#REF!</definedName>
    <definedName name="BETO">[2]BETO!$A$15:$I$60134</definedName>
    <definedName name="CIIU">[3]!Tabla1[[CIIU2]:[Actividad]]</definedName>
    <definedName name="CIIU2">[3]!Tabla1[[Actividad]:[CIIU2]]</definedName>
    <definedName name="Condition">#REF!</definedName>
    <definedName name="CONDITION2">#REF!</definedName>
    <definedName name="CountryCond">#REF!</definedName>
    <definedName name="CountryCondModified">#REF!</definedName>
    <definedName name="CritereTitle">#REF!</definedName>
    <definedName name="CriteriaRank">#REF!</definedName>
    <definedName name="CriteriaUpdate">#REF!</definedName>
    <definedName name="CriteriaYear">#REF!</definedName>
    <definedName name="dd">#REF!</definedName>
    <definedName name="DeleteChart">#REF!</definedName>
    <definedName name="DeleteExcel">[4]Sheet1!#REF!</definedName>
    <definedName name="DrillDowntitle">[4]Sheet1!#REF!</definedName>
    <definedName name="FactorTitle">#REF!</definedName>
    <definedName name="Format">#REF!</definedName>
    <definedName name="FormatNotes">#REF!</definedName>
    <definedName name="Group_Title">#REF!</definedName>
    <definedName name="H_Show_Hide">#REF!</definedName>
    <definedName name="HasNotes">#REF!</definedName>
    <definedName name="Indice">[5]Introducción!$A$28:$A$33</definedName>
    <definedName name="Infraestructura" localSheetId="10">#REF!</definedName>
    <definedName name="Infraestructura">#REF!</definedName>
    <definedName name="IsBack">#REF!</definedName>
    <definedName name="IsRanging">#REF!</definedName>
    <definedName name="ISSurvey">#REF!</definedName>
    <definedName name="jlhkjhk">#REF!</definedName>
    <definedName name="jsjs">#REF!</definedName>
    <definedName name="kjhkjh">#REF!</definedName>
    <definedName name="Level">#REF!</definedName>
    <definedName name="nose">#REF!</definedName>
    <definedName name="Notes">#REF!</definedName>
    <definedName name="nuevo">#REF!</definedName>
    <definedName name="NumberFormat">[6]Sheet1!$F$29:$O$33</definedName>
    <definedName name="OverallTitle">#REF!</definedName>
    <definedName name="PLANILLA">#REF!</definedName>
    <definedName name="RangeToPublish">#REF!</definedName>
    <definedName name="RangeToSort">#REF!</definedName>
    <definedName name="RankColumn">#REF!</definedName>
    <definedName name="RankOrder">#REF!</definedName>
    <definedName name="ReportTitle">#REF!</definedName>
    <definedName name="SortRows">#REF!</definedName>
    <definedName name="StartDrill">[4]Sheet1!#REF!</definedName>
    <definedName name="SubTitle">#REF!</definedName>
    <definedName name="Table">#REF!</definedName>
    <definedName name="Totaldepto">[7]G3!#REF!</definedName>
    <definedName name="trececiudades">'[8]13 áreas mensual'!$A$14</definedName>
    <definedName name="V_Show_Hide">#REF!</definedName>
    <definedName name="w" hidden="1">#REF!</definedName>
    <definedName name="ytfd">#REF!</definedName>
  </definedNames>
  <calcPr calcId="191028"/>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28" l="1"/>
  <c r="D38" i="5" l="1"/>
  <c r="G91" i="28"/>
  <c r="K16" i="3" l="1"/>
  <c r="H16" i="3"/>
  <c r="L102" i="28"/>
  <c r="L94" i="28"/>
  <c r="L95" i="28"/>
  <c r="L97" i="28"/>
  <c r="L99" i="28"/>
  <c r="L101" i="28"/>
  <c r="L93" i="28"/>
  <c r="L100" i="28"/>
  <c r="G95" i="28"/>
  <c r="G103" i="28"/>
  <c r="G94" i="28"/>
  <c r="G96" i="28"/>
  <c r="G97" i="28"/>
  <c r="G101" i="28"/>
  <c r="L91" i="28"/>
  <c r="Q53" i="28"/>
  <c r="Q54" i="28"/>
  <c r="Q55" i="28"/>
  <c r="Q56" i="28"/>
  <c r="Q57" i="28"/>
  <c r="Q58" i="28"/>
  <c r="Q59" i="28"/>
  <c r="Q60" i="28"/>
  <c r="Q61" i="28"/>
  <c r="Q62" i="28"/>
  <c r="Q52" i="28"/>
  <c r="L53" i="28"/>
  <c r="L54" i="28"/>
  <c r="L55" i="28"/>
  <c r="L56" i="28"/>
  <c r="L57" i="28"/>
  <c r="L58" i="28"/>
  <c r="L59" i="28"/>
  <c r="L60" i="28"/>
  <c r="L61" i="28"/>
  <c r="L62" i="28"/>
  <c r="L52" i="28"/>
  <c r="G53" i="28"/>
  <c r="G54" i="28"/>
  <c r="G55" i="28"/>
  <c r="G56" i="28"/>
  <c r="G57" i="28"/>
  <c r="G58" i="28"/>
  <c r="G59" i="28"/>
  <c r="G60" i="28"/>
  <c r="G61" i="28"/>
  <c r="G62" i="28"/>
  <c r="G52" i="28"/>
  <c r="Q40" i="28"/>
  <c r="Q41" i="28"/>
  <c r="Q42" i="28"/>
  <c r="Q43" i="28"/>
  <c r="Q44" i="28"/>
  <c r="Q45" i="28"/>
  <c r="Q46" i="28"/>
  <c r="Q47" i="28"/>
  <c r="Q48" i="28"/>
  <c r="Q49" i="28"/>
  <c r="Q50" i="28"/>
  <c r="Q39" i="28"/>
  <c r="Q14" i="28"/>
  <c r="Q15" i="28"/>
  <c r="Q16" i="28"/>
  <c r="Q17" i="28"/>
  <c r="Q18" i="28"/>
  <c r="Q19" i="28"/>
  <c r="Q20" i="28"/>
  <c r="Q13" i="28"/>
  <c r="L40" i="28"/>
  <c r="L41" i="28"/>
  <c r="L42" i="28"/>
  <c r="L43" i="28"/>
  <c r="L44" i="28"/>
  <c r="L45" i="28"/>
  <c r="L46" i="28"/>
  <c r="L47" i="28"/>
  <c r="L48" i="28"/>
  <c r="L49" i="28"/>
  <c r="L50" i="28"/>
  <c r="L39" i="28"/>
  <c r="G40" i="28"/>
  <c r="G41" i="28"/>
  <c r="G42" i="28"/>
  <c r="G43" i="28"/>
  <c r="G44" i="28"/>
  <c r="G45" i="28"/>
  <c r="G46" i="28"/>
  <c r="G47" i="28"/>
  <c r="G48" i="28"/>
  <c r="G49" i="28"/>
  <c r="G50" i="28"/>
  <c r="G39" i="28"/>
  <c r="Q23" i="28"/>
  <c r="Q24" i="28"/>
  <c r="Q25" i="28"/>
  <c r="Q26" i="28"/>
  <c r="Q27" i="28"/>
  <c r="Q28" i="28"/>
  <c r="Q29" i="28"/>
  <c r="Q30" i="28"/>
  <c r="Q31" i="28"/>
  <c r="Q32" i="28"/>
  <c r="Q22" i="28"/>
  <c r="L23" i="28"/>
  <c r="L24" i="28"/>
  <c r="L25" i="28"/>
  <c r="L26" i="28"/>
  <c r="L27" i="28"/>
  <c r="L28" i="28"/>
  <c r="L29" i="28"/>
  <c r="L30" i="28"/>
  <c r="L31" i="28"/>
  <c r="L32" i="28"/>
  <c r="L22" i="28"/>
  <c r="G23" i="28"/>
  <c r="G24" i="28"/>
  <c r="G25" i="28"/>
  <c r="G26" i="28"/>
  <c r="G27" i="28"/>
  <c r="G28" i="28"/>
  <c r="G29" i="28"/>
  <c r="G30" i="28"/>
  <c r="G31" i="28"/>
  <c r="G32" i="28"/>
  <c r="G22" i="28"/>
  <c r="L14" i="28"/>
  <c r="L15" i="28"/>
  <c r="L16" i="28"/>
  <c r="L17" i="28"/>
  <c r="L18" i="28"/>
  <c r="L19" i="28"/>
  <c r="L20" i="28"/>
  <c r="L13" i="28"/>
  <c r="G15" i="28"/>
  <c r="G17" i="28"/>
  <c r="G18" i="28"/>
  <c r="G19" i="28"/>
  <c r="G20" i="28"/>
  <c r="G14" i="28"/>
  <c r="G13" i="28"/>
  <c r="L87" i="28" l="1"/>
  <c r="G80" i="28"/>
  <c r="J103" i="28"/>
  <c r="G83" i="28"/>
  <c r="G82" i="28"/>
  <c r="L98" i="28"/>
  <c r="G86" i="28"/>
  <c r="L84" i="28"/>
  <c r="G100" i="28"/>
  <c r="G81" i="28"/>
  <c r="G99" i="28"/>
  <c r="G98" i="28"/>
  <c r="L81" i="28"/>
  <c r="G102" i="28"/>
  <c r="L96" i="28"/>
  <c r="G93" i="28"/>
  <c r="L88" i="28"/>
  <c r="G88" i="28"/>
  <c r="L86" i="28"/>
  <c r="G87" i="28"/>
  <c r="L85" i="28"/>
  <c r="H103" i="28"/>
  <c r="L80" i="28"/>
  <c r="G85" i="28"/>
  <c r="I103" i="28"/>
  <c r="L83" i="28"/>
  <c r="G84" i="28"/>
  <c r="L82" i="28"/>
  <c r="L90" i="28"/>
  <c r="K103" i="28"/>
  <c r="G38" i="5"/>
  <c r="F38" i="5"/>
  <c r="L103" i="28" l="1"/>
  <c r="G90" i="28"/>
  <c r="H28" i="26"/>
  <c r="H27" i="26"/>
  <c r="H26" i="26"/>
  <c r="H25" i="26"/>
  <c r="H21" i="26"/>
  <c r="H19" i="26"/>
  <c r="H18" i="26"/>
  <c r="H17" i="26"/>
  <c r="H16" i="26"/>
  <c r="H15" i="26"/>
  <c r="H14" i="26"/>
  <c r="H13" i="26"/>
  <c r="E28" i="26"/>
  <c r="D29" i="26"/>
  <c r="C29" i="26"/>
  <c r="C38" i="5"/>
  <c r="H37" i="5"/>
  <c r="H36" i="5"/>
  <c r="H35" i="5"/>
  <c r="H34" i="5"/>
  <c r="H33" i="5"/>
  <c r="H32" i="5"/>
  <c r="H31" i="5"/>
  <c r="H30" i="5"/>
  <c r="H29" i="5"/>
  <c r="H28" i="5"/>
  <c r="H27" i="5"/>
  <c r="H24" i="5"/>
  <c r="H23" i="5"/>
  <c r="H21" i="5"/>
  <c r="H20" i="5"/>
  <c r="H19" i="5"/>
  <c r="H18" i="5"/>
  <c r="H17" i="5"/>
  <c r="H16" i="5"/>
  <c r="H15" i="5"/>
  <c r="H14" i="5"/>
  <c r="H13" i="5"/>
  <c r="E19" i="5"/>
  <c r="E20" i="5"/>
  <c r="E21" i="5"/>
  <c r="E36" i="5"/>
  <c r="E37" i="5"/>
  <c r="E105" i="18" l="1"/>
  <c r="F104" i="18" s="1"/>
  <c r="D104" i="18"/>
  <c r="C105" i="18"/>
  <c r="G47" i="18"/>
  <c r="H47" i="18"/>
  <c r="J42" i="18" s="1"/>
  <c r="J41" i="18"/>
  <c r="J44" i="18"/>
  <c r="J45" i="18"/>
  <c r="J46" i="18"/>
  <c r="I46" i="18"/>
  <c r="I45" i="18"/>
  <c r="I44" i="18"/>
  <c r="I43" i="18"/>
  <c r="I42" i="18"/>
  <c r="I41" i="18"/>
  <c r="I40" i="18"/>
  <c r="I39" i="18"/>
  <c r="I38" i="18"/>
  <c r="I37" i="18"/>
  <c r="I36" i="18"/>
  <c r="I32" i="18"/>
  <c r="I31" i="18"/>
  <c r="I28" i="18"/>
  <c r="I27" i="18"/>
  <c r="I26" i="18"/>
  <c r="I24" i="18"/>
  <c r="I23" i="18"/>
  <c r="I20" i="18"/>
  <c r="I19" i="18"/>
  <c r="I18" i="18"/>
  <c r="I17" i="18"/>
  <c r="I16" i="18"/>
  <c r="I15" i="18"/>
  <c r="I14" i="18"/>
  <c r="F41" i="18"/>
  <c r="F42" i="18"/>
  <c r="F43" i="18"/>
  <c r="F45" i="18"/>
  <c r="F46" i="18"/>
  <c r="E31" i="18"/>
  <c r="E23" i="18"/>
  <c r="E20" i="18"/>
  <c r="E19" i="18"/>
  <c r="E27" i="18"/>
  <c r="E28" i="18"/>
  <c r="E41" i="18"/>
  <c r="E42" i="18"/>
  <c r="E43" i="18"/>
  <c r="E44" i="18"/>
  <c r="E45" i="18"/>
  <c r="E46" i="18"/>
  <c r="D47" i="18"/>
  <c r="F44" i="18" s="1"/>
  <c r="C47" i="18"/>
  <c r="I19" i="3"/>
  <c r="G19" i="3"/>
  <c r="F19" i="3"/>
  <c r="E16" i="3"/>
  <c r="D19" i="3"/>
  <c r="C19" i="3"/>
  <c r="C39" i="2"/>
  <c r="E39" i="2"/>
  <c r="G39" i="2"/>
  <c r="E20" i="2"/>
  <c r="D20" i="2"/>
  <c r="C20" i="2"/>
  <c r="J43" i="18" l="1"/>
  <c r="J65" i="27" l="1"/>
  <c r="J66" i="27"/>
  <c r="J67" i="27"/>
  <c r="J68" i="27"/>
  <c r="J69" i="27"/>
  <c r="J70" i="27"/>
  <c r="J71" i="27"/>
  <c r="J72" i="27"/>
  <c r="J73" i="27"/>
  <c r="J64" i="27"/>
  <c r="E67" i="27"/>
  <c r="E68" i="27"/>
  <c r="E69" i="27"/>
  <c r="E70" i="27"/>
  <c r="E71" i="27"/>
  <c r="E72" i="27"/>
  <c r="E73" i="27"/>
  <c r="E66" i="27"/>
  <c r="E65" i="27"/>
  <c r="E64" i="27"/>
  <c r="J53" i="27"/>
  <c r="J54" i="27"/>
  <c r="J55" i="27"/>
  <c r="J56" i="27"/>
  <c r="J57" i="27"/>
  <c r="J58" i="27"/>
  <c r="J59" i="27"/>
  <c r="J60" i="27"/>
  <c r="J61" i="27"/>
  <c r="J52" i="27"/>
  <c r="E53" i="27"/>
  <c r="E54" i="27"/>
  <c r="E55" i="27"/>
  <c r="E56" i="27"/>
  <c r="E57" i="27"/>
  <c r="E58" i="27"/>
  <c r="E59" i="27"/>
  <c r="E60" i="27"/>
  <c r="E61" i="27"/>
  <c r="E52" i="27"/>
  <c r="J41" i="27"/>
  <c r="J42" i="27"/>
  <c r="J43" i="27"/>
  <c r="J44" i="27"/>
  <c r="J45" i="27"/>
  <c r="J46" i="27"/>
  <c r="J47" i="27"/>
  <c r="J48" i="27"/>
  <c r="J49" i="27"/>
  <c r="J40" i="27"/>
  <c r="I41" i="27"/>
  <c r="I42" i="27"/>
  <c r="I43" i="27"/>
  <c r="I44" i="27"/>
  <c r="I45" i="27"/>
  <c r="I46" i="27"/>
  <c r="I47" i="27"/>
  <c r="I48" i="27"/>
  <c r="I49" i="27"/>
  <c r="I40" i="27"/>
  <c r="H41" i="27"/>
  <c r="H42" i="27"/>
  <c r="H43" i="27"/>
  <c r="H44" i="27"/>
  <c r="H45" i="27"/>
  <c r="H46" i="27"/>
  <c r="H47" i="27"/>
  <c r="H48" i="27"/>
  <c r="H49" i="27"/>
  <c r="H40" i="27"/>
  <c r="E43" i="27"/>
  <c r="E44" i="27"/>
  <c r="E45" i="27"/>
  <c r="E46" i="27"/>
  <c r="E47" i="27"/>
  <c r="E48" i="27"/>
  <c r="E49" i="27"/>
  <c r="E41" i="27"/>
  <c r="E42" i="27"/>
  <c r="E40" i="27"/>
  <c r="D41" i="27"/>
  <c r="D42" i="27"/>
  <c r="D43" i="27"/>
  <c r="D44" i="27"/>
  <c r="D45" i="27"/>
  <c r="D46" i="27"/>
  <c r="D47" i="27"/>
  <c r="D48" i="27"/>
  <c r="D49" i="27"/>
  <c r="D40" i="27"/>
  <c r="C41" i="27"/>
  <c r="C42" i="27"/>
  <c r="C43" i="27"/>
  <c r="C44" i="27"/>
  <c r="C45" i="27"/>
  <c r="C46" i="27"/>
  <c r="C47" i="27"/>
  <c r="C48" i="27"/>
  <c r="C49" i="27"/>
  <c r="C40" i="27"/>
  <c r="J23" i="27" l="1"/>
  <c r="J24" i="27"/>
  <c r="J25" i="27"/>
  <c r="J26" i="27"/>
  <c r="J27" i="27"/>
  <c r="J28" i="27"/>
  <c r="J29" i="27"/>
  <c r="J30" i="27"/>
  <c r="J31" i="27"/>
  <c r="J22" i="27"/>
  <c r="E23" i="27"/>
  <c r="E24" i="27"/>
  <c r="E25" i="27"/>
  <c r="E26" i="27"/>
  <c r="E27" i="27"/>
  <c r="E28" i="27"/>
  <c r="E29" i="27"/>
  <c r="E30" i="27"/>
  <c r="E31" i="27"/>
  <c r="E22" i="27"/>
  <c r="D38" i="2"/>
  <c r="E15" i="26"/>
  <c r="D34" i="23"/>
  <c r="E71" i="26"/>
  <c r="H12" i="3"/>
  <c r="K103" i="27" l="1"/>
  <c r="J103" i="27"/>
  <c r="F103" i="27"/>
  <c r="E103" i="27"/>
  <c r="I102" i="27"/>
  <c r="H102" i="27"/>
  <c r="D102" i="27"/>
  <c r="C102" i="27"/>
  <c r="L101" i="27"/>
  <c r="I101" i="27"/>
  <c r="H101" i="27"/>
  <c r="G101" i="27"/>
  <c r="D101" i="27"/>
  <c r="C101" i="27"/>
  <c r="L100" i="27"/>
  <c r="I100" i="27"/>
  <c r="H100" i="27"/>
  <c r="G100" i="27"/>
  <c r="D100" i="27"/>
  <c r="C100" i="27"/>
  <c r="L99" i="27"/>
  <c r="I99" i="27"/>
  <c r="H99" i="27"/>
  <c r="G99" i="27"/>
  <c r="D99" i="27"/>
  <c r="C99" i="27"/>
  <c r="L98" i="27"/>
  <c r="I98" i="27"/>
  <c r="H98" i="27"/>
  <c r="G98" i="27"/>
  <c r="D98" i="27"/>
  <c r="C98" i="27"/>
  <c r="L97" i="27"/>
  <c r="I97" i="27"/>
  <c r="H97" i="27"/>
  <c r="G97" i="27"/>
  <c r="D97" i="27"/>
  <c r="C97" i="27"/>
  <c r="L96" i="27"/>
  <c r="I96" i="27"/>
  <c r="H96" i="27"/>
  <c r="G96" i="27"/>
  <c r="D96" i="27"/>
  <c r="C96" i="27"/>
  <c r="L95" i="27"/>
  <c r="I95" i="27"/>
  <c r="H95" i="27"/>
  <c r="G95" i="27"/>
  <c r="D95" i="27"/>
  <c r="C95" i="27"/>
  <c r="L94" i="27"/>
  <c r="I94" i="27"/>
  <c r="H94" i="27"/>
  <c r="G94" i="27"/>
  <c r="D94" i="27"/>
  <c r="C94" i="27"/>
  <c r="L93" i="27"/>
  <c r="I93" i="27"/>
  <c r="H93" i="27"/>
  <c r="G93" i="27"/>
  <c r="D93" i="27"/>
  <c r="C93" i="27"/>
  <c r="L91" i="27"/>
  <c r="G91" i="27"/>
  <c r="K90" i="27"/>
  <c r="J90" i="27"/>
  <c r="F90" i="27"/>
  <c r="E90" i="27"/>
  <c r="H89" i="27"/>
  <c r="C89" i="27"/>
  <c r="I88" i="27"/>
  <c r="D88" i="27"/>
  <c r="I86" i="27"/>
  <c r="D86" i="27"/>
  <c r="I85" i="27"/>
  <c r="H85" i="27"/>
  <c r="D85" i="27"/>
  <c r="C85" i="27"/>
  <c r="L84" i="27"/>
  <c r="I84" i="27"/>
  <c r="H84" i="27"/>
  <c r="G84" i="27"/>
  <c r="D84" i="27"/>
  <c r="C84" i="27"/>
  <c r="L83" i="27"/>
  <c r="I83" i="27"/>
  <c r="G83" i="27"/>
  <c r="D83" i="27"/>
  <c r="L82" i="27"/>
  <c r="I82" i="27"/>
  <c r="H82" i="27"/>
  <c r="G82" i="27"/>
  <c r="D82" i="27"/>
  <c r="C82" i="27"/>
  <c r="L81" i="27"/>
  <c r="I81" i="27"/>
  <c r="H81" i="27"/>
  <c r="G81" i="27"/>
  <c r="D81" i="27"/>
  <c r="C81" i="27"/>
  <c r="L80" i="27"/>
  <c r="I80" i="27"/>
  <c r="H80" i="27"/>
  <c r="G80" i="27"/>
  <c r="D80" i="27"/>
  <c r="C80" i="27"/>
  <c r="P73" i="27"/>
  <c r="I73" i="27"/>
  <c r="H73" i="27"/>
  <c r="G73" i="27"/>
  <c r="D73" i="27"/>
  <c r="C73" i="27"/>
  <c r="P72" i="27"/>
  <c r="I72" i="27"/>
  <c r="H72" i="27"/>
  <c r="G72" i="27"/>
  <c r="D72" i="27"/>
  <c r="C72" i="27"/>
  <c r="P71" i="27"/>
  <c r="I71" i="27"/>
  <c r="H71" i="27"/>
  <c r="G71" i="27"/>
  <c r="D71" i="27"/>
  <c r="C71" i="27"/>
  <c r="P70" i="27"/>
  <c r="I70" i="27"/>
  <c r="H70" i="27"/>
  <c r="G70" i="27"/>
  <c r="D70" i="27"/>
  <c r="C70" i="27"/>
  <c r="P69" i="27"/>
  <c r="I69" i="27"/>
  <c r="H69" i="27"/>
  <c r="G69" i="27"/>
  <c r="D69" i="27"/>
  <c r="C69" i="27"/>
  <c r="P68" i="27"/>
  <c r="I68" i="27"/>
  <c r="H68" i="27"/>
  <c r="G68" i="27"/>
  <c r="D68" i="27"/>
  <c r="C68" i="27"/>
  <c r="P67" i="27"/>
  <c r="I67" i="27"/>
  <c r="H67" i="27"/>
  <c r="G67" i="27"/>
  <c r="D67" i="27"/>
  <c r="C67" i="27"/>
  <c r="P66" i="27"/>
  <c r="I66" i="27"/>
  <c r="H66" i="27"/>
  <c r="G66" i="27"/>
  <c r="D66" i="27"/>
  <c r="C66" i="27"/>
  <c r="P65" i="27"/>
  <c r="I65" i="27"/>
  <c r="H65" i="27"/>
  <c r="G65" i="27"/>
  <c r="D65" i="27"/>
  <c r="C65" i="27"/>
  <c r="P64" i="27"/>
  <c r="I64" i="27"/>
  <c r="H64" i="27"/>
  <c r="G64" i="27"/>
  <c r="D64" i="27"/>
  <c r="C64" i="27"/>
  <c r="P61" i="27"/>
  <c r="I61" i="27"/>
  <c r="H61" i="27"/>
  <c r="G61" i="27"/>
  <c r="D61" i="27"/>
  <c r="C61" i="27"/>
  <c r="P60" i="27"/>
  <c r="I60" i="27"/>
  <c r="H60" i="27"/>
  <c r="G60" i="27"/>
  <c r="D60" i="27"/>
  <c r="C60" i="27"/>
  <c r="P59" i="27"/>
  <c r="I59" i="27"/>
  <c r="H59" i="27"/>
  <c r="G59" i="27"/>
  <c r="D59" i="27"/>
  <c r="C59" i="27"/>
  <c r="P58" i="27"/>
  <c r="I58" i="27"/>
  <c r="H58" i="27"/>
  <c r="G58" i="27"/>
  <c r="D58" i="27"/>
  <c r="C58" i="27"/>
  <c r="P57" i="27"/>
  <c r="I57" i="27"/>
  <c r="H57" i="27"/>
  <c r="G57" i="27"/>
  <c r="D57" i="27"/>
  <c r="C57" i="27"/>
  <c r="P56" i="27"/>
  <c r="I56" i="27"/>
  <c r="H56" i="27"/>
  <c r="G56" i="27"/>
  <c r="D56" i="27"/>
  <c r="C56" i="27"/>
  <c r="P55" i="27"/>
  <c r="I55" i="27"/>
  <c r="H55" i="27"/>
  <c r="G55" i="27"/>
  <c r="D55" i="27"/>
  <c r="C55" i="27"/>
  <c r="P54" i="27"/>
  <c r="I54" i="27"/>
  <c r="H54" i="27"/>
  <c r="G54" i="27"/>
  <c r="D54" i="27"/>
  <c r="C54" i="27"/>
  <c r="P53" i="27"/>
  <c r="I53" i="27"/>
  <c r="H53" i="27"/>
  <c r="G53" i="27"/>
  <c r="D53" i="27"/>
  <c r="C53" i="27"/>
  <c r="P52" i="27"/>
  <c r="I52" i="27"/>
  <c r="H52" i="27"/>
  <c r="G52" i="27"/>
  <c r="D52" i="27"/>
  <c r="C52" i="27"/>
  <c r="I50" i="27"/>
  <c r="H50" i="27"/>
  <c r="P49" i="27"/>
  <c r="N49" i="27"/>
  <c r="M49" i="27"/>
  <c r="G49" i="27"/>
  <c r="P48" i="27"/>
  <c r="N48" i="27"/>
  <c r="M48" i="27"/>
  <c r="G48" i="27"/>
  <c r="P47" i="27"/>
  <c r="N47" i="27"/>
  <c r="M47" i="27"/>
  <c r="G47" i="27"/>
  <c r="P46" i="27"/>
  <c r="N46" i="27"/>
  <c r="M46" i="27"/>
  <c r="G46" i="27"/>
  <c r="P45" i="27"/>
  <c r="N45" i="27"/>
  <c r="M45" i="27"/>
  <c r="G45" i="27"/>
  <c r="P44" i="27"/>
  <c r="N44" i="27"/>
  <c r="M44" i="27"/>
  <c r="G44" i="27"/>
  <c r="P43" i="27"/>
  <c r="N43" i="27"/>
  <c r="M43" i="27"/>
  <c r="G43" i="27"/>
  <c r="P42" i="27"/>
  <c r="N42" i="27"/>
  <c r="M42" i="27"/>
  <c r="G42" i="27"/>
  <c r="P41" i="27"/>
  <c r="N41" i="27"/>
  <c r="M41" i="27"/>
  <c r="G41" i="27"/>
  <c r="P40" i="27"/>
  <c r="N40" i="27"/>
  <c r="M40" i="27"/>
  <c r="G40" i="27"/>
  <c r="K39" i="27"/>
  <c r="J39" i="27"/>
  <c r="F39" i="27"/>
  <c r="E39" i="27"/>
  <c r="D39" i="27"/>
  <c r="C39" i="27"/>
  <c r="P31" i="27"/>
  <c r="I31" i="27"/>
  <c r="H31" i="27"/>
  <c r="G31" i="27"/>
  <c r="D31" i="27"/>
  <c r="C31" i="27"/>
  <c r="P30" i="27"/>
  <c r="I30" i="27"/>
  <c r="H30" i="27"/>
  <c r="G30" i="27"/>
  <c r="D30" i="27"/>
  <c r="C30" i="27"/>
  <c r="P29" i="27"/>
  <c r="I29" i="27"/>
  <c r="H29" i="27"/>
  <c r="G29" i="27"/>
  <c r="D29" i="27"/>
  <c r="C29" i="27"/>
  <c r="P28" i="27"/>
  <c r="I28" i="27"/>
  <c r="H28" i="27"/>
  <c r="G28" i="27"/>
  <c r="D28" i="27"/>
  <c r="C28" i="27"/>
  <c r="P27" i="27"/>
  <c r="I27" i="27"/>
  <c r="H27" i="27"/>
  <c r="G27" i="27"/>
  <c r="D27" i="27"/>
  <c r="C27" i="27"/>
  <c r="P26" i="27"/>
  <c r="I26" i="27"/>
  <c r="H26" i="27"/>
  <c r="G26" i="27"/>
  <c r="D26" i="27"/>
  <c r="C26" i="27"/>
  <c r="P25" i="27"/>
  <c r="I25" i="27"/>
  <c r="H25" i="27"/>
  <c r="G25" i="27"/>
  <c r="D25" i="27"/>
  <c r="C25" i="27"/>
  <c r="P24" i="27"/>
  <c r="I24" i="27"/>
  <c r="H24" i="27"/>
  <c r="G24" i="27"/>
  <c r="D24" i="27"/>
  <c r="C24" i="27"/>
  <c r="P23" i="27"/>
  <c r="I23" i="27"/>
  <c r="H23" i="27"/>
  <c r="G23" i="27"/>
  <c r="D23" i="27"/>
  <c r="C23" i="27"/>
  <c r="P22" i="27"/>
  <c r="I22" i="27"/>
  <c r="H22" i="27"/>
  <c r="G22" i="27"/>
  <c r="D22" i="27"/>
  <c r="C22" i="27"/>
  <c r="P20" i="27"/>
  <c r="O20" i="27"/>
  <c r="N20" i="27"/>
  <c r="M20" i="27"/>
  <c r="L20" i="27"/>
  <c r="G20" i="27"/>
  <c r="P19" i="27"/>
  <c r="O19" i="27"/>
  <c r="N19" i="27"/>
  <c r="M19" i="27"/>
  <c r="L19" i="27"/>
  <c r="G19" i="27"/>
  <c r="P18" i="27"/>
  <c r="O18" i="27"/>
  <c r="N18" i="27"/>
  <c r="M18" i="27"/>
  <c r="L18" i="27"/>
  <c r="G18" i="27"/>
  <c r="P17" i="27"/>
  <c r="O17" i="27"/>
  <c r="N17" i="27"/>
  <c r="M17" i="27"/>
  <c r="L17" i="27"/>
  <c r="G17" i="27"/>
  <c r="P16" i="27"/>
  <c r="O16" i="27"/>
  <c r="N16" i="27"/>
  <c r="M16" i="27"/>
  <c r="L16" i="27"/>
  <c r="G16" i="27"/>
  <c r="P15" i="27"/>
  <c r="O15" i="27"/>
  <c r="N15" i="27"/>
  <c r="M15" i="27"/>
  <c r="L15" i="27"/>
  <c r="G15" i="27"/>
  <c r="P14" i="27"/>
  <c r="O14" i="27"/>
  <c r="N14" i="27"/>
  <c r="M14" i="27"/>
  <c r="L14" i="27"/>
  <c r="G14" i="27"/>
  <c r="N13" i="27"/>
  <c r="M13" i="27"/>
  <c r="K13" i="27"/>
  <c r="J13" i="27"/>
  <c r="F13" i="27"/>
  <c r="E13" i="27"/>
  <c r="E14" i="26"/>
  <c r="E16" i="26"/>
  <c r="E17" i="26"/>
  <c r="E18" i="26"/>
  <c r="E19" i="26"/>
  <c r="E21" i="26"/>
  <c r="E25" i="26"/>
  <c r="E26" i="26"/>
  <c r="E27" i="26"/>
  <c r="G71" i="26"/>
  <c r="F59" i="26"/>
  <c r="C71" i="26"/>
  <c r="K51" i="26"/>
  <c r="J51" i="26"/>
  <c r="K50" i="26"/>
  <c r="J50" i="26"/>
  <c r="K49" i="26"/>
  <c r="J49" i="26"/>
  <c r="K48" i="26"/>
  <c r="J48" i="26"/>
  <c r="K47" i="26"/>
  <c r="J47" i="26"/>
  <c r="K46" i="26"/>
  <c r="J46" i="26"/>
  <c r="K45" i="26"/>
  <c r="J45" i="26"/>
  <c r="K44" i="26"/>
  <c r="J44" i="26"/>
  <c r="K43" i="26"/>
  <c r="J43" i="26"/>
  <c r="K42" i="26"/>
  <c r="J42" i="26"/>
  <c r="G29" i="26"/>
  <c r="F29" i="26"/>
  <c r="K23" i="26"/>
  <c r="J23" i="26"/>
  <c r="K22" i="26"/>
  <c r="J22" i="26"/>
  <c r="K21" i="26"/>
  <c r="J21" i="26"/>
  <c r="K20" i="26"/>
  <c r="J20" i="26"/>
  <c r="K19" i="26"/>
  <c r="J19" i="26"/>
  <c r="K18" i="26"/>
  <c r="J18" i="26"/>
  <c r="K17" i="26"/>
  <c r="J17" i="26"/>
  <c r="K16" i="26"/>
  <c r="J16" i="26"/>
  <c r="K15" i="26"/>
  <c r="J15" i="26"/>
  <c r="K14" i="26"/>
  <c r="J14" i="26"/>
  <c r="K13" i="26"/>
  <c r="J13" i="26"/>
  <c r="E13" i="26"/>
  <c r="L45" i="26" l="1"/>
  <c r="D42" i="26"/>
  <c r="D54" i="26"/>
  <c r="D66" i="26"/>
  <c r="D43" i="26"/>
  <c r="D55" i="26"/>
  <c r="D67" i="26"/>
  <c r="D56" i="26"/>
  <c r="D68" i="26"/>
  <c r="D45" i="26"/>
  <c r="D57" i="26"/>
  <c r="D69" i="26"/>
  <c r="D46" i="26"/>
  <c r="D58" i="26"/>
  <c r="D70" i="26"/>
  <c r="D47" i="26"/>
  <c r="D59" i="26"/>
  <c r="D48" i="26"/>
  <c r="D60" i="26"/>
  <c r="D49" i="26"/>
  <c r="D61" i="26"/>
  <c r="D50" i="26"/>
  <c r="D62" i="26"/>
  <c r="D51" i="26"/>
  <c r="D63" i="26"/>
  <c r="D52" i="26"/>
  <c r="D64" i="26"/>
  <c r="D53" i="26"/>
  <c r="D65" i="26"/>
  <c r="D44" i="26"/>
  <c r="H71" i="26"/>
  <c r="L42" i="26"/>
  <c r="F70" i="26"/>
  <c r="F42" i="26"/>
  <c r="F45" i="26"/>
  <c r="F58" i="26"/>
  <c r="F62" i="26"/>
  <c r="F51" i="26"/>
  <c r="L13" i="26"/>
  <c r="F48" i="26"/>
  <c r="F63" i="26"/>
  <c r="F46" i="26"/>
  <c r="F66" i="26"/>
  <c r="F44" i="26"/>
  <c r="F67" i="26"/>
  <c r="D71" i="26"/>
  <c r="E32" i="27"/>
  <c r="C32" i="27"/>
  <c r="D32" i="27"/>
  <c r="C90" i="27"/>
  <c r="C103" i="27"/>
  <c r="H103" i="27"/>
  <c r="D90" i="27"/>
  <c r="I103" i="27"/>
  <c r="H90" i="27"/>
  <c r="I90" i="27"/>
  <c r="D103" i="27"/>
  <c r="F32" i="27"/>
  <c r="G13" i="27"/>
  <c r="J32" i="27"/>
  <c r="O13" i="27"/>
  <c r="K32" i="27"/>
  <c r="P13" i="27"/>
  <c r="L13" i="27"/>
  <c r="Q14" i="27"/>
  <c r="Q15" i="27"/>
  <c r="Q16" i="27"/>
  <c r="Q17" i="27"/>
  <c r="Q18" i="27"/>
  <c r="Q19" i="27"/>
  <c r="Q20" i="27"/>
  <c r="H32" i="27"/>
  <c r="M32" i="27" s="1"/>
  <c r="M22" i="27"/>
  <c r="I32" i="27"/>
  <c r="N22" i="27"/>
  <c r="O22" i="27"/>
  <c r="Q22" i="27" s="1"/>
  <c r="L22" i="27"/>
  <c r="M23" i="27"/>
  <c r="N23" i="27"/>
  <c r="O23" i="27"/>
  <c r="Q23" i="27" s="1"/>
  <c r="L23" i="27"/>
  <c r="M24" i="27"/>
  <c r="N24" i="27"/>
  <c r="O24" i="27"/>
  <c r="Q24" i="27" s="1"/>
  <c r="L24" i="27"/>
  <c r="M25" i="27"/>
  <c r="N25" i="27"/>
  <c r="O25" i="27"/>
  <c r="Q25" i="27" s="1"/>
  <c r="L25" i="27"/>
  <c r="M26" i="27"/>
  <c r="N26" i="27"/>
  <c r="O26" i="27"/>
  <c r="Q26" i="27" s="1"/>
  <c r="L26" i="27"/>
  <c r="M27" i="27"/>
  <c r="N27" i="27"/>
  <c r="O27" i="27"/>
  <c r="Q27" i="27" s="1"/>
  <c r="L27" i="27"/>
  <c r="M28" i="27"/>
  <c r="N28" i="27"/>
  <c r="O28" i="27"/>
  <c r="Q28" i="27" s="1"/>
  <c r="L28" i="27"/>
  <c r="M29" i="27"/>
  <c r="N29" i="27"/>
  <c r="O29" i="27"/>
  <c r="Q29" i="27" s="1"/>
  <c r="L29" i="27"/>
  <c r="M30" i="27"/>
  <c r="N30" i="27"/>
  <c r="O30" i="27"/>
  <c r="Q30" i="27" s="1"/>
  <c r="L30" i="27"/>
  <c r="M31" i="27"/>
  <c r="N31" i="27"/>
  <c r="O31" i="27"/>
  <c r="Q31" i="27" s="1"/>
  <c r="L31" i="27"/>
  <c r="C74" i="27"/>
  <c r="C62" i="27"/>
  <c r="C50" i="27"/>
  <c r="M50" i="27" s="1"/>
  <c r="M39" i="27"/>
  <c r="D74" i="27"/>
  <c r="D62" i="27"/>
  <c r="D50" i="27"/>
  <c r="N50" i="27" s="1"/>
  <c r="N39" i="27"/>
  <c r="E74" i="27"/>
  <c r="E62" i="27"/>
  <c r="E50" i="27"/>
  <c r="F74" i="27"/>
  <c r="F62" i="27"/>
  <c r="F50" i="27"/>
  <c r="G39" i="27"/>
  <c r="J74" i="27"/>
  <c r="J62" i="27"/>
  <c r="J50" i="27"/>
  <c r="O39" i="27"/>
  <c r="K74" i="27"/>
  <c r="K62" i="27"/>
  <c r="K50" i="27"/>
  <c r="P39" i="27"/>
  <c r="Q39" i="27" s="1"/>
  <c r="L39" i="27"/>
  <c r="O40" i="27"/>
  <c r="Q40" i="27" s="1"/>
  <c r="L40" i="27"/>
  <c r="O41" i="27"/>
  <c r="Q41" i="27" s="1"/>
  <c r="L41" i="27"/>
  <c r="O42" i="27"/>
  <c r="Q42" i="27" s="1"/>
  <c r="L42" i="27"/>
  <c r="O43" i="27"/>
  <c r="Q43" i="27" s="1"/>
  <c r="L43" i="27"/>
  <c r="O44" i="27"/>
  <c r="Q44" i="27" s="1"/>
  <c r="L44" i="27"/>
  <c r="O45" i="27"/>
  <c r="Q45" i="27" s="1"/>
  <c r="L45" i="27"/>
  <c r="O46" i="27"/>
  <c r="Q46" i="27" s="1"/>
  <c r="L46" i="27"/>
  <c r="O47" i="27"/>
  <c r="Q47" i="27" s="1"/>
  <c r="L47" i="27"/>
  <c r="O48" i="27"/>
  <c r="Q48" i="27" s="1"/>
  <c r="L48" i="27"/>
  <c r="O49" i="27"/>
  <c r="Q49" i="27" s="1"/>
  <c r="L49" i="27"/>
  <c r="H62" i="27"/>
  <c r="M52" i="27"/>
  <c r="I62" i="27"/>
  <c r="N52" i="27"/>
  <c r="O52" i="27"/>
  <c r="Q52" i="27" s="1"/>
  <c r="L52" i="27"/>
  <c r="M53" i="27"/>
  <c r="N53" i="27"/>
  <c r="O53" i="27"/>
  <c r="Q53" i="27" s="1"/>
  <c r="L53" i="27"/>
  <c r="M54" i="27"/>
  <c r="N54" i="27"/>
  <c r="O54" i="27"/>
  <c r="Q54" i="27" s="1"/>
  <c r="L54" i="27"/>
  <c r="M55" i="27"/>
  <c r="N55" i="27"/>
  <c r="O55" i="27"/>
  <c r="L55" i="27"/>
  <c r="Q55" i="27"/>
  <c r="M56" i="27"/>
  <c r="N56" i="27"/>
  <c r="O56" i="27"/>
  <c r="Q56" i="27" s="1"/>
  <c r="L56" i="27"/>
  <c r="M57" i="27"/>
  <c r="N57" i="27"/>
  <c r="O57" i="27"/>
  <c r="Q57" i="27" s="1"/>
  <c r="L57" i="27"/>
  <c r="M58" i="27"/>
  <c r="N58" i="27"/>
  <c r="O58" i="27"/>
  <c r="Q58" i="27" s="1"/>
  <c r="L58" i="27"/>
  <c r="M59" i="27"/>
  <c r="N59" i="27"/>
  <c r="O59" i="27"/>
  <c r="Q59" i="27" s="1"/>
  <c r="L59" i="27"/>
  <c r="M60" i="27"/>
  <c r="N60" i="27"/>
  <c r="O60" i="27"/>
  <c r="Q60" i="27" s="1"/>
  <c r="L60" i="27"/>
  <c r="M61" i="27"/>
  <c r="N61" i="27"/>
  <c r="O61" i="27"/>
  <c r="Q61" i="27" s="1"/>
  <c r="L61" i="27"/>
  <c r="H74" i="27"/>
  <c r="M64" i="27"/>
  <c r="I74" i="27"/>
  <c r="N64" i="27"/>
  <c r="O64" i="27"/>
  <c r="Q64" i="27" s="1"/>
  <c r="L64" i="27"/>
  <c r="M65" i="27"/>
  <c r="N65" i="27"/>
  <c r="O65" i="27"/>
  <c r="Q65" i="27" s="1"/>
  <c r="L65" i="27"/>
  <c r="M66" i="27"/>
  <c r="N66" i="27"/>
  <c r="O66" i="27"/>
  <c r="Q66" i="27" s="1"/>
  <c r="L66" i="27"/>
  <c r="M67" i="27"/>
  <c r="N67" i="27"/>
  <c r="O67" i="27"/>
  <c r="Q67" i="27" s="1"/>
  <c r="L67" i="27"/>
  <c r="M68" i="27"/>
  <c r="N68" i="27"/>
  <c r="O68" i="27"/>
  <c r="Q68" i="27" s="1"/>
  <c r="L68" i="27"/>
  <c r="M69" i="27"/>
  <c r="N69" i="27"/>
  <c r="O69" i="27"/>
  <c r="Q69" i="27" s="1"/>
  <c r="L69" i="27"/>
  <c r="M70" i="27"/>
  <c r="N70" i="27"/>
  <c r="O70" i="27"/>
  <c r="Q70" i="27" s="1"/>
  <c r="L70" i="27"/>
  <c r="M71" i="27"/>
  <c r="N71" i="27"/>
  <c r="O71" i="27"/>
  <c r="L71" i="27"/>
  <c r="Q71" i="27"/>
  <c r="M72" i="27"/>
  <c r="N72" i="27"/>
  <c r="O72" i="27"/>
  <c r="Q72" i="27" s="1"/>
  <c r="L72" i="27"/>
  <c r="M73" i="27"/>
  <c r="N73" i="27"/>
  <c r="O73" i="27"/>
  <c r="Q73" i="27" s="1"/>
  <c r="L73" i="27"/>
  <c r="G90" i="27"/>
  <c r="L90" i="27"/>
  <c r="G103" i="27"/>
  <c r="L103" i="27"/>
  <c r="F54" i="26"/>
  <c r="F55" i="26"/>
  <c r="L48" i="26"/>
  <c r="F49" i="26"/>
  <c r="L43" i="26"/>
  <c r="L23" i="26"/>
  <c r="L19" i="26"/>
  <c r="H66" i="26"/>
  <c r="L21" i="26"/>
  <c r="H49" i="26"/>
  <c r="H55" i="26"/>
  <c r="H63" i="26"/>
  <c r="H42" i="26"/>
  <c r="L44" i="26"/>
  <c r="F47" i="26"/>
  <c r="H62" i="26"/>
  <c r="L51" i="26"/>
  <c r="H59" i="26"/>
  <c r="H67" i="26"/>
  <c r="L15" i="26"/>
  <c r="L18" i="26"/>
  <c r="H47" i="26"/>
  <c r="L49" i="26"/>
  <c r="F52" i="26"/>
  <c r="F56" i="26"/>
  <c r="F60" i="26"/>
  <c r="F64" i="26"/>
  <c r="F68" i="26"/>
  <c r="H54" i="26"/>
  <c r="H58" i="26"/>
  <c r="L14" i="26"/>
  <c r="L20" i="26"/>
  <c r="H29" i="26"/>
  <c r="H51" i="26"/>
  <c r="H44" i="26"/>
  <c r="L46" i="26"/>
  <c r="H52" i="26"/>
  <c r="H56" i="26"/>
  <c r="H60" i="26"/>
  <c r="H64" i="26"/>
  <c r="H68" i="26"/>
  <c r="H45" i="26"/>
  <c r="L47" i="26"/>
  <c r="F50" i="26"/>
  <c r="F43" i="26"/>
  <c r="H50" i="26"/>
  <c r="F53" i="26"/>
  <c r="F57" i="26"/>
  <c r="F61" i="26"/>
  <c r="F65" i="26"/>
  <c r="F69" i="26"/>
  <c r="H46" i="26"/>
  <c r="H70" i="26"/>
  <c r="H53" i="26"/>
  <c r="H61" i="26"/>
  <c r="H65" i="26"/>
  <c r="H69" i="26"/>
  <c r="H43" i="26"/>
  <c r="H57" i="26"/>
  <c r="H48" i="26"/>
  <c r="L50" i="26"/>
  <c r="L16" i="26"/>
  <c r="L22" i="26"/>
  <c r="E29" i="26"/>
  <c r="L17" i="26"/>
  <c r="F71" i="26"/>
  <c r="Q13" i="27" l="1"/>
  <c r="M74" i="27"/>
  <c r="O32" i="27"/>
  <c r="N74" i="27"/>
  <c r="G50" i="27"/>
  <c r="G32" i="27"/>
  <c r="N32" i="27"/>
  <c r="N62" i="27"/>
  <c r="O74" i="27"/>
  <c r="G74" i="27"/>
  <c r="M62" i="27"/>
  <c r="O50" i="27"/>
  <c r="O62" i="27"/>
  <c r="G62" i="27"/>
  <c r="P50" i="27"/>
  <c r="L50" i="27"/>
  <c r="P62" i="27"/>
  <c r="L62" i="27"/>
  <c r="P74" i="27"/>
  <c r="L74" i="27"/>
  <c r="P32" i="27"/>
  <c r="L32" i="27"/>
  <c r="L57" i="26"/>
  <c r="J23" i="5"/>
  <c r="K23" i="5"/>
  <c r="J24" i="5"/>
  <c r="K24" i="5"/>
  <c r="K22" i="5"/>
  <c r="E14" i="5"/>
  <c r="E15" i="5"/>
  <c r="E16" i="5"/>
  <c r="E17" i="5"/>
  <c r="E18" i="5"/>
  <c r="E23" i="5"/>
  <c r="E24" i="5"/>
  <c r="E27" i="5"/>
  <c r="E28" i="5"/>
  <c r="E29" i="5"/>
  <c r="E30" i="5"/>
  <c r="E31" i="5"/>
  <c r="E32" i="5"/>
  <c r="E33" i="5"/>
  <c r="E34" i="5"/>
  <c r="E35" i="5"/>
  <c r="F23" i="18"/>
  <c r="E15" i="18"/>
  <c r="E16" i="18"/>
  <c r="E17" i="18"/>
  <c r="E18" i="18"/>
  <c r="E24" i="18"/>
  <c r="E26" i="18"/>
  <c r="E32" i="18"/>
  <c r="E36" i="18"/>
  <c r="E37" i="18"/>
  <c r="E38" i="18"/>
  <c r="E39" i="18"/>
  <c r="E40" i="18"/>
  <c r="N26" i="3"/>
  <c r="O26" i="3"/>
  <c r="P26" i="3"/>
  <c r="H38" i="2"/>
  <c r="K12" i="3"/>
  <c r="J19" i="3"/>
  <c r="K19" i="3" s="1"/>
  <c r="H19" i="3"/>
  <c r="E12" i="3"/>
  <c r="G52" i="2"/>
  <c r="G53" i="2"/>
  <c r="G54" i="2"/>
  <c r="G55" i="2"/>
  <c r="G51" i="2"/>
  <c r="E52" i="2"/>
  <c r="E53" i="2"/>
  <c r="E54" i="2"/>
  <c r="E55" i="2"/>
  <c r="E51" i="2"/>
  <c r="C52" i="2"/>
  <c r="C53" i="2"/>
  <c r="C54" i="2"/>
  <c r="C55" i="2"/>
  <c r="C65" i="2" s="1"/>
  <c r="C51" i="2"/>
  <c r="E19" i="3" l="1"/>
  <c r="Q32" i="27"/>
  <c r="F25" i="18"/>
  <c r="F24" i="18"/>
  <c r="F35" i="18"/>
  <c r="F34" i="18"/>
  <c r="F20" i="18"/>
  <c r="F19" i="18"/>
  <c r="F18" i="18"/>
  <c r="F17" i="18"/>
  <c r="F14" i="18"/>
  <c r="F29" i="18"/>
  <c r="F16" i="18"/>
  <c r="F39" i="18"/>
  <c r="F27" i="18"/>
  <c r="F38" i="18"/>
  <c r="F37" i="18"/>
  <c r="F36" i="18"/>
  <c r="F22" i="18"/>
  <c r="F21" i="18"/>
  <c r="F33" i="18"/>
  <c r="F32" i="18"/>
  <c r="F31" i="18"/>
  <c r="F30" i="18"/>
  <c r="F40" i="18"/>
  <c r="F28" i="18"/>
  <c r="Q62" i="27"/>
  <c r="L23" i="5"/>
  <c r="L24" i="5"/>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14" i="18"/>
  <c r="F26" i="18"/>
  <c r="E47" i="18"/>
  <c r="Q74" i="27"/>
  <c r="Q50" i="27"/>
  <c r="F15" i="18"/>
  <c r="E14" i="18" l="1"/>
  <c r="J51" i="5" l="1"/>
  <c r="J69" i="18"/>
  <c r="J61" i="18"/>
  <c r="J62" i="18"/>
  <c r="J63" i="18"/>
  <c r="J64" i="18"/>
  <c r="J65" i="18"/>
  <c r="J66" i="18"/>
  <c r="J67" i="18"/>
  <c r="J68" i="18"/>
  <c r="J60" i="18"/>
  <c r="F38" i="2"/>
  <c r="G89" i="5" l="1"/>
  <c r="E89" i="5"/>
  <c r="F52" i="5" s="1"/>
  <c r="C89" i="5"/>
  <c r="D88" i="5" s="1"/>
  <c r="G105" i="18"/>
  <c r="H103" i="18" s="1"/>
  <c r="F103" i="18" l="1"/>
  <c r="F59" i="18"/>
  <c r="F89" i="5"/>
  <c r="F87" i="5"/>
  <c r="F88" i="5"/>
  <c r="D89" i="5"/>
  <c r="D87" i="5"/>
  <c r="H87" i="5"/>
  <c r="H88" i="5"/>
  <c r="G65" i="2"/>
  <c r="H65" i="2" s="1"/>
  <c r="E65" i="2"/>
  <c r="F65" i="2" s="1"/>
  <c r="E64" i="2"/>
  <c r="D65" i="2"/>
  <c r="E34" i="23" l="1"/>
  <c r="C34" i="23"/>
  <c r="E33" i="23"/>
  <c r="D33" i="23"/>
  <c r="C33" i="23"/>
  <c r="D84" i="5"/>
  <c r="C64" i="2"/>
  <c r="D64" i="2" s="1"/>
  <c r="K52" i="5"/>
  <c r="L52" i="5" s="1"/>
  <c r="K53" i="5"/>
  <c r="L53" i="5" s="1"/>
  <c r="K54" i="5"/>
  <c r="L54" i="5" s="1"/>
  <c r="K55" i="5"/>
  <c r="K56" i="5"/>
  <c r="K57" i="5"/>
  <c r="K58" i="5"/>
  <c r="K59" i="5"/>
  <c r="K60" i="5"/>
  <c r="L60" i="5" s="1"/>
  <c r="K51" i="5"/>
  <c r="L51" i="5" s="1"/>
  <c r="J60" i="5"/>
  <c r="J59" i="5"/>
  <c r="J58" i="5"/>
  <c r="J57" i="5"/>
  <c r="J56" i="5"/>
  <c r="J55" i="5"/>
  <c r="J54" i="5"/>
  <c r="J53" i="5"/>
  <c r="J52" i="5"/>
  <c r="J22" i="5"/>
  <c r="D86" i="5"/>
  <c r="D85" i="5"/>
  <c r="G61" i="2"/>
  <c r="H61" i="2" s="1"/>
  <c r="G62" i="2"/>
  <c r="H62" i="2" s="1"/>
  <c r="G63" i="2"/>
  <c r="H63" i="2" s="1"/>
  <c r="F64" i="2"/>
  <c r="E62" i="2"/>
  <c r="F62" i="2" s="1"/>
  <c r="C62" i="2"/>
  <c r="D62" i="2" s="1"/>
  <c r="C63" i="2"/>
  <c r="D63" i="2" s="1"/>
  <c r="D37" i="2"/>
  <c r="G64" i="2"/>
  <c r="H64" i="2" s="1"/>
  <c r="C61" i="2"/>
  <c r="D61" i="2" s="1"/>
  <c r="J13" i="5"/>
  <c r="K13" i="5"/>
  <c r="L13" i="5" s="1"/>
  <c r="J14" i="5"/>
  <c r="K14" i="5"/>
  <c r="J15" i="5"/>
  <c r="K15" i="5"/>
  <c r="L15" i="5" s="1"/>
  <c r="J16" i="5"/>
  <c r="K16" i="5"/>
  <c r="L16" i="5" s="1"/>
  <c r="J17" i="5"/>
  <c r="K17" i="5"/>
  <c r="L17" i="5" s="1"/>
  <c r="J18" i="5"/>
  <c r="K18" i="5"/>
  <c r="J19" i="5"/>
  <c r="K19" i="5"/>
  <c r="L19" i="5" s="1"/>
  <c r="J20" i="5"/>
  <c r="K20" i="5"/>
  <c r="J21" i="5"/>
  <c r="K21" i="5"/>
  <c r="L21" i="5" s="1"/>
  <c r="F102" i="18"/>
  <c r="F97" i="18"/>
  <c r="I47" i="18"/>
  <c r="F37" i="2"/>
  <c r="H99" i="18"/>
  <c r="F82" i="5"/>
  <c r="D79" i="5"/>
  <c r="D71" i="5"/>
  <c r="D78" i="5"/>
  <c r="D61" i="5"/>
  <c r="D53" i="5"/>
  <c r="F63" i="5"/>
  <c r="D76" i="5"/>
  <c r="D58" i="5"/>
  <c r="H86" i="5"/>
  <c r="E13" i="5"/>
  <c r="J47" i="18"/>
  <c r="H63" i="18"/>
  <c r="F78" i="18"/>
  <c r="F62" i="18"/>
  <c r="H67" i="18"/>
  <c r="H92" i="18"/>
  <c r="H84" i="18"/>
  <c r="H76" i="18"/>
  <c r="H69" i="18"/>
  <c r="H60" i="18"/>
  <c r="F85" i="18"/>
  <c r="H35" i="2"/>
  <c r="F35" i="2"/>
  <c r="D35" i="2"/>
  <c r="H37" i="2"/>
  <c r="H36" i="2"/>
  <c r="F36" i="2"/>
  <c r="D36" i="2"/>
  <c r="H38" i="5" l="1"/>
  <c r="H85" i="5"/>
  <c r="H54" i="5"/>
  <c r="H84" i="5"/>
  <c r="F71" i="5"/>
  <c r="F80" i="5"/>
  <c r="F60" i="5"/>
  <c r="F83" i="5"/>
  <c r="F51" i="5"/>
  <c r="F59" i="5"/>
  <c r="F55" i="5"/>
  <c r="F84" i="5"/>
  <c r="H80" i="5"/>
  <c r="F86" i="5"/>
  <c r="H81" i="5"/>
  <c r="D70" i="5"/>
  <c r="F85" i="5"/>
  <c r="H74" i="5"/>
  <c r="H89" i="5"/>
  <c r="D66" i="5"/>
  <c r="D55" i="5"/>
  <c r="H66" i="5"/>
  <c r="H53" i="5"/>
  <c r="D74" i="5"/>
  <c r="D63" i="5"/>
  <c r="D59" i="5"/>
  <c r="D56" i="5"/>
  <c r="D65" i="5"/>
  <c r="H62" i="5"/>
  <c r="H55" i="5"/>
  <c r="D73" i="5"/>
  <c r="D75" i="5"/>
  <c r="D51" i="5"/>
  <c r="D83" i="5"/>
  <c r="L59" i="5"/>
  <c r="D69" i="5"/>
  <c r="H67" i="5"/>
  <c r="H69" i="5"/>
  <c r="D67" i="5"/>
  <c r="D77" i="5"/>
  <c r="D72" i="5"/>
  <c r="H71" i="5"/>
  <c r="H56" i="5"/>
  <c r="D81" i="5"/>
  <c r="D52" i="5"/>
  <c r="D82" i="5"/>
  <c r="L58" i="5"/>
  <c r="H78" i="5"/>
  <c r="H72" i="5"/>
  <c r="H57" i="5"/>
  <c r="D64" i="5"/>
  <c r="D60" i="5"/>
  <c r="D54" i="5"/>
  <c r="D57" i="5"/>
  <c r="L57" i="5"/>
  <c r="H73" i="5"/>
  <c r="H77" i="5"/>
  <c r="D80" i="5"/>
  <c r="D68" i="5"/>
  <c r="D62" i="5"/>
  <c r="L56" i="5"/>
  <c r="L55" i="5"/>
  <c r="L14" i="5"/>
  <c r="L22" i="5"/>
  <c r="L20" i="5"/>
  <c r="L18" i="5"/>
  <c r="F68" i="5"/>
  <c r="F54" i="5"/>
  <c r="F70" i="5"/>
  <c r="F65" i="5"/>
  <c r="H61" i="5"/>
  <c r="H52" i="5"/>
  <c r="H64" i="5"/>
  <c r="F67" i="5"/>
  <c r="F78" i="5"/>
  <c r="F73" i="5"/>
  <c r="E38" i="5"/>
  <c r="F66" i="5"/>
  <c r="F74" i="5"/>
  <c r="F57" i="5"/>
  <c r="H82" i="5"/>
  <c r="F58" i="5"/>
  <c r="H51" i="5"/>
  <c r="H75" i="5"/>
  <c r="H65" i="5"/>
  <c r="F53" i="5"/>
  <c r="F81" i="5"/>
  <c r="F79" i="5"/>
  <c r="H63" i="5"/>
  <c r="H83" i="5"/>
  <c r="H58" i="5"/>
  <c r="F61" i="5"/>
  <c r="F56" i="5"/>
  <c r="H76" i="5"/>
  <c r="H70" i="5"/>
  <c r="H68" i="5"/>
  <c r="H60" i="5"/>
  <c r="F69" i="5"/>
  <c r="F64" i="5"/>
  <c r="F76" i="5"/>
  <c r="F62" i="5"/>
  <c r="F75" i="5"/>
  <c r="H79" i="5"/>
  <c r="H59" i="5"/>
  <c r="F77" i="5"/>
  <c r="F72" i="5"/>
  <c r="H101" i="18"/>
  <c r="H71" i="18"/>
  <c r="H78" i="18"/>
  <c r="H102" i="18"/>
  <c r="H64" i="18"/>
  <c r="H86" i="18"/>
  <c r="H75" i="18"/>
  <c r="H65" i="18"/>
  <c r="H95" i="18"/>
  <c r="H68" i="18"/>
  <c r="D97" i="18"/>
  <c r="D103" i="18"/>
  <c r="D59" i="18"/>
  <c r="K60" i="18" s="1"/>
  <c r="D102" i="18"/>
  <c r="F88" i="18"/>
  <c r="D69" i="18"/>
  <c r="D96" i="18"/>
  <c r="D60" i="18"/>
  <c r="K61" i="18" s="1"/>
  <c r="D78" i="18"/>
  <c r="D61" i="18"/>
  <c r="K62" i="18" s="1"/>
  <c r="D99" i="18"/>
  <c r="H79" i="18"/>
  <c r="H83" i="18"/>
  <c r="H77" i="18"/>
  <c r="F92" i="18"/>
  <c r="H87" i="18"/>
  <c r="H85" i="18"/>
  <c r="H96" i="18"/>
  <c r="F67" i="18"/>
  <c r="H94" i="18"/>
  <c r="D86" i="18"/>
  <c r="H91" i="18"/>
  <c r="F77" i="18"/>
  <c r="F63" i="18"/>
  <c r="H93" i="18"/>
  <c r="D76" i="18"/>
  <c r="D67" i="18"/>
  <c r="K68" i="18" s="1"/>
  <c r="D95" i="18"/>
  <c r="D93" i="18"/>
  <c r="D100" i="18"/>
  <c r="D84" i="18"/>
  <c r="D77" i="18"/>
  <c r="D66" i="18"/>
  <c r="K67" i="18" s="1"/>
  <c r="D101" i="18"/>
  <c r="D92" i="18"/>
  <c r="D85" i="18"/>
  <c r="D65" i="18"/>
  <c r="K66" i="18" s="1"/>
  <c r="D74" i="18"/>
  <c r="D68" i="18"/>
  <c r="K69" i="18" s="1"/>
  <c r="D75" i="18"/>
  <c r="D94" i="18"/>
  <c r="D73" i="18"/>
  <c r="D82" i="18"/>
  <c r="D98" i="18"/>
  <c r="D83" i="18"/>
  <c r="D64" i="18"/>
  <c r="K65" i="18" s="1"/>
  <c r="D81" i="18"/>
  <c r="D90" i="18"/>
  <c r="D91" i="18"/>
  <c r="H73" i="18"/>
  <c r="H74" i="18"/>
  <c r="D72" i="18"/>
  <c r="D89" i="18"/>
  <c r="F66" i="18"/>
  <c r="H72" i="18"/>
  <c r="H81" i="18"/>
  <c r="H82" i="18"/>
  <c r="D71" i="18"/>
  <c r="D80" i="18"/>
  <c r="H97" i="18"/>
  <c r="H80" i="18"/>
  <c r="H89" i="18"/>
  <c r="H90" i="18"/>
  <c r="D79" i="18"/>
  <c r="D88" i="18"/>
  <c r="H62" i="18"/>
  <c r="D62" i="18"/>
  <c r="K63" i="18" s="1"/>
  <c r="H98" i="18"/>
  <c r="D63" i="18"/>
  <c r="K64" i="18" s="1"/>
  <c r="H88" i="18"/>
  <c r="H59" i="18"/>
  <c r="H66" i="18"/>
  <c r="D87" i="18"/>
  <c r="H61" i="18"/>
  <c r="H70" i="18"/>
  <c r="D70" i="18"/>
  <c r="H100" i="18"/>
  <c r="F47" i="18"/>
  <c r="F61" i="18"/>
  <c r="F82" i="18"/>
  <c r="F100" i="18"/>
  <c r="F68" i="18"/>
  <c r="F94" i="18"/>
  <c r="F79" i="18"/>
  <c r="F84" i="18"/>
  <c r="F75" i="18"/>
  <c r="F87" i="18"/>
  <c r="F99" i="18"/>
  <c r="F96" i="18"/>
  <c r="F70" i="18"/>
  <c r="F74" i="18"/>
  <c r="F81" i="18"/>
  <c r="F91" i="18"/>
  <c r="F86" i="18"/>
  <c r="F80" i="18"/>
  <c r="F98" i="18"/>
  <c r="F71" i="18"/>
  <c r="F69" i="18"/>
  <c r="F95" i="18"/>
  <c r="F93" i="18"/>
  <c r="F60" i="18"/>
  <c r="F65" i="18"/>
  <c r="F64" i="18"/>
  <c r="F73" i="18"/>
  <c r="F83" i="18"/>
  <c r="F89" i="18"/>
  <c r="F90" i="18"/>
  <c r="F101" i="18"/>
  <c r="F72" i="18"/>
  <c r="F76" i="18"/>
  <c r="E61" i="2"/>
  <c r="F61" i="2" s="1"/>
  <c r="E63" i="2"/>
  <c r="F63" i="2" s="1"/>
  <c r="L66" i="5" l="1"/>
  <c r="F105" i="18"/>
  <c r="H105" i="18"/>
  <c r="D105" i="18"/>
  <c r="K70"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<sst xmlns="http://schemas.openxmlformats.org/spreadsheetml/2006/main" count="837" uniqueCount="351">
  <si>
    <t>Inversión Extranjera Directa* en Bogotá-Región</t>
  </si>
  <si>
    <t>Periodo de análisis: 2024 -  2025 a tercer trimestre</t>
  </si>
  <si>
    <t>Analítica de Datos</t>
  </si>
  <si>
    <t>Noviembre 2025</t>
  </si>
  <si>
    <t>Sección</t>
  </si>
  <si>
    <t xml:space="preserve">Contenido </t>
  </si>
  <si>
    <t>Panorma general de la IED nueva y de expansión</t>
  </si>
  <si>
    <t>1.1</t>
  </si>
  <si>
    <t>IED nueva y de expansión en el mundo por región y sectores</t>
  </si>
  <si>
    <t>1.2</t>
  </si>
  <si>
    <t>IED nueva y de expansión en América Latina por principales 10 países receptores, sectores y ciudades</t>
  </si>
  <si>
    <t>1.3</t>
  </si>
  <si>
    <t>IED nueva y de expansión en Colombia por principales sectores y ciudades receptoras.</t>
  </si>
  <si>
    <t>IED nueva y de expansión en Colombia y Bogotá-Región 2024-2025 a tercer trimestre</t>
  </si>
  <si>
    <t>2.1</t>
  </si>
  <si>
    <t>IED nueva y de expansión anual en Bogotá-Región (a tercer trimestre 2021-2025)</t>
  </si>
  <si>
    <t>2.2</t>
  </si>
  <si>
    <t>Comparación IED nueva y de expansión (2021-2025)</t>
  </si>
  <si>
    <t>2.3</t>
  </si>
  <si>
    <t>Participación de la IED nueva y de expansión de Bogotá-Región en el total nacional (a tercer trimestre de cada año)</t>
  </si>
  <si>
    <t xml:space="preserve">IED nueva y de expansión por municipio </t>
  </si>
  <si>
    <t>3.1</t>
  </si>
  <si>
    <t>IED nueva y de expansión en Bogotá y por municipios de la región (cifras a tercer trimestre 2024 - 2025)</t>
  </si>
  <si>
    <t>3.2</t>
  </si>
  <si>
    <t>IED nueva y de expansión en Bogotá y por municipios de la región (2021 - 2025 a tercer trimestre)</t>
  </si>
  <si>
    <t xml:space="preserve">IED nueva y de expansión por país de origen </t>
  </si>
  <si>
    <t>4.1</t>
  </si>
  <si>
    <t>IED nueva y de expansión en Bogotá-Región por país de origen (cifras a tercer trimestre de 2024 - 2025)</t>
  </si>
  <si>
    <t>4.2</t>
  </si>
  <si>
    <t>IED nueva y de expansión en Bogotá-Región por país de origen (2021 - 2025 tercer trimestre)</t>
  </si>
  <si>
    <t>IED nueva y de expansión por sector de destino</t>
  </si>
  <si>
    <t>5.1</t>
  </si>
  <si>
    <t>IED nueva y de expansión en Bogotá-Región por sector (cifras a tercer trimestre de 2024 - 2025)</t>
  </si>
  <si>
    <t>5.2</t>
  </si>
  <si>
    <t>IED nueva y de expansión en Bogotá-Región por sector  (2021 - 2025 tercer trimestre)</t>
  </si>
  <si>
    <t>IED nueva y de expansión por actividad</t>
  </si>
  <si>
    <t>6.1</t>
  </si>
  <si>
    <t>IED nueva y de expansión en Bogotá-Región por actividad (cifras a tercer trimestre de 2024 - 2025)</t>
  </si>
  <si>
    <t>6.2</t>
  </si>
  <si>
    <t>IED nueva y de expansión en Bogotá-Región por actividad  (2021 - 2025 tercer trimestre)</t>
  </si>
  <si>
    <t>Información por sector de interes para IIB (cifras a tercer trimestre de 2024 - 2025)</t>
  </si>
  <si>
    <t>Base de datos de proyectos de IED nueva y de expansión en Colombia tercer trimestre 2025</t>
  </si>
  <si>
    <t>Ajuste de la metodología de estimación - Certificaciones</t>
  </si>
  <si>
    <t>* Corresponde a información estimada de proyectos de inversión extranjera directa, nueva y de expansión en Bogotá-Región</t>
  </si>
  <si>
    <t>Inversión Extranjera Directa* Nueva y de Expansión en Bogotá-Región</t>
  </si>
  <si>
    <t>Panorama general de la IED</t>
  </si>
  <si>
    <t>Periodo de análisis: 2024- 2025 tercer trimestre</t>
  </si>
  <si>
    <t>Panorama Mundial</t>
  </si>
  <si>
    <t>Según las cifras de fDi markets entre enero y septiembre de 2025, el número de proyectos de inversión nueva y de expansión a nivel mundial disminuyó 20,3% en comparación con el mismo periodo de 2024. A nivel regional, 5 de las 7 regiones experimentaron una caída en términos de proyectos de inversión, por ejemplo, Europa Occidental que tuvo una participación de 25% en el total de proyectos, presentó una caída de 33,1% en el periodo de análisis debido a una disminución en el número de proyectos de los sectores de servicios corporativos, servicios de software y TI, maquinaria industrial y energía renovable. Asía Pacífico presentó una caída en el número de proyectos de inversión de 21,2%, asociado a la disminución en la cantidad de proyectos servicios tanto de software como corporativos, transporte y almacenamiento, así como las actividades de retail de productos de consumo y textiles. En Norte América se presentó una caída en el número de proyectos de 15,3%; explicado por una dinámica negativa del sector retail textil y de productos de consumo así como proyectos de energía renovable. Por su parte, América Latina y el Caribe mostró una contracción en el número de proyectos cercana al 15,3%, en donde los proyectos de actividades de retail tanto del sector textil, servicios corporativos, transporte y almacenamiento, equipo industrial y comunicaciones presentaron las caídas más marcadas. A pesar de la dinámica negativa en la mayoría de regiones en cuanto a proyectos de inversión, se destaca un aumento en los montos de capital en Europa occidental, Norte América y Medio Oriente, en donde se está apostando por proyectos de mayor escala.
Por otra parte, las regiones de medio oriente y Africa presentaron un incremento de 10,0% y 10,9% respectivamente en la cantidad de proyectos entre enero y septiembre con respecto al mismo periodo del año anterior. Esta dinámica está explicada por el incremento en proyectos de servicios corporativos y bienes raíces y productos de consumo.</t>
  </si>
  <si>
    <t>A nivel global, los 10 principales sectores receptores de IED nueva y de expansión experimentaron una contracción en el número de proyectos de inversión. En primer lugar, el sector con más proyectos entre enero y septiembre de 2025 fue servicios de Software y TI, que presentó una disminución de 18,8% en el periodo de análisis, principalmente el número de proyectos de estos sectores se vieron afectados en Europa Occidental y Asia Pacífico. Los proyectos de servicios corporativos presentaron una caída de 20,0% mostrando una contracción en todas las regiones del mundo. Los proyectos asociados con equipo industrial mostraron una contracción de 28,6% mostrando una dinámica negativa en las principales regiones del mundo. Los proyectos de retail de productos de consumo y textiles presentan una contracción a nivel mundial del 33,5% y 47,6% respectivamente, las principales regiones del mundo realizaron menos proyectos asociados a la apertura o expansión de inversión enfocada en la comercialización. Finalmente, se resalta una caída en proyectos de IED de energía renovable, principalmente en Europa occidental, Asia Pacífico y Norte América.
En el sector de equipo industrial se presenta un incremento en el capital estimado de 47,5% asociado a los proyectos de IED explicado por la presencia de megaproyectos en Estados Unidos, India, México y Corea de Sur, que cuentan con inversiones significativamente altas en fabricación de equipos de transmisión de energía.</t>
  </si>
  <si>
    <t>Enfatizando en América Latina y el Caribe, el acumulado a tercer trimestre de 2025 los países lideres mostraron una dinámica negativa en la cantidad de proyectos de inversión y en el capital estimado asociado a estos proyectos.
En cuanto a proyectos de IED, México, Brasil y Colombia presentaron caídas en el número de proyectos de inversión de 20,3% 5,2% y 29,7% respectivamente. En México disminuyó la cantidad de proyectos asociados a los servicios corporativos, software y TI y equipo industrial; por su parte, Brasil presentó un menor número de proyectos en software y TI y productos de consumo.</t>
  </si>
  <si>
    <t>Panorama Nacional</t>
  </si>
  <si>
    <t>Entre enero y septiembre de 2025, Colombia recibió 159 proyectos de inversión nueva y de expansión, lo que representó una caída de 4,8% frente al mismo periodo de 2024. Por su parte, los montos de inversión y los empleos nuevos creados estimados cayeron en 42,9% y 34,6% respectivamente. La variación del número de proyectos está explicada principalmente por la contracción en proyectos del sector financiero, energía renovable, comunicaciones transporte y almacenamiento y actividades de fabricación como productos electronicos y materiales de construcción</t>
  </si>
  <si>
    <t>Las ciudades que más proyectos de inversión recibieron fueron Bogotá, Medellín, Cartagena y Barranquilla, las cuales concentraron el 72% de los proyectos de inversión que llegaron al país, principalmente en actividades de Retail, servicios corporativos y software y TI. De manera similar, estas ciudades concentraron el 55% de los montos estimados asociados a los proyectos de IED.</t>
  </si>
  <si>
    <t>Panorama Regional</t>
  </si>
  <si>
    <t>En el acumulado a tercer trimestre de 2025, se registraron 82 proyectos de inversión nueva y de expansión en Bogotá-Región, lo que representa un crecimiento de 12,3% respecto al mismo periodo del año anterior. En términos de montos asociados a los proyectos de IED, se registró una inversión estimada de USD 631 millones, es decir, una caída de 6,2% frente a los USD 673 millones registrados en el mismo periodo de 2024. En términos de empleo, se estima que los proyectos de inversión generarán cerca de 8.300 empleos nuevos, lo que representa un crecimiento de 22,5%. Los principales países inversionistas fueron Estados Unidos, con una participación de 31,7%, seguido por España (8,5%), Suiza (6,1%) y Alemania (6,1%). Adicionalmente los sectores de Retail, Software y Servicios TI y Servicios Corporativos concentraron el 71% de los proyectos de IED que llegaron a la Bogotá Región. Las actividades asociadas a Retail, apertura de oficinas, marketing y soporte; ventas minoristas y servicios empresariales concentraron el 73% de las actividades asociadas a los proyectos de IED en Bogotá Región.</t>
  </si>
  <si>
    <t>Inversión Extranjera Directa Nueva y de Expansión en Bogotá-Región - Información histórica de 2023-2025 a tercer trimestre</t>
  </si>
  <si>
    <t>Anexo - Cifras de IED</t>
  </si>
  <si>
    <t>1.1. IED nueva y de expansión en el mundo por región y sectores</t>
  </si>
  <si>
    <t>Proyectos</t>
  </si>
  <si>
    <t>Montos USD Millones</t>
  </si>
  <si>
    <t>Ratio Montos por proyecto (USD Millones)</t>
  </si>
  <si>
    <t>2024 - 3T</t>
  </si>
  <si>
    <t>2025 - 3T</t>
  </si>
  <si>
    <t>Var</t>
  </si>
  <si>
    <t>Mundo</t>
  </si>
  <si>
    <t>Europa Occidental</t>
  </si>
  <si>
    <t>Asia-Pacifico</t>
  </si>
  <si>
    <t xml:space="preserve">América del Norte </t>
  </si>
  <si>
    <t>Medio Oriente</t>
  </si>
  <si>
    <t>América Latina y el Caribe</t>
  </si>
  <si>
    <t>Europa Emergente</t>
  </si>
  <si>
    <t>África</t>
  </si>
  <si>
    <t>Sectores</t>
  </si>
  <si>
    <t>Servicios de software y TI</t>
  </si>
  <si>
    <t>Servicios corporativos</t>
  </si>
  <si>
    <t>Bienes raíces</t>
  </si>
  <si>
    <t>Equipos industriales</t>
  </si>
  <si>
    <t>Transporte y almacenamiento</t>
  </si>
  <si>
    <t>Servicios financieros</t>
  </si>
  <si>
    <t>Comunicaciones</t>
  </si>
  <si>
    <t>Productos de consumo</t>
  </si>
  <si>
    <t>Energía renovable</t>
  </si>
  <si>
    <t>Textiles</t>
  </si>
  <si>
    <t>Otros</t>
  </si>
  <si>
    <t>Fuente: fDi Markets</t>
  </si>
  <si>
    <t xml:space="preserve"> </t>
  </si>
  <si>
    <t>1.2. IED nueva y de expansión en América Latina por principales 10 países receptores, sectores y ciudades.</t>
  </si>
  <si>
    <t>Países Receptores</t>
  </si>
  <si>
    <t>México</t>
  </si>
  <si>
    <t>Brasil</t>
  </si>
  <si>
    <t>Colombia</t>
  </si>
  <si>
    <t>Chile</t>
  </si>
  <si>
    <t>Argentina</t>
  </si>
  <si>
    <t>Costa Rica</t>
  </si>
  <si>
    <t>Perú</t>
  </si>
  <si>
    <t>Panamá</t>
  </si>
  <si>
    <t>Ecuador</t>
  </si>
  <si>
    <t>República Dominicana</t>
  </si>
  <si>
    <t xml:space="preserve">Principales sectores </t>
  </si>
  <si>
    <t>Software &amp; Servicios TI</t>
  </si>
  <si>
    <t>Servicios Corporativos</t>
  </si>
  <si>
    <t>Transporte y Almacenamiento</t>
  </si>
  <si>
    <t>Comida &amp; Bebidas</t>
  </si>
  <si>
    <t>Energías Renovables</t>
  </si>
  <si>
    <t xml:space="preserve">Ciudades </t>
  </si>
  <si>
    <t>Ciudad de México</t>
  </si>
  <si>
    <t>Sao Paulo</t>
  </si>
  <si>
    <t>Bogotá</t>
  </si>
  <si>
    <t>Buenos Aires</t>
  </si>
  <si>
    <t>Querétaro</t>
  </si>
  <si>
    <t>Monterrey</t>
  </si>
  <si>
    <t>Lima</t>
  </si>
  <si>
    <t>Rio de Janeiro</t>
  </si>
  <si>
    <t>Santiago</t>
  </si>
  <si>
    <t>Guadalajara</t>
  </si>
  <si>
    <t>1.3. IED nueva y de expansión en Colombia por principales sectores y ciudades receptoras.</t>
  </si>
  <si>
    <t>Medellín</t>
  </si>
  <si>
    <t>Cartagena</t>
  </si>
  <si>
    <t>Barranquilla</t>
  </si>
  <si>
    <t>Rionegro</t>
  </si>
  <si>
    <t>Cali</t>
  </si>
  <si>
    <t>Pereira</t>
  </si>
  <si>
    <t>Armenia</t>
  </si>
  <si>
    <t>Manizales</t>
  </si>
  <si>
    <t>Bello</t>
  </si>
  <si>
    <t xml:space="preserve">Principales Sectores </t>
  </si>
  <si>
    <t>Retail &amp; Productos de Consumo</t>
  </si>
  <si>
    <t>Hoteles &amp; Turismo</t>
  </si>
  <si>
    <t>Servicios Financieros</t>
  </si>
  <si>
    <t>Ocio &amp; Entretenimiento</t>
  </si>
  <si>
    <t>Maquinaria, Equipos &amp; Herramientas Industriales</t>
  </si>
  <si>
    <t>Bienes Raíces</t>
  </si>
  <si>
    <t>Fuente: Invest in Bogota con base en información de certificaciones de inversión de IIB, fDi Markets y Orbis Crossborder.</t>
  </si>
  <si>
    <t>Software &amp; IT services</t>
  </si>
  <si>
    <t>Business services</t>
  </si>
  <si>
    <t>Real estate</t>
  </si>
  <si>
    <t>Industrial equipment</t>
  </si>
  <si>
    <t>Transportation &amp; Warehousing</t>
  </si>
  <si>
    <t>Financial services</t>
  </si>
  <si>
    <t>Communications</t>
  </si>
  <si>
    <t>Consumer products</t>
  </si>
  <si>
    <t>Renewable energy</t>
  </si>
  <si>
    <t>Mexico</t>
  </si>
  <si>
    <t>Brazil</t>
  </si>
  <si>
    <t>Peru</t>
  </si>
  <si>
    <t>Panama</t>
  </si>
  <si>
    <t>Dominican Republic</t>
  </si>
  <si>
    <t>Food and Beverages</t>
  </si>
  <si>
    <t>2024 S1</t>
  </si>
  <si>
    <t>2025 S1</t>
  </si>
  <si>
    <t>Mexico City</t>
  </si>
  <si>
    <t>Bogota</t>
  </si>
  <si>
    <t>Queretaro</t>
  </si>
  <si>
    <t>Neiva</t>
  </si>
  <si>
    <t>Tenjo</t>
  </si>
  <si>
    <t>Cajicá</t>
  </si>
  <si>
    <t>Atención Médica</t>
  </si>
  <si>
    <t>Inversión Extranjera Directa Nueva y de Expansión en Bogotá-Región - Información histórica de 2021 a  2025 (tercer trimestre)</t>
  </si>
  <si>
    <t>Montos de IED 2021 - 2025 tercer trimestre</t>
  </si>
  <si>
    <t>Entre 2021 y 2025 (tercer trimestre), Bogotá-Región alojó 535 proyectos de IED nueva y de expansión, valorados en USD 6.824 millones, y se estima que estos proyectos generaron más de 61.000 empleos.</t>
  </si>
  <si>
    <t>2.1 IED nueva y de expansión anual en Bogotá-Región (2021-2025 a tercer trimestre)</t>
  </si>
  <si>
    <t>Año</t>
  </si>
  <si>
    <t>Número de proyectos</t>
  </si>
  <si>
    <t>Inversión de capital (USD millones)</t>
  </si>
  <si>
    <t>Empleos directos creados</t>
  </si>
  <si>
    <t>2025*</t>
  </si>
  <si>
    <t>Total</t>
  </si>
  <si>
    <t>* datos a tercer trimestre</t>
  </si>
  <si>
    <t>A tercer trimestre de 2025, se registraron 82 proyectos de inversión nueva y de expansión en Bogotá-Región, por una inversión estimada de USD 631 millones, y generando cerca de 8.292 empleos nuevos. La ciudad región vio un incremento en proyectos de inversión del 12,3% respecto al mismo periodo de 2024, además, presentó una variación de -6,2% y 22,5% en montos de inversión y empleos creados respectivamente. La caída en los montos de inversión generó una disminución en los montos promedio de inversión, pasando de USD 9,2 millones en 2024 a USD 7,7 millones.</t>
  </si>
  <si>
    <t>2.2 Comparación IED nueva y de expansión. Información acumulada a tercer trimestre (2021-2025)</t>
  </si>
  <si>
    <t xml:space="preserve">Inversión de capital </t>
  </si>
  <si>
    <t xml:space="preserve"> Empleos directos creados </t>
  </si>
  <si>
    <t xml:space="preserve">Proyectos </t>
  </si>
  <si>
    <t xml:space="preserve">Tasa de crecimiento anual </t>
  </si>
  <si>
    <t>Capex
USD millones</t>
  </si>
  <si>
    <t>Empleos</t>
  </si>
  <si>
    <t xml:space="preserve">Datos en millones de dólares con precios corrientes </t>
  </si>
  <si>
    <t xml:space="preserve">*Datos preliminares </t>
  </si>
  <si>
    <t>Fuente: Invest in Bogota con base en información de certificaciones de inversión de IIB, fDi Markets y Orbis Crossborder.  Los montos de inversión y empleos nuevos creados son valores estimados que realizan las fuentes de información usadas para este informe.</t>
  </si>
  <si>
    <t xml:space="preserve">Bogotá-Región concentró el 51,6% de los proyectos, siendo la tercera participación más alta para un el acumulado a tercer trimestre en los ultimos 5 años. Por su parte, el 37,0% de los montos estimados de inversión tuvieron como destino Bogotá - Región, y el  65,0% de los empleos estimados creados por proyectos de inversión extranjera directa nueva y de expansión. Esta participación muestra el papel que desempeña la ciudad-región como motor de la economía colombiana. </t>
  </si>
  <si>
    <t>2.3 Participación de la IED nueva y de expansión de Bogotá-Región en el total nacional (a tercer trimestre de cada año)</t>
  </si>
  <si>
    <t>Inversión de capital</t>
  </si>
  <si>
    <t xml:space="preserve">Bogotá-Región </t>
  </si>
  <si>
    <t>Total nacional</t>
  </si>
  <si>
    <t xml:space="preserve">Datos en millones de dólares a precios corrientes </t>
  </si>
  <si>
    <t>Fuente: Invest in Bogota con base en información de certificaciones de inversión de IIB, fDi Markets y Orbis Crossborder. Los montos de inversión y empleos nuevos creados son valores estimados que realizan las fuentes de información usadas para este informe.</t>
  </si>
  <si>
    <t>Inversión Extranjera Directa Nueva y de Expansión en Bogotá-Región - Información histórica de 2021 a 2025 (a tercer trimestre)</t>
  </si>
  <si>
    <t xml:space="preserve">IED por municipio </t>
  </si>
  <si>
    <t>3.1 IED nueva y de expansión en Bogotá y por municipios de la región (cifras a tercer trimestre 2024 - 2025)</t>
  </si>
  <si>
    <t>3.2 IED nueva y de expansión en Bogotá y por municipios de la región (2021 - 2025* a tercer trimestre)</t>
  </si>
  <si>
    <t>Inversión de capital
USD millones</t>
  </si>
  <si>
    <t>Ciudad / Municipio</t>
  </si>
  <si>
    <t>Municipio</t>
  </si>
  <si>
    <t>Variación</t>
  </si>
  <si>
    <t>Mosquera</t>
  </si>
  <si>
    <t>Chia</t>
  </si>
  <si>
    <t>Cota</t>
  </si>
  <si>
    <t>El Rosal</t>
  </si>
  <si>
    <t>Funza</t>
  </si>
  <si>
    <t>Ubaté</t>
  </si>
  <si>
    <t>Fusagasugá</t>
  </si>
  <si>
    <t>Manta</t>
  </si>
  <si>
    <t>Soacha</t>
  </si>
  <si>
    <t xml:space="preserve">Fuente: Invest in Bogota con base en información de certificaciones de inversión de IIB, fDi Markets y Orbis Crossborder.  Los montos de inversión y empleos nuevos creados son valores estimados que realizan las fuentes de información usadas para este informe.			</t>
  </si>
  <si>
    <t>Sopó</t>
  </si>
  <si>
    <t>Tocancipá</t>
  </si>
  <si>
    <t>Zipaquirá</t>
  </si>
  <si>
    <t>* información a tercer trimestre</t>
  </si>
  <si>
    <t xml:space="preserve">Fuente: Invest in Bogota con base en información de certificaciones de inversión de IIB, fDi Markets y Orbis Crossborder.  Los montos de inversión y empleos nuevos creados son valores estimados que realizan las fuentes de información usadas para este informe.											</t>
  </si>
  <si>
    <t>A tercer trimestre de 2025, Bogotá recibió el 77 de los 82 proyectos de inversión que llegaron a la ciudad-región, con unos montos estimados de USD 526 millones y más de 7.800 empleos generados. Además de Bogotá, los otros municipios que recibieron proyectos de IED fueron Ubaté, que atrajo un proyecto de la empresa Scania proveniente de Alemania la cual abrirá una nueva sede regional para el segmento de servicios corporativos con una inversión estimada de USD 64 millones; Cajicá con una oficina de ventas de maquinaria industrial de la empresa Manitowoc Company; Tenjo que será sede de un centro de logística y distribución de la compañia Pepsico; Funza donde Emergent Cold LatAm amplía su centro de distribución; y Mosquera donde ARUMA hará presencia con una nueva tienda de cosméticos.</t>
  </si>
  <si>
    <t xml:space="preserve">IED por país de origen </t>
  </si>
  <si>
    <t>4.1 IED nueva y de expansión en Bogotá-Región por país de origen (cifras a tercer trimestre de 2024 - 2025)</t>
  </si>
  <si>
    <t xml:space="preserve">Inversión de capital Capex USD millones </t>
  </si>
  <si>
    <t xml:space="preserve">País </t>
  </si>
  <si>
    <t>Proporción del total (2025)</t>
  </si>
  <si>
    <t xml:space="preserve">Variación </t>
  </si>
  <si>
    <t>Estados Unidos</t>
  </si>
  <si>
    <t>España</t>
  </si>
  <si>
    <t>Suiza</t>
  </si>
  <si>
    <t>Alemania</t>
  </si>
  <si>
    <t>Japón</t>
  </si>
  <si>
    <t>Reino Unido</t>
  </si>
  <si>
    <t>Países Bajos</t>
  </si>
  <si>
    <t>Australia</t>
  </si>
  <si>
    <t>Francia</t>
  </si>
  <si>
    <t>China</t>
  </si>
  <si>
    <t>Canadá</t>
  </si>
  <si>
    <t>Líbano</t>
  </si>
  <si>
    <t>Nueva Zelanda</t>
  </si>
  <si>
    <t>Israel</t>
  </si>
  <si>
    <t>Austria</t>
  </si>
  <si>
    <t>Marruecos</t>
  </si>
  <si>
    <t>Irlanda</t>
  </si>
  <si>
    <t>Dinamarca</t>
  </si>
  <si>
    <t>Trinidad y Tobago</t>
  </si>
  <si>
    <t>Emiratos Árabes Unidos</t>
  </si>
  <si>
    <t>Suecia</t>
  </si>
  <si>
    <t>Tailandia</t>
  </si>
  <si>
    <t>Portugal</t>
  </si>
  <si>
    <t>India</t>
  </si>
  <si>
    <t>Bermudas</t>
  </si>
  <si>
    <t>Rusia</t>
  </si>
  <si>
    <t>* Datos preliminares</t>
  </si>
  <si>
    <t xml:space="preserve">Porcentajes de aporte de cada país al total general </t>
  </si>
  <si>
    <t>A tercer trimestre de 2025, los proyectos de IED nueva y de expansión que se desarrollaron en Bogotá-Región provinieron de 22 países. Entre estos, destaca Estados Unidos con un 31,7% de participación, seguido por España (8,5%), Suiza (6.1%) y Alemania (6,1%). Además, Estados  Unidos mantiene su posición como principal país inversionista para la ciudad-región, debido a un incremento de 30% pasando de 20 a 26 proyectos de inversión respecto al mismo periodo del año anterior.</t>
  </si>
  <si>
    <t>4.2 IED nueva y de expansión en Bogotá-Región por país de origen (2021 - 2025 tercer trimestre)</t>
  </si>
  <si>
    <t xml:space="preserve"> Empleos directos creados</t>
  </si>
  <si>
    <t xml:space="preserve">Proporción del total </t>
  </si>
  <si>
    <t>Italia</t>
  </si>
  <si>
    <t>Luxemburgo</t>
  </si>
  <si>
    <t>Corea del Sur</t>
  </si>
  <si>
    <t>Singapur</t>
  </si>
  <si>
    <t>Filipinas</t>
  </si>
  <si>
    <t>*Información a tercer trimestre de 2025</t>
  </si>
  <si>
    <t>Bélgica</t>
  </si>
  <si>
    <t>Islas Caimán</t>
  </si>
  <si>
    <t>Nicaragua</t>
  </si>
  <si>
    <t>Bolivia</t>
  </si>
  <si>
    <t>Uruguay</t>
  </si>
  <si>
    <t>Ucrania</t>
  </si>
  <si>
    <t>Polonia</t>
  </si>
  <si>
    <t>Vanuatu</t>
  </si>
  <si>
    <t xml:space="preserve">Estados Unidos se posicionó como el principal inversionista en Bogotá-Región, con el 28,4% de los proyectos de IED nueva y de expansión que se realizaron entre 2021 y el tercer trimestre de 2025. Adicionalmente, resalta la alta participación de países latinoamericanos como México (7,1%), Brasil (5,2%) y Chile (4,1%)
Se destaca la participación de países europeos y asiáticos, como España (9,7%), China (3,9%), Francia (3,9%) y Japón (3,3%), que ven Bogotá-Región como una ciudad ideal para expandir sus operaciones en América Latina. Durante los últimos años, 45 países diferentes invirtieron en Bogotá-Región, ratificando la confianza de los inversionistas para expandir sus operaciones en la ciudad-región.						</t>
  </si>
  <si>
    <t>Inversión Extranjera Directa Nueva y de Expansión en Bogotá-Región - Información histórica de 2021 a 2025 (tercer trimestre)</t>
  </si>
  <si>
    <t>IED por sector de destino</t>
  </si>
  <si>
    <t>5.1 IED nueva y de expansión en Bogotá-Región por sector (a tercer trimestre 2024 - 2025)</t>
  </si>
  <si>
    <t xml:space="preserve">Inversión de capital
Capex USD millones </t>
  </si>
  <si>
    <t xml:space="preserve">Sector </t>
  </si>
  <si>
    <t>Dispositivos Médicos</t>
  </si>
  <si>
    <t>Aeroespacial</t>
  </si>
  <si>
    <t>Automotor OEM</t>
  </si>
  <si>
    <t>Comida &amp; bebidas</t>
  </si>
  <si>
    <t>Datacenter</t>
  </si>
  <si>
    <t>Químicos</t>
  </si>
  <si>
    <t>Farmacéuticos</t>
  </si>
  <si>
    <t>Componentes de Automóvil</t>
  </si>
  <si>
    <t>Productos Electrónicos</t>
  </si>
  <si>
    <t>Vidrios &amp; Cerámicas</t>
  </si>
  <si>
    <t>Componentes Electrónicos</t>
  </si>
  <si>
    <t>Almacenes &amp; depósitos</t>
  </si>
  <si>
    <t>Materiales de Construcción &amp; Edificios</t>
  </si>
  <si>
    <t xml:space="preserve">Porcentajes de aporte de cada sector al total general </t>
  </si>
  <si>
    <t>*Datos preliminares</t>
  </si>
  <si>
    <t xml:space="preserve">Fuente: Invest in Bogota con base en información de certificaciones de inversión de IIB, fDi Markets y Orbis Crossborder. Los montos de inversión y empleos nuevos creados son valores estimados que realizan las fuentes de información usadas para este informe.			</t>
  </si>
  <si>
    <t>Los sectores de Retail &amp; Productos de Consumo, Servicios Corporativos y Software y Servicios TI,  lideraron la atracción de inversión en Bogotá-Región concentrando el 71% de los proyectos de IED que llegaron a la ciudad-región. 
Se dio principalmente a la llegada de proyectos de gran escala a los sectores de servicios corporativos y servicios de software y TI mostrando aumento en los montos promedio por proyecto, además de la llegada la multinacional Electronic Arts con una inversión de USD 120 millones,  un proyecto de la empresa Equinix del sector de datacenter por USD 28 millones y un proyecto de la empresa Zelestra para el sector de energía renovable por más de USD 20 millones explicaron la dinámica de los montos de IED en 2025</t>
  </si>
  <si>
    <t>5.2 IED nueva y de expansión en Bogotá-Región por sector (2021 - 2025 tercer trimestre)</t>
  </si>
  <si>
    <t>Automotor</t>
  </si>
  <si>
    <t>Biotecnología</t>
  </si>
  <si>
    <t>Caucho</t>
  </si>
  <si>
    <t>Servicios de Restaurantes</t>
  </si>
  <si>
    <t>Ciencias de la vida</t>
  </si>
  <si>
    <t>Transporte No-Automotor OEM</t>
  </si>
  <si>
    <t>Equipos &amp; Máquinas Empresariales</t>
  </si>
  <si>
    <t>Industrias creativas</t>
  </si>
  <si>
    <t>Manufacturas</t>
  </si>
  <si>
    <t>Papel, Impresión &amp; Embalaje</t>
  </si>
  <si>
    <t>Metales</t>
  </si>
  <si>
    <t>Plásticos</t>
  </si>
  <si>
    <t>Carbón, Petróleo y Gas Natural</t>
  </si>
  <si>
    <t>Entre 2021 y septiembre de 2025, el sector de software y servicios de tecnología de la información (TI) ha sido el líder en la atracción de proyectos de inversión en Bogotá-Región, representando el 20,4% del total, seguido por servicios corporativos con un 17,8%, y Retail &amp; Productos de Consumo con un 16,6%. De manera similar, estos mismos sectores han generado el mayor número de empleos, sumando el 69,1% , del total durante el período mencionado.
Respecto al monto de inversión, gracias la la inversión de 1,3 billones de dólares de la empresa odata durante 2024, el sector datacenter cuenta con la mayor participación con 21,7%, seguido por Servicios de Software y TI con 13,7% y comunicaciones con 11,5%.</t>
  </si>
  <si>
    <t>6.1 IED nueva y de expansión en Bogotá-Región por actividad (a tercer trimestre 2024 - 2025)</t>
  </si>
  <si>
    <t>Actividad</t>
  </si>
  <si>
    <t>Retail</t>
  </si>
  <si>
    <t>Oficina de Ventas, Marketing y Soporte</t>
  </si>
  <si>
    <t>Servicios empresariales</t>
  </si>
  <si>
    <t>R&amp;D</t>
  </si>
  <si>
    <t>Fabricación</t>
  </si>
  <si>
    <t>No especificada</t>
  </si>
  <si>
    <t>Sede regional</t>
  </si>
  <si>
    <t>Educación y formación</t>
  </si>
  <si>
    <t>Logística, Distribución y Transporte</t>
  </si>
  <si>
    <t>Centro de soporte técnico</t>
  </si>
  <si>
    <t>Mantenimiento &amp; Revisión</t>
  </si>
  <si>
    <t>Centro de contacto con el cliente</t>
  </si>
  <si>
    <t>Centro de Servicios Compartidos</t>
  </si>
  <si>
    <t>Infraestructura TIC e Internet</t>
  </si>
  <si>
    <t>Centro de desarrollo de software</t>
  </si>
  <si>
    <t>Construcción</t>
  </si>
  <si>
    <t>Entre enero y septiembre de 2025 la actividad más desarrollada en los proyectos de IED fue el retail (22 de 82 proyectos), principalmente los proyectos de retail estuvieron enfocados en la venta de productos de consumo como articulos deportivos, prendas de vestir y joyería. 
La apertura de oficinas de ventas, marketing y soporte estuvo presente en 19 proyectos, teniendo una mayor participación el sector minorista así como software y servicios TI.
Finalmente, los servicios empresariales que fue la actividad desarrollada en 19 proyectos de IED en Bogotá Región, estuvo enfocada en los serctores de servicios corporativos y servicios de software y TI.</t>
  </si>
  <si>
    <t>6.2 IED nueva y de expansión en Bogotá-Región por actividad (2021 - 2025 tercer trimestre)</t>
  </si>
  <si>
    <t>Contact Center</t>
  </si>
  <si>
    <t>Casa Matriz</t>
  </si>
  <si>
    <t>Servicios de negocios</t>
  </si>
  <si>
    <t>Servicios de Salud</t>
  </si>
  <si>
    <t>Reciclaje</t>
  </si>
  <si>
    <t>Streaming</t>
  </si>
  <si>
    <t>Entrenamiento &amp; Educación</t>
  </si>
  <si>
    <t>Producción audiovisual</t>
  </si>
  <si>
    <t>Videojuegos</t>
  </si>
  <si>
    <t>Producción y Postproducción</t>
  </si>
  <si>
    <t>Salud</t>
  </si>
  <si>
    <t>Mobiliario</t>
  </si>
  <si>
    <t>Entre 2021 y septiembre de 2025, tres actividades concentran más del 57% de los proyectos de IED que llegaron a Bogotá Región: Los servicios empresariales con un 21,5%, la apertura de oficinas de ventas, marketing y soporte con un 19,6%, y las actividades relacionadas con retail con un 16,1%.
Por su parte, las actividades con mayor inversión estimada asociadas con infraestructura TIC e internet con un 28,3% de participación particularmente vinculada a los sectores de datacenter y comunicaciones. Asimismo, los servicios empresariales concentraron el 15,9% de los montos estimados y las actividades de logística, distribución y transporte concentraron un 11,7%.
Finalmente, las actividades que concentraron mayor cantidad de empleo estimado fueron servicios empresariales (23,8%) y las actividades de contact center con 16,6%.</t>
  </si>
  <si>
    <t>Inversión Extranjera Directa en Bogotá Región - Información histórica a tercer trimestre de 2024 y 2025</t>
  </si>
  <si>
    <t>Investigaciones e Inteligencia de Mercados</t>
  </si>
  <si>
    <t>Proyectos de inversión</t>
  </si>
  <si>
    <t>Sector</t>
  </si>
  <si>
    <t>Proyectos greenfield certificados a tercer trimestre 2025</t>
  </si>
  <si>
    <t>Servicios de base tecnológica</t>
  </si>
  <si>
    <t>Proyectos de interés</t>
  </si>
  <si>
    <t>Ventas</t>
  </si>
  <si>
    <t>Otros Proyectos</t>
  </si>
  <si>
    <t>Ciencias de la Vida</t>
  </si>
  <si>
    <t>Industrias Creativas</t>
  </si>
  <si>
    <t>Infraestructura inteligente</t>
  </si>
  <si>
    <t>No priorizados</t>
  </si>
  <si>
    <t>Total proyectos de interés</t>
  </si>
  <si>
    <t xml:space="preserve"> Proyectos de interés corresponde a proyectos de inversión con actividades relevantes para la gestión de IIB</t>
  </si>
  <si>
    <t xml:space="preserve">Otros proyectos corresponden a proyectos de inversión que no tienen actividades relevantes para la gestión de IIB. </t>
  </si>
  <si>
    <t>*Los proyectos de IED no priorizados son aquellos cuyo sector no se encuentra dentro de los sectores relevantes de IIB.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</si>
</sst>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 #,##0_-;_-* &quot;-&quot;_-;_-@_-"/>
    <numFmt numFmtId="43" formatCode="_-* #,##0.00_-;\-* #,##0.00_-;_-* &quot;-&quot;??_-;_-@_-"/>
    <numFmt numFmtId="164" formatCode="0.0%"/>
    <numFmt numFmtId="165" formatCode="_-* #,##0_-;\-* #,##0_-;_-* &quot;-&quot;??_-;_-@_-"/>
    <numFmt numFmtId="166" formatCode="_(&quot;$&quot;\ * #,##0.00_);_(&quot;$&quot;\ * \(#,##0.00\);_(&quot;$&quot;\ * &quot;-&quot;??_);_(@_)"/>
    <numFmt numFmtId="167" formatCode="_-* #,##0.0_-;\-* #,##0.0_-;_-* &quot;-&quot;??_-;_-@_-"/>
    <numFmt numFmtId="168" formatCode="_-* #,##0.000_-;\-* #,##0.000_-;_-* &quot;-&quot;??_-;_-@_-"/>
    <numFmt numFmtId="169" formatCode="#,##0.0"/>
    <numFmt numFmtId="170" formatCode="0.000"/>
  </numFmts>
  <fonts count="42">
    <font>
      <sz val="11"/>
      <color theme="1"/>
      <name val="Calibri"/>
      <family val="2"/>
      <scheme val="minor"/>
    </font>
    <font>
      <sz val="11"/>
      <color theme="1"/>
      <name val="Calibri"/>
      <family val="2"/>
      <scheme val="minor"/>
    </font>
    <font>
      <sz val="11"/>
      <color rgb="FF000000"/>
      <name val="Arial"/>
      <family val="2"/>
    </font>
    <font>
      <u/>
      <sz val="11"/>
      <color theme="10"/>
      <name val="Calibri"/>
      <family val="2"/>
      <scheme val="minor"/>
    </font>
    <font>
      <b/>
      <sz val="11"/>
      <color rgb="FF000000"/>
      <name val="Arial"/>
      <family val="2"/>
    </font>
    <font>
      <sz val="10"/>
      <name val="Arial"/>
      <family val="2"/>
    </font>
    <font>
      <b/>
      <sz val="11"/>
      <color theme="0"/>
      <name val="Arial"/>
      <family val="2"/>
    </font>
    <font>
      <b/>
      <sz val="16"/>
      <color rgb="FF000000"/>
      <name val="Arial"/>
      <family val="2"/>
    </font>
    <font>
      <sz val="12"/>
      <color rgb="FF000000"/>
      <name val="Arial"/>
      <family val="2"/>
    </font>
    <font>
      <sz val="8"/>
      <name val="Calibri"/>
      <family val="2"/>
      <scheme val="minor"/>
    </font>
    <font>
      <sz val="10"/>
      <color rgb="FF000000"/>
      <name val="Arial"/>
      <family val="2"/>
    </font>
    <font>
      <u/>
      <sz val="10"/>
      <color theme="10"/>
      <name val="Arial"/>
      <family val="2"/>
    </font>
    <font>
      <sz val="10"/>
      <color rgb="FF000000"/>
      <name val="Calibri"/>
      <family val="2"/>
      <scheme val="minor"/>
    </font>
    <font>
      <sz val="11"/>
      <color rgb="FF000000"/>
      <name val="Gabarito"/>
    </font>
    <font>
      <b/>
      <sz val="16"/>
      <color rgb="FF000000"/>
      <name val="Gabarito"/>
    </font>
    <font>
      <sz val="12"/>
      <color rgb="FF000000"/>
      <name val="Gabarito"/>
    </font>
    <font>
      <b/>
      <sz val="11"/>
      <color rgb="FF000000"/>
      <name val="Gabarito"/>
    </font>
    <font>
      <b/>
      <sz val="11"/>
      <color rgb="FFFFFFFF"/>
      <name val="Gabarito"/>
    </font>
    <font>
      <b/>
      <u/>
      <sz val="11"/>
      <color theme="0"/>
      <name val="Gabarito"/>
    </font>
    <font>
      <sz val="9"/>
      <color rgb="FF000000"/>
      <name val="Gabarito"/>
    </font>
    <font>
      <sz val="11"/>
      <color theme="1"/>
      <name val="Gabarito"/>
    </font>
    <font>
      <sz val="11"/>
      <color rgb="FF242424"/>
      <name val="Gabarito"/>
    </font>
    <font>
      <sz val="11"/>
      <name val="Gabarito"/>
    </font>
    <font>
      <b/>
      <sz val="11"/>
      <color theme="1"/>
      <name val="Gabarito"/>
    </font>
    <font>
      <sz val="10.5"/>
      <color rgb="FF242424"/>
      <name val="Gabarito"/>
    </font>
    <font>
      <b/>
      <sz val="11"/>
      <color theme="0"/>
      <name val="Gabarito"/>
    </font>
    <font>
      <u/>
      <sz val="11"/>
      <color theme="10"/>
      <name val="Gabarito"/>
    </font>
    <font>
      <sz val="11"/>
      <color theme="0"/>
      <name val="Gabarito"/>
    </font>
    <font>
      <sz val="11"/>
      <color theme="6" tint="-0.499984740745262"/>
      <name val="Gabarito"/>
    </font>
    <font>
      <b/>
      <sz val="11"/>
      <color theme="6" tint="-0.499984740745262"/>
      <name val="Gabarito"/>
    </font>
    <font>
      <sz val="8"/>
      <color rgb="FF000000"/>
      <name val="Gabarito"/>
    </font>
    <font>
      <sz val="11"/>
      <color theme="0" tint="-0.499984740745262"/>
      <name val="Gabarito"/>
    </font>
    <font>
      <sz val="11"/>
      <color rgb="FF198DAE"/>
      <name val="Gabarito"/>
    </font>
    <font>
      <b/>
      <sz val="11"/>
      <name val="Gabarito"/>
    </font>
    <font>
      <b/>
      <sz val="14"/>
      <color rgb="FF595959"/>
      <name val="Gabarito"/>
    </font>
    <font>
      <b/>
      <sz val="11"/>
      <color theme="9"/>
      <name val="Gabarito"/>
    </font>
    <font>
      <sz val="11"/>
      <color rgb="FF000000"/>
      <name val="Calibri"/>
      <family val="2"/>
      <scheme val="minor"/>
    </font>
    <font>
      <sz val="11"/>
      <color rgb="FFFF0000"/>
      <name val="Gabarito"/>
    </font>
    <font>
      <b/>
      <sz val="11"/>
      <color theme="5"/>
      <name val="Gabarito"/>
    </font>
    <font>
      <sz val="11"/>
      <color theme="5"/>
      <name val="Gabarito"/>
    </font>
    <font>
      <sz val="11"/>
      <color rgb="FF575555"/>
      <name val="Gabarito"/>
    </font>
    <font>
      <b/>
      <sz val="11"/>
      <color rgb="FF575555"/>
      <name val="Gabarito"/>
    </font>
  </fonts>
  <fills count="1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FFFFFF"/>
        <bgColor rgb="FF000000"/>
      </patternFill>
    </fill>
    <fill>
      <patternFill patternType="solid">
        <fgColor rgb="FF05A34F"/>
        <bgColor rgb="FF000000"/>
      </patternFill>
    </fill>
    <fill>
      <patternFill patternType="solid">
        <fgColor rgb="FF83DDA9"/>
        <bgColor rgb="FF000000"/>
      </patternFill>
    </fill>
    <fill>
      <patternFill patternType="solid">
        <fgColor rgb="FF05A34F"/>
        <bgColor indexed="64"/>
      </patternFill>
    </fill>
    <fill>
      <patternFill patternType="solid">
        <fgColor rgb="FF5ED18D"/>
        <bgColor indexed="64"/>
      </patternFill>
    </fill>
    <fill>
      <patternFill patternType="solid">
        <fgColor rgb="FF5ED18D"/>
        <bgColor rgb="FF000000"/>
      </patternFill>
    </fill>
    <fill>
      <patternFill patternType="solid">
        <fgColor rgb="FFBBEACB"/>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5A34F"/>
        <bgColor theme="4"/>
      </patternFill>
    </fill>
    <fill>
      <patternFill patternType="solid">
        <fgColor rgb="FF05A34F"/>
        <bgColor theme="4" tint="0.79998168889431442"/>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676767"/>
      </left>
      <right style="thin">
        <color rgb="FF676767"/>
      </right>
      <top style="thin">
        <color rgb="FF676767"/>
      </top>
      <bottom style="thin">
        <color rgb="FF676767"/>
      </bottom>
      <diagonal/>
    </border>
    <border>
      <left/>
      <right/>
      <top/>
      <bottom style="thin">
        <color rgb="FF676767"/>
      </bottom>
      <diagonal/>
    </border>
    <border>
      <left/>
      <right style="thin">
        <color rgb="FF676767"/>
      </right>
      <top/>
      <bottom style="thin">
        <color rgb="FF676767"/>
      </bottom>
      <diagonal/>
    </border>
    <border>
      <left style="thin">
        <color rgb="FF676767"/>
      </left>
      <right/>
      <top style="thin">
        <color rgb="FF676767"/>
      </top>
      <bottom style="thin">
        <color rgb="FF676767"/>
      </bottom>
      <diagonal/>
    </border>
    <border>
      <left/>
      <right/>
      <top style="thin">
        <color rgb="FF676767"/>
      </top>
      <bottom style="thin">
        <color rgb="FF676767"/>
      </bottom>
      <diagonal/>
    </border>
    <border>
      <left/>
      <right style="thin">
        <color rgb="FF676767"/>
      </right>
      <top style="thin">
        <color rgb="FF676767"/>
      </top>
      <bottom style="thin">
        <color rgb="FF676767"/>
      </bottom>
      <diagonal/>
    </border>
    <border>
      <left style="thin">
        <color rgb="FF676767"/>
      </left>
      <right/>
      <top/>
      <bottom style="thin">
        <color rgb="FF676767"/>
      </bottom>
      <diagonal/>
    </border>
    <border>
      <left style="thin">
        <color rgb="FF676767"/>
      </left>
      <right style="thin">
        <color rgb="FF676767"/>
      </right>
      <top style="thin">
        <color theme="0"/>
      </top>
      <bottom style="thin">
        <color rgb="FF676767"/>
      </bottom>
      <diagonal/>
    </border>
    <border>
      <left style="thin">
        <color rgb="FF676767"/>
      </left>
      <right style="thin">
        <color rgb="FF676767"/>
      </right>
      <top/>
      <bottom style="thin">
        <color rgb="FF676767"/>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rgb="FF676767"/>
      </top>
      <bottom/>
      <diagonal/>
    </border>
    <border>
      <left style="thin">
        <color rgb="FF676767"/>
      </left>
      <right style="thin">
        <color rgb="FF676767"/>
      </right>
      <top style="thin">
        <color rgb="FF676767"/>
      </top>
      <bottom/>
      <diagonal/>
    </border>
    <border>
      <left/>
      <right style="thin">
        <color theme="0"/>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3">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0" fontId="5" fillId="0" borderId="0"/>
    <xf numFmtId="0" fontId="10" fillId="0" borderId="0"/>
    <xf numFmtId="0" fontId="5" fillId="0" borderId="0"/>
    <xf numFmtId="0" fontId="1" fillId="0" borderId="0"/>
    <xf numFmtId="43" fontId="10" fillId="0" borderId="0" applyFont="0" applyFill="0" applyBorder="0" applyAlignment="0" applyProtection="0"/>
    <xf numFmtId="9" fontId="10" fillId="0" borderId="0" applyFont="0" applyFill="0" applyBorder="0" applyAlignment="0" applyProtection="0"/>
    <xf numFmtId="41" fontId="10"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0" fontId="12" fillId="0" borderId="0"/>
    <xf numFmtId="43" fontId="1" fillId="0" borderId="0" applyFont="0" applyFill="0" applyBorder="0" applyAlignment="0" applyProtection="0"/>
    <xf numFmtId="0" fontId="36" fillId="0" borderId="0"/>
  </cellStyleXfs>
  <cellXfs count="257">
    <xf numFmtId="0" fontId="0" fillId="0" borderId="0" xfId="0"/>
    <xf numFmtId="0" fontId="4" fillId="2" borderId="0" xfId="0" applyFont="1" applyFill="1" applyAlignment="1">
      <alignment horizontal="left" vertical="center"/>
    </xf>
    <xf numFmtId="49" fontId="4" fillId="2" borderId="0" xfId="0" applyNumberFormat="1" applyFont="1" applyFill="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horizontal="left" vertical="center" wrapText="1"/>
    </xf>
    <xf numFmtId="0" fontId="14" fillId="2" borderId="0" xfId="0" applyFont="1" applyFill="1" applyAlignment="1">
      <alignment horizontal="left" vertical="center"/>
    </xf>
    <xf numFmtId="0" fontId="15" fillId="0" borderId="0" xfId="0" applyFont="1"/>
    <xf numFmtId="0" fontId="16" fillId="2" borderId="0" xfId="0" applyFont="1" applyFill="1" applyAlignment="1">
      <alignment horizontal="left" vertical="center"/>
    </xf>
    <xf numFmtId="49" fontId="16" fillId="0" borderId="0" xfId="0" quotePrefix="1" applyNumberFormat="1" applyFont="1" applyAlignment="1">
      <alignment horizontal="left" vertical="center"/>
    </xf>
    <xf numFmtId="0" fontId="13" fillId="0" borderId="0" xfId="0" applyFont="1" applyAlignment="1">
      <alignment horizontal="left" vertical="center"/>
    </xf>
    <xf numFmtId="0" fontId="19" fillId="2" borderId="0" xfId="0" applyFont="1" applyFill="1" applyAlignment="1">
      <alignment vertical="top" wrapText="1"/>
    </xf>
    <xf numFmtId="0" fontId="20" fillId="0" borderId="0" xfId="0" applyFont="1"/>
    <xf numFmtId="0" fontId="14" fillId="0" borderId="0" xfId="0" applyFont="1" applyAlignment="1">
      <alignment horizontal="left" vertical="center"/>
    </xf>
    <xf numFmtId="49" fontId="16" fillId="0" borderId="0" xfId="0" applyNumberFormat="1" applyFont="1" applyAlignment="1">
      <alignment horizontal="left" vertical="center"/>
    </xf>
    <xf numFmtId="0" fontId="21" fillId="0" borderId="0" xfId="0" applyFont="1" applyAlignment="1">
      <alignment horizontal="justify" vertical="center"/>
    </xf>
    <xf numFmtId="0" fontId="22" fillId="0" borderId="0" xfId="0" applyFont="1" applyAlignment="1">
      <alignment horizontal="justify" vertical="center" wrapText="1"/>
    </xf>
    <xf numFmtId="164" fontId="20" fillId="0" borderId="0" xfId="1" applyNumberFormat="1" applyFont="1"/>
    <xf numFmtId="0" fontId="24" fillId="0" borderId="0" xfId="0" applyFont="1" applyAlignment="1">
      <alignment horizontal="justify" vertical="center"/>
    </xf>
    <xf numFmtId="0" fontId="20" fillId="2" borderId="0" xfId="0" applyFont="1" applyFill="1"/>
    <xf numFmtId="164" fontId="23" fillId="2" borderId="0" xfId="1" applyNumberFormat="1" applyFont="1" applyFill="1"/>
    <xf numFmtId="2" fontId="23" fillId="2" borderId="0" xfId="1" applyNumberFormat="1" applyFont="1" applyFill="1"/>
    <xf numFmtId="0" fontId="23" fillId="2" borderId="0" xfId="0" applyFont="1" applyFill="1"/>
    <xf numFmtId="165" fontId="20" fillId="2" borderId="0" xfId="0" applyNumberFormat="1" applyFont="1" applyFill="1"/>
    <xf numFmtId="165" fontId="20" fillId="2" borderId="0" xfId="4" applyNumberFormat="1" applyFont="1" applyFill="1"/>
    <xf numFmtId="164" fontId="20" fillId="2" borderId="0" xfId="1" applyNumberFormat="1" applyFont="1" applyFill="1"/>
    <xf numFmtId="168" fontId="20" fillId="2" borderId="0" xfId="0" applyNumberFormat="1" applyFont="1" applyFill="1"/>
    <xf numFmtId="0" fontId="23" fillId="3" borderId="0" xfId="0" applyFont="1" applyFill="1"/>
    <xf numFmtId="49" fontId="16" fillId="2" borderId="0" xfId="0" quotePrefix="1" applyNumberFormat="1" applyFont="1" applyFill="1" applyAlignment="1">
      <alignment horizontal="left" vertical="center"/>
    </xf>
    <xf numFmtId="0" fontId="26" fillId="2" borderId="0" xfId="2" applyFont="1" applyFill="1" applyAlignment="1">
      <alignment horizontal="left" vertical="center"/>
    </xf>
    <xf numFmtId="0" fontId="27" fillId="2" borderId="0" xfId="0" applyFont="1" applyFill="1" applyAlignment="1">
      <alignment horizontal="left" vertical="center"/>
    </xf>
    <xf numFmtId="0" fontId="25" fillId="2" borderId="0" xfId="3" applyFont="1" applyFill="1" applyAlignment="1">
      <alignment horizontal="center" vertical="center" wrapText="1"/>
    </xf>
    <xf numFmtId="164" fontId="13" fillId="2" borderId="0" xfId="1" applyNumberFormat="1" applyFont="1" applyFill="1" applyAlignment="1">
      <alignment horizontal="left" vertical="center"/>
    </xf>
    <xf numFmtId="0" fontId="30" fillId="2" borderId="0" xfId="0" applyFont="1" applyFill="1" applyAlignment="1">
      <alignment horizontal="left" vertical="center"/>
    </xf>
    <xf numFmtId="0" fontId="30" fillId="2" borderId="0" xfId="0" applyFont="1" applyFill="1" applyAlignment="1">
      <alignment horizontal="left" vertical="center" wrapText="1"/>
    </xf>
    <xf numFmtId="0" fontId="13" fillId="2" borderId="0" xfId="0" applyFont="1" applyFill="1" applyAlignment="1">
      <alignment horizontal="center" vertical="center" wrapText="1"/>
    </xf>
    <xf numFmtId="0" fontId="30" fillId="2" borderId="0" xfId="0" applyFont="1" applyFill="1" applyAlignment="1">
      <alignment horizontal="center" vertical="center" wrapText="1"/>
    </xf>
    <xf numFmtId="0" fontId="25" fillId="0" borderId="0" xfId="3" applyFont="1" applyAlignment="1">
      <alignment horizontal="center" vertical="center" wrapText="1"/>
    </xf>
    <xf numFmtId="0" fontId="31" fillId="2" borderId="0" xfId="0" applyFont="1" applyFill="1" applyAlignment="1">
      <alignment horizontal="left" vertical="center"/>
    </xf>
    <xf numFmtId="3" fontId="31" fillId="2" borderId="0" xfId="0" applyNumberFormat="1" applyFont="1" applyFill="1" applyAlignment="1">
      <alignment horizontal="left" vertical="center"/>
    </xf>
    <xf numFmtId="0" fontId="30" fillId="2" borderId="0" xfId="0" applyFont="1" applyFill="1" applyAlignment="1">
      <alignment vertical="center"/>
    </xf>
    <xf numFmtId="0" fontId="13" fillId="2" borderId="0" xfId="0" applyFont="1" applyFill="1" applyAlignment="1">
      <alignment vertical="center"/>
    </xf>
    <xf numFmtId="0" fontId="30" fillId="2" borderId="0" xfId="0" applyFont="1" applyFill="1" applyAlignment="1">
      <alignment vertical="center" wrapText="1"/>
    </xf>
    <xf numFmtId="0" fontId="30" fillId="2" borderId="0" xfId="0" applyFont="1" applyFill="1" applyAlignment="1">
      <alignment vertical="top" wrapText="1"/>
    </xf>
    <xf numFmtId="0" fontId="30" fillId="2" borderId="0" xfId="0" applyFont="1" applyFill="1" applyAlignment="1">
      <alignment horizontal="left" vertical="top" wrapText="1"/>
    </xf>
    <xf numFmtId="0" fontId="17" fillId="2" borderId="0" xfId="0" applyFont="1" applyFill="1" applyAlignment="1">
      <alignment horizontal="center" vertical="center" wrapText="1"/>
    </xf>
    <xf numFmtId="0" fontId="28" fillId="2" borderId="0" xfId="0" applyFont="1" applyFill="1" applyAlignment="1">
      <alignment horizontal="center" vertical="center" wrapText="1"/>
    </xf>
    <xf numFmtId="3" fontId="28" fillId="2" borderId="0" xfId="0" applyNumberFormat="1" applyFont="1" applyFill="1" applyAlignment="1">
      <alignment horizontal="center" vertical="center" wrapText="1"/>
    </xf>
    <xf numFmtId="0" fontId="29" fillId="2" borderId="0" xfId="0" applyFont="1" applyFill="1" applyAlignment="1">
      <alignment vertical="center" wrapText="1"/>
    </xf>
    <xf numFmtId="0" fontId="29" fillId="2" borderId="0" xfId="0" applyFont="1" applyFill="1" applyAlignment="1">
      <alignment horizontal="center" vertical="center" wrapText="1"/>
    </xf>
    <xf numFmtId="3" fontId="29" fillId="2" borderId="0" xfId="0" applyNumberFormat="1" applyFont="1" applyFill="1" applyAlignment="1">
      <alignment horizontal="center" vertical="center" wrapText="1"/>
    </xf>
    <xf numFmtId="2" fontId="13" fillId="2" borderId="0" xfId="1" applyNumberFormat="1" applyFont="1" applyFill="1" applyAlignment="1">
      <alignment horizontal="left" vertical="center"/>
    </xf>
    <xf numFmtId="0" fontId="30" fillId="2" borderId="0" xfId="0" applyFont="1" applyFill="1" applyAlignment="1">
      <alignment horizontal="left" vertical="top"/>
    </xf>
    <xf numFmtId="0" fontId="20" fillId="2" borderId="0" xfId="0" applyFont="1" applyFill="1" applyAlignment="1">
      <alignment horizontal="left" vertical="center"/>
    </xf>
    <xf numFmtId="0" fontId="29" fillId="2" borderId="0" xfId="0" applyFont="1" applyFill="1" applyAlignment="1">
      <alignment horizontal="left"/>
    </xf>
    <xf numFmtId="0" fontId="28" fillId="2" borderId="0" xfId="0" applyFont="1" applyFill="1" applyAlignment="1">
      <alignment horizontal="center"/>
    </xf>
    <xf numFmtId="9" fontId="28" fillId="2" borderId="0" xfId="1" applyFont="1" applyFill="1" applyBorder="1" applyAlignment="1">
      <alignment horizontal="center"/>
    </xf>
    <xf numFmtId="1" fontId="28" fillId="2" borderId="0" xfId="0" applyNumberFormat="1" applyFont="1" applyFill="1" applyAlignment="1">
      <alignment horizontal="center"/>
    </xf>
    <xf numFmtId="0" fontId="17" fillId="0" borderId="0" xfId="0" applyFont="1" applyAlignment="1">
      <alignment horizontal="center" vertical="center" wrapText="1"/>
    </xf>
    <xf numFmtId="0" fontId="30" fillId="2" borderId="0" xfId="0" applyFont="1" applyFill="1" applyAlignment="1">
      <alignment horizontal="left"/>
    </xf>
    <xf numFmtId="0" fontId="28" fillId="0" borderId="0" xfId="0" applyFont="1" applyAlignment="1">
      <alignment horizontal="center"/>
    </xf>
    <xf numFmtId="1" fontId="28" fillId="0" borderId="0" xfId="0" applyNumberFormat="1" applyFont="1" applyAlignment="1">
      <alignment horizontal="center"/>
    </xf>
    <xf numFmtId="9" fontId="28" fillId="0" borderId="0" xfId="0" applyNumberFormat="1" applyFont="1" applyAlignment="1">
      <alignment horizontal="center"/>
    </xf>
    <xf numFmtId="3" fontId="28" fillId="0" borderId="0" xfId="0" applyNumberFormat="1" applyFont="1" applyAlignment="1">
      <alignment horizontal="center"/>
    </xf>
    <xf numFmtId="164" fontId="28" fillId="0" borderId="0" xfId="1" applyNumberFormat="1" applyFont="1" applyBorder="1" applyAlignment="1">
      <alignment horizontal="center"/>
    </xf>
    <xf numFmtId="0" fontId="25" fillId="0" borderId="3" xfId="0" applyFont="1" applyBorder="1" applyAlignment="1">
      <alignment vertical="center" wrapText="1"/>
    </xf>
    <xf numFmtId="0" fontId="25" fillId="0" borderId="2" xfId="0" applyFont="1" applyBorder="1" applyAlignment="1">
      <alignment vertical="center" wrapText="1"/>
    </xf>
    <xf numFmtId="0" fontId="13" fillId="0" borderId="2" xfId="0" applyFont="1" applyBorder="1" applyAlignment="1">
      <alignment horizontal="left" vertical="center"/>
    </xf>
    <xf numFmtId="0" fontId="22" fillId="2" borderId="0" xfId="0" applyFont="1" applyFill="1" applyAlignment="1">
      <alignment horizontal="left" vertical="center"/>
    </xf>
    <xf numFmtId="1" fontId="22" fillId="2" borderId="0" xfId="0" applyNumberFormat="1" applyFont="1" applyFill="1" applyAlignment="1">
      <alignment horizontal="left" vertical="center"/>
    </xf>
    <xf numFmtId="164" fontId="22" fillId="2" borderId="0" xfId="1" applyNumberFormat="1" applyFont="1" applyFill="1" applyBorder="1" applyAlignment="1">
      <alignment horizontal="left" vertical="center"/>
    </xf>
    <xf numFmtId="0" fontId="33" fillId="2" borderId="0" xfId="0" applyFont="1" applyFill="1" applyAlignment="1">
      <alignment horizontal="left"/>
    </xf>
    <xf numFmtId="1" fontId="22" fillId="2" borderId="0" xfId="0" applyNumberFormat="1" applyFont="1" applyFill="1" applyAlignment="1">
      <alignment horizontal="center"/>
    </xf>
    <xf numFmtId="164" fontId="22" fillId="2" borderId="0" xfId="1" applyNumberFormat="1" applyFont="1" applyFill="1" applyBorder="1" applyAlignment="1">
      <alignment horizontal="center"/>
    </xf>
    <xf numFmtId="164" fontId="22" fillId="2" borderId="0" xfId="1" applyNumberFormat="1" applyFont="1" applyFill="1" applyAlignment="1">
      <alignment horizontal="center"/>
    </xf>
    <xf numFmtId="9" fontId="20" fillId="2" borderId="0" xfId="1" applyFont="1" applyFill="1" applyAlignment="1">
      <alignment horizontal="left" vertical="center"/>
    </xf>
    <xf numFmtId="164" fontId="22" fillId="2" borderId="0" xfId="1" applyNumberFormat="1" applyFont="1" applyFill="1" applyAlignment="1">
      <alignment horizontal="left" vertical="center"/>
    </xf>
    <xf numFmtId="0" fontId="29" fillId="3" borderId="0" xfId="0" applyFont="1" applyFill="1" applyAlignment="1">
      <alignment horizontal="right"/>
    </xf>
    <xf numFmtId="9" fontId="29" fillId="3" borderId="0" xfId="1" applyFont="1" applyFill="1" applyBorder="1" applyAlignment="1">
      <alignment horizontal="right"/>
    </xf>
    <xf numFmtId="165" fontId="29" fillId="3" borderId="0" xfId="4" applyNumberFormat="1" applyFont="1" applyFill="1" applyBorder="1" applyAlignment="1">
      <alignment horizontal="right"/>
    </xf>
    <xf numFmtId="0" fontId="29" fillId="3" borderId="0" xfId="0" applyFont="1" applyFill="1" applyAlignment="1">
      <alignment horizontal="left"/>
    </xf>
    <xf numFmtId="1" fontId="13" fillId="2" borderId="0" xfId="0" applyNumberFormat="1" applyFont="1" applyFill="1" applyAlignment="1">
      <alignment horizontal="left" vertical="center"/>
    </xf>
    <xf numFmtId="1" fontId="13" fillId="2" borderId="0" xfId="1" applyNumberFormat="1" applyFont="1" applyFill="1" applyAlignment="1">
      <alignment horizontal="left" vertical="center"/>
    </xf>
    <xf numFmtId="0" fontId="34" fillId="0" borderId="0" xfId="0" applyFont="1" applyAlignment="1">
      <alignment horizontal="center" vertical="center" readingOrder="1"/>
    </xf>
    <xf numFmtId="164" fontId="13" fillId="2" borderId="0" xfId="0" applyNumberFormat="1" applyFont="1" applyFill="1" applyAlignment="1">
      <alignment horizontal="center" vertical="center"/>
    </xf>
    <xf numFmtId="0" fontId="23" fillId="2" borderId="0" xfId="0" applyFont="1" applyFill="1" applyAlignment="1">
      <alignment vertical="center"/>
    </xf>
    <xf numFmtId="164" fontId="30" fillId="2" borderId="0" xfId="1" applyNumberFormat="1" applyFont="1" applyFill="1" applyAlignment="1">
      <alignment horizontal="left" vertical="center"/>
    </xf>
    <xf numFmtId="0" fontId="25" fillId="7" borderId="0" xfId="0" applyFont="1" applyFill="1" applyAlignment="1">
      <alignment horizontal="left" vertical="center"/>
    </xf>
    <xf numFmtId="0" fontId="20" fillId="7" borderId="0" xfId="0" applyFont="1" applyFill="1"/>
    <xf numFmtId="164" fontId="23" fillId="7" borderId="0" xfId="1" applyNumberFormat="1" applyFont="1" applyFill="1"/>
    <xf numFmtId="2" fontId="23" fillId="7" borderId="0" xfId="1" applyNumberFormat="1" applyFont="1" applyFill="1"/>
    <xf numFmtId="0" fontId="25" fillId="7" borderId="0" xfId="0" applyFont="1" applyFill="1" applyAlignment="1">
      <alignment horizontal="justify" vertical="center"/>
    </xf>
    <xf numFmtId="0" fontId="25" fillId="7" borderId="0" xfId="0" applyFont="1" applyFill="1"/>
    <xf numFmtId="49" fontId="25" fillId="7" borderId="0" xfId="0" applyNumberFormat="1" applyFont="1" applyFill="1" applyAlignment="1">
      <alignment horizontal="left" vertical="center"/>
    </xf>
    <xf numFmtId="0" fontId="13" fillId="7" borderId="0" xfId="0" applyFont="1" applyFill="1" applyAlignment="1">
      <alignment horizontal="left" vertical="center"/>
    </xf>
    <xf numFmtId="0" fontId="16" fillId="7" borderId="0" xfId="0" applyFont="1" applyFill="1" applyAlignment="1">
      <alignment horizontal="left" vertical="center"/>
    </xf>
    <xf numFmtId="0" fontId="35" fillId="7" borderId="0" xfId="0" applyFont="1" applyFill="1" applyAlignment="1">
      <alignment horizontal="left" vertical="center"/>
    </xf>
    <xf numFmtId="0" fontId="0" fillId="7" borderId="0" xfId="0" applyFill="1"/>
    <xf numFmtId="0" fontId="25" fillId="8" borderId="4" xfId="0" applyFont="1" applyFill="1" applyBorder="1" applyAlignment="1">
      <alignment horizontal="center"/>
    </xf>
    <xf numFmtId="164" fontId="25" fillId="8" borderId="4" xfId="1" applyNumberFormat="1" applyFont="1" applyFill="1" applyBorder="1" applyAlignment="1">
      <alignment horizontal="center"/>
    </xf>
    <xf numFmtId="2" fontId="25" fillId="8" borderId="4" xfId="1" applyNumberFormat="1" applyFont="1" applyFill="1" applyBorder="1" applyAlignment="1">
      <alignment horizontal="center"/>
    </xf>
    <xf numFmtId="165" fontId="23" fillId="0" borderId="4" xfId="4" applyNumberFormat="1" applyFont="1" applyFill="1" applyBorder="1" applyAlignment="1">
      <alignment horizontal="center"/>
    </xf>
    <xf numFmtId="164" fontId="23" fillId="0" borderId="4" xfId="1" applyNumberFormat="1" applyFont="1" applyFill="1" applyBorder="1" applyAlignment="1">
      <alignment horizontal="center"/>
    </xf>
    <xf numFmtId="167" fontId="23" fillId="0" borderId="4" xfId="4" applyNumberFormat="1" applyFont="1" applyFill="1" applyBorder="1" applyAlignment="1">
      <alignment horizontal="center"/>
    </xf>
    <xf numFmtId="165" fontId="20" fillId="0" borderId="4" xfId="4" applyNumberFormat="1" applyFont="1" applyFill="1" applyBorder="1" applyAlignment="1">
      <alignment horizontal="center"/>
    </xf>
    <xf numFmtId="167" fontId="20" fillId="0" borderId="4" xfId="4" applyNumberFormat="1" applyFont="1" applyFill="1" applyBorder="1" applyAlignment="1">
      <alignment horizontal="center"/>
    </xf>
    <xf numFmtId="0" fontId="23" fillId="0" borderId="4" xfId="0" applyFont="1" applyBorder="1"/>
    <xf numFmtId="0" fontId="20" fillId="0" borderId="4" xfId="0" applyFont="1" applyBorder="1"/>
    <xf numFmtId="165" fontId="23" fillId="0" borderId="4" xfId="4" applyNumberFormat="1" applyFont="1" applyFill="1" applyBorder="1"/>
    <xf numFmtId="165" fontId="20" fillId="0" borderId="4" xfId="4" applyNumberFormat="1" applyFont="1" applyFill="1" applyBorder="1"/>
    <xf numFmtId="164" fontId="23" fillId="0" borderId="4" xfId="1" applyNumberFormat="1" applyFont="1" applyFill="1" applyBorder="1"/>
    <xf numFmtId="165" fontId="20" fillId="0" borderId="4" xfId="0" applyNumberFormat="1" applyFont="1" applyBorder="1"/>
    <xf numFmtId="1" fontId="20" fillId="0" borderId="4" xfId="0" applyNumberFormat="1" applyFont="1" applyBorder="1"/>
    <xf numFmtId="0" fontId="20" fillId="0" borderId="4" xfId="0" applyFont="1" applyBorder="1" applyAlignment="1">
      <alignment horizontal="left"/>
    </xf>
    <xf numFmtId="0" fontId="22" fillId="0" borderId="4" xfId="0" applyFont="1" applyBorder="1" applyAlignment="1">
      <alignment horizontal="left"/>
    </xf>
    <xf numFmtId="0" fontId="17" fillId="5" borderId="4" xfId="0" applyFont="1" applyFill="1" applyBorder="1" applyAlignment="1">
      <alignment wrapText="1"/>
    </xf>
    <xf numFmtId="0" fontId="17" fillId="6" borderId="4" xfId="0" applyFont="1" applyFill="1" applyBorder="1" applyAlignment="1">
      <alignment horizontal="left"/>
    </xf>
    <xf numFmtId="0" fontId="18" fillId="6" borderId="4" xfId="2" applyFont="1" applyFill="1" applyBorder="1" applyAlignment="1"/>
    <xf numFmtId="0" fontId="13" fillId="4" borderId="4" xfId="0" applyFont="1" applyFill="1" applyBorder="1" applyAlignment="1">
      <alignment horizontal="left"/>
    </xf>
    <xf numFmtId="0" fontId="13" fillId="0" borderId="4" xfId="0" applyFont="1" applyBorder="1"/>
    <xf numFmtId="0" fontId="13" fillId="4" borderId="4" xfId="0" applyFont="1" applyFill="1" applyBorder="1"/>
    <xf numFmtId="0" fontId="17" fillId="9" borderId="4" xfId="0" applyFont="1" applyFill="1" applyBorder="1" applyAlignment="1">
      <alignment horizontal="left"/>
    </xf>
    <xf numFmtId="0" fontId="18" fillId="9" borderId="4" xfId="2" applyFont="1" applyFill="1" applyBorder="1" applyAlignment="1"/>
    <xf numFmtId="0" fontId="25" fillId="7" borderId="4" xfId="3" applyFont="1" applyFill="1" applyBorder="1" applyAlignment="1">
      <alignment horizontal="center" vertical="center" wrapText="1"/>
    </xf>
    <xf numFmtId="0" fontId="28" fillId="0" borderId="4" xfId="0" applyFont="1" applyBorder="1" applyAlignment="1">
      <alignment horizontal="center"/>
    </xf>
    <xf numFmtId="3" fontId="28" fillId="0" borderId="4" xfId="0" applyNumberFormat="1" applyFont="1" applyBorder="1" applyAlignment="1">
      <alignment horizontal="center" vertical="center" wrapText="1"/>
    </xf>
    <xf numFmtId="0" fontId="29" fillId="0" borderId="4" xfId="0" applyFont="1" applyBorder="1" applyAlignment="1">
      <alignment horizontal="center" vertical="center" wrapText="1"/>
    </xf>
    <xf numFmtId="3" fontId="29" fillId="0" borderId="4" xfId="0" applyNumberFormat="1" applyFont="1" applyBorder="1" applyAlignment="1">
      <alignment horizontal="center" vertical="center" wrapText="1"/>
    </xf>
    <xf numFmtId="0" fontId="25" fillId="8" borderId="4" xfId="3" applyFont="1" applyFill="1" applyBorder="1" applyAlignment="1">
      <alignment horizontal="center" vertical="center" wrapText="1"/>
    </xf>
    <xf numFmtId="0" fontId="29" fillId="10" borderId="4" xfId="0" applyFont="1" applyFill="1" applyBorder="1" applyAlignment="1">
      <alignment horizontal="center"/>
    </xf>
    <xf numFmtId="0" fontId="29" fillId="0" borderId="4" xfId="0" applyFont="1" applyBorder="1" applyAlignment="1">
      <alignment horizontal="center"/>
    </xf>
    <xf numFmtId="164" fontId="28" fillId="0" borderId="4" xfId="1" applyNumberFormat="1" applyFont="1" applyFill="1" applyBorder="1" applyAlignment="1">
      <alignment horizontal="center"/>
    </xf>
    <xf numFmtId="0" fontId="29" fillId="0" borderId="4" xfId="0" applyFont="1" applyBorder="1" applyAlignment="1">
      <alignment horizontal="center" vertical="center"/>
    </xf>
    <xf numFmtId="0" fontId="28" fillId="0" borderId="4" xfId="0" applyFont="1" applyBorder="1" applyAlignment="1">
      <alignment horizontal="center" vertical="center" wrapText="1"/>
    </xf>
    <xf numFmtId="164" fontId="28" fillId="0" borderId="4" xfId="0" applyNumberFormat="1" applyFont="1" applyBorder="1" applyAlignment="1">
      <alignment horizontal="center" vertical="center" wrapText="1"/>
    </xf>
    <xf numFmtId="164" fontId="29" fillId="0" borderId="4" xfId="0" applyNumberFormat="1" applyFont="1" applyBorder="1" applyAlignment="1">
      <alignment horizontal="center" vertical="center" wrapText="1"/>
    </xf>
    <xf numFmtId="0" fontId="29" fillId="0" borderId="4" xfId="0" applyFont="1" applyBorder="1" applyAlignment="1">
      <alignment vertical="center" wrapText="1"/>
    </xf>
    <xf numFmtId="0" fontId="17" fillId="7"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164" fontId="28" fillId="0" borderId="4" xfId="0" applyNumberFormat="1" applyFont="1" applyBorder="1" applyAlignment="1">
      <alignment horizontal="center"/>
    </xf>
    <xf numFmtId="1" fontId="28" fillId="0" borderId="4" xfId="0" applyNumberFormat="1" applyFont="1" applyBorder="1" applyAlignment="1">
      <alignment horizontal="center"/>
    </xf>
    <xf numFmtId="164" fontId="28" fillId="0" borderId="4" xfId="1" applyNumberFormat="1" applyFont="1" applyBorder="1" applyAlignment="1">
      <alignment horizontal="center"/>
    </xf>
    <xf numFmtId="1" fontId="29" fillId="0" borderId="4" xfId="0" applyNumberFormat="1" applyFont="1" applyBorder="1" applyAlignment="1">
      <alignment horizontal="center"/>
    </xf>
    <xf numFmtId="164" fontId="29" fillId="0" borderId="4" xfId="0" applyNumberFormat="1" applyFont="1" applyBorder="1" applyAlignment="1">
      <alignment horizontal="center"/>
    </xf>
    <xf numFmtId="9" fontId="29" fillId="0" borderId="4" xfId="0" applyNumberFormat="1" applyFont="1" applyBorder="1" applyAlignment="1">
      <alignment horizontal="center"/>
    </xf>
    <xf numFmtId="3" fontId="29" fillId="0" borderId="4" xfId="0" applyNumberFormat="1" applyFont="1" applyBorder="1" applyAlignment="1">
      <alignment horizontal="center"/>
    </xf>
    <xf numFmtId="164" fontId="29" fillId="0" borderId="4" xfId="1" applyNumberFormat="1" applyFont="1" applyBorder="1" applyAlignment="1">
      <alignment horizontal="center"/>
    </xf>
    <xf numFmtId="0" fontId="25" fillId="8" borderId="4" xfId="0" applyFont="1" applyFill="1" applyBorder="1" applyAlignment="1">
      <alignment horizontal="center" vertical="center" wrapText="1"/>
    </xf>
    <xf numFmtId="0" fontId="29" fillId="0" borderId="4" xfId="0" applyFont="1" applyBorder="1" applyAlignment="1">
      <alignment horizontal="left"/>
    </xf>
    <xf numFmtId="0" fontId="17" fillId="9" borderId="4" xfId="0" applyFont="1" applyFill="1" applyBorder="1" applyAlignment="1">
      <alignment horizontal="center" vertical="center" wrapText="1"/>
    </xf>
    <xf numFmtId="9" fontId="29" fillId="0" borderId="4" xfId="1" applyFont="1" applyBorder="1" applyAlignment="1">
      <alignment horizontal="center"/>
    </xf>
    <xf numFmtId="0" fontId="28" fillId="0" borderId="4" xfId="1" applyNumberFormat="1" applyFont="1" applyBorder="1" applyAlignment="1">
      <alignment horizontal="center"/>
    </xf>
    <xf numFmtId="164" fontId="13" fillId="2" borderId="4" xfId="0" applyNumberFormat="1" applyFont="1" applyFill="1" applyBorder="1" applyAlignment="1">
      <alignment horizontal="center" vertical="center"/>
    </xf>
    <xf numFmtId="0" fontId="29" fillId="0" borderId="4" xfId="1" applyNumberFormat="1" applyFont="1" applyBorder="1" applyAlignment="1">
      <alignment horizontal="center"/>
    </xf>
    <xf numFmtId="164" fontId="16" fillId="2" borderId="4" xfId="0" applyNumberFormat="1" applyFont="1" applyFill="1" applyBorder="1" applyAlignment="1">
      <alignment horizontal="center" vertical="center"/>
    </xf>
    <xf numFmtId="0" fontId="29" fillId="3" borderId="4" xfId="0" applyFont="1" applyFill="1" applyBorder="1" applyAlignment="1">
      <alignment horizontal="left"/>
    </xf>
    <xf numFmtId="0" fontId="36" fillId="0" borderId="0" xfId="0" applyFont="1"/>
    <xf numFmtId="9" fontId="20" fillId="2" borderId="0" xfId="0" applyNumberFormat="1" applyFont="1" applyFill="1"/>
    <xf numFmtId="167" fontId="13" fillId="2" borderId="0" xfId="0" applyNumberFormat="1" applyFont="1" applyFill="1" applyAlignment="1">
      <alignment horizontal="left" vertical="center"/>
    </xf>
    <xf numFmtId="0" fontId="28" fillId="0" borderId="4" xfId="0" applyFont="1" applyBorder="1" applyAlignment="1">
      <alignment vertical="center" wrapText="1"/>
    </xf>
    <xf numFmtId="165" fontId="20" fillId="0" borderId="11" xfId="4" applyNumberFormat="1" applyFont="1" applyFill="1" applyBorder="1" applyAlignment="1">
      <alignment horizontal="center"/>
    </xf>
    <xf numFmtId="0" fontId="25" fillId="8" borderId="12" xfId="0" applyFont="1" applyFill="1" applyBorder="1" applyAlignment="1">
      <alignment horizontal="center"/>
    </xf>
    <xf numFmtId="164" fontId="25" fillId="8" borderId="12" xfId="1" applyNumberFormat="1" applyFont="1" applyFill="1" applyBorder="1" applyAlignment="1">
      <alignment horizontal="center"/>
    </xf>
    <xf numFmtId="9" fontId="20" fillId="2" borderId="0" xfId="1" applyFont="1" applyFill="1"/>
    <xf numFmtId="0" fontId="37" fillId="2" borderId="0" xfId="0" applyFont="1" applyFill="1"/>
    <xf numFmtId="0" fontId="21" fillId="0" borderId="0" xfId="0" applyFont="1" applyAlignment="1">
      <alignment horizontal="justify" vertical="center" wrapText="1"/>
    </xf>
    <xf numFmtId="3" fontId="20" fillId="0" borderId="4" xfId="0" applyNumberFormat="1" applyFont="1" applyBorder="1" applyAlignment="1">
      <alignment horizontal="right" vertical="center"/>
    </xf>
    <xf numFmtId="3" fontId="20" fillId="0" borderId="4" xfId="4" applyNumberFormat="1" applyFont="1" applyBorder="1" applyAlignment="1">
      <alignment horizontal="right" vertical="center"/>
    </xf>
    <xf numFmtId="164" fontId="29" fillId="10" borderId="4" xfId="1" applyNumberFormat="1" applyFont="1" applyFill="1" applyBorder="1" applyAlignment="1">
      <alignment horizontal="center"/>
    </xf>
    <xf numFmtId="3" fontId="29" fillId="10" borderId="4" xfId="0" applyNumberFormat="1" applyFont="1" applyFill="1" applyBorder="1" applyAlignment="1">
      <alignment horizontal="center" vertical="center" wrapText="1"/>
    </xf>
    <xf numFmtId="169" fontId="28" fillId="0" borderId="4" xfId="4" applyNumberFormat="1" applyFont="1" applyBorder="1" applyAlignment="1">
      <alignment horizontal="center" vertical="center"/>
    </xf>
    <xf numFmtId="169" fontId="28" fillId="0" borderId="4" xfId="1" applyNumberFormat="1" applyFont="1" applyBorder="1" applyAlignment="1">
      <alignment horizontal="center"/>
    </xf>
    <xf numFmtId="169" fontId="29" fillId="0" borderId="4" xfId="0" applyNumberFormat="1" applyFont="1" applyBorder="1" applyAlignment="1">
      <alignment horizontal="center"/>
    </xf>
    <xf numFmtId="169" fontId="29" fillId="0" borderId="4" xfId="1" applyNumberFormat="1" applyFont="1" applyBorder="1" applyAlignment="1">
      <alignment horizontal="center"/>
    </xf>
    <xf numFmtId="169" fontId="28" fillId="0" borderId="4" xfId="0" applyNumberFormat="1" applyFont="1" applyBorder="1" applyAlignment="1">
      <alignment horizontal="center" vertical="center" wrapText="1"/>
    </xf>
    <xf numFmtId="169" fontId="29" fillId="0" borderId="4" xfId="0" applyNumberFormat="1" applyFont="1" applyBorder="1" applyAlignment="1">
      <alignment horizontal="center" vertical="center" wrapText="1"/>
    </xf>
    <xf numFmtId="0" fontId="28" fillId="0" borderId="4" xfId="0" applyFont="1" applyBorder="1" applyAlignment="1">
      <alignment horizontal="center" vertical="center"/>
    </xf>
    <xf numFmtId="3" fontId="28" fillId="0" borderId="4" xfId="0" applyNumberFormat="1" applyFont="1" applyBorder="1" applyAlignment="1">
      <alignment horizontal="center" vertical="center"/>
    </xf>
    <xf numFmtId="0" fontId="29" fillId="10" borderId="4" xfId="0" applyFont="1" applyFill="1" applyBorder="1" applyAlignment="1">
      <alignment horizontal="center" vertical="center"/>
    </xf>
    <xf numFmtId="3" fontId="29" fillId="10" borderId="4" xfId="0" applyNumberFormat="1" applyFont="1" applyFill="1" applyBorder="1" applyAlignment="1">
      <alignment horizontal="center" vertical="center"/>
    </xf>
    <xf numFmtId="9" fontId="27" fillId="2" borderId="0" xfId="1" applyFont="1" applyFill="1" applyAlignment="1">
      <alignment horizontal="right" vertical="center"/>
    </xf>
    <xf numFmtId="9" fontId="27" fillId="2" borderId="0" xfId="0" applyNumberFormat="1" applyFont="1" applyFill="1" applyAlignment="1">
      <alignment horizontal="right" vertical="center"/>
    </xf>
    <xf numFmtId="0" fontId="25" fillId="8" borderId="15" xfId="3" applyFont="1" applyFill="1" applyBorder="1" applyAlignment="1">
      <alignment horizontal="center" vertical="center" wrapText="1"/>
    </xf>
    <xf numFmtId="0" fontId="0" fillId="2" borderId="0" xfId="0" applyFill="1"/>
    <xf numFmtId="0" fontId="16" fillId="0" borderId="0" xfId="0" applyFont="1" applyAlignment="1">
      <alignment horizontal="left" vertical="center"/>
    </xf>
    <xf numFmtId="0" fontId="27" fillId="0" borderId="0" xfId="0" applyFont="1" applyAlignment="1">
      <alignment horizontal="left" vertical="center"/>
    </xf>
    <xf numFmtId="9" fontId="30" fillId="2" borderId="0" xfId="1" applyFont="1" applyFill="1" applyAlignment="1">
      <alignment horizontal="left" vertical="center"/>
    </xf>
    <xf numFmtId="0" fontId="29" fillId="3" borderId="0" xfId="1" applyNumberFormat="1" applyFont="1" applyFill="1" applyBorder="1" applyAlignment="1">
      <alignment horizontal="right"/>
    </xf>
    <xf numFmtId="164" fontId="23" fillId="0" borderId="0" xfId="1" applyNumberFormat="1" applyFont="1" applyFill="1" applyBorder="1" applyAlignment="1">
      <alignment horizontal="center"/>
    </xf>
    <xf numFmtId="0" fontId="2" fillId="2" borderId="0" xfId="0" applyFont="1" applyFill="1" applyAlignment="1">
      <alignment horizontal="left" vertical="center"/>
    </xf>
    <xf numFmtId="17" fontId="4" fillId="0" borderId="0" xfId="0" quotePrefix="1" applyNumberFormat="1" applyFont="1" applyAlignment="1">
      <alignment horizontal="left" vertical="center"/>
    </xf>
    <xf numFmtId="0" fontId="0" fillId="11" borderId="0" xfId="0" applyFill="1"/>
    <xf numFmtId="0" fontId="23" fillId="0" borderId="0" xfId="0" applyFont="1"/>
    <xf numFmtId="0" fontId="6" fillId="7" borderId="0" xfId="0" applyFont="1" applyFill="1" applyAlignment="1">
      <alignment horizontal="left" vertical="center"/>
    </xf>
    <xf numFmtId="0" fontId="4" fillId="7" borderId="0" xfId="0" applyFont="1" applyFill="1" applyAlignment="1">
      <alignment horizontal="left" vertical="center"/>
    </xf>
    <xf numFmtId="0" fontId="6" fillId="13" borderId="1" xfId="0" applyFont="1" applyFill="1" applyBorder="1" applyAlignment="1">
      <alignment horizontal="center" vertical="center"/>
    </xf>
    <xf numFmtId="0" fontId="6" fillId="14"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10" borderId="1" xfId="0" applyFill="1" applyBorder="1" applyAlignment="1">
      <alignment horizontal="center"/>
    </xf>
    <xf numFmtId="1" fontId="0" fillId="12" borderId="1" xfId="0" applyNumberFormat="1" applyFill="1" applyBorder="1" applyAlignment="1">
      <alignment horizontal="center"/>
    </xf>
    <xf numFmtId="1" fontId="0" fillId="10" borderId="1" xfId="0" applyNumberFormat="1"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12" borderId="1" xfId="0" applyFill="1" applyBorder="1" applyAlignment="1">
      <alignment horizontal="center"/>
    </xf>
    <xf numFmtId="1" fontId="0" fillId="8" borderId="1" xfId="0" applyNumberFormat="1" applyFill="1" applyBorder="1" applyAlignment="1">
      <alignment horizontal="center"/>
    </xf>
    <xf numFmtId="170" fontId="13" fillId="2" borderId="0" xfId="0" applyNumberFormat="1" applyFont="1" applyFill="1" applyAlignment="1">
      <alignment horizontal="left" vertical="center"/>
    </xf>
    <xf numFmtId="2" fontId="23" fillId="0" borderId="0" xfId="1" applyNumberFormat="1" applyFont="1" applyFill="1"/>
    <xf numFmtId="0" fontId="39" fillId="2" borderId="0" xfId="0" applyFont="1" applyFill="1" applyAlignment="1">
      <alignment horizontal="left" vertical="center"/>
    </xf>
    <xf numFmtId="0" fontId="38" fillId="2" borderId="0" xfId="0" applyFont="1" applyFill="1" applyAlignment="1">
      <alignment horizontal="left" vertical="center"/>
    </xf>
    <xf numFmtId="0" fontId="25" fillId="2" borderId="0" xfId="0" applyFont="1" applyFill="1" applyAlignment="1">
      <alignment horizontal="left" vertical="center"/>
    </xf>
    <xf numFmtId="0" fontId="25" fillId="2" borderId="0" xfId="0" applyFont="1" applyFill="1" applyAlignment="1">
      <alignment vertical="center" wrapText="1"/>
    </xf>
    <xf numFmtId="0" fontId="13" fillId="2" borderId="0" xfId="0" applyFont="1" applyFill="1" applyAlignment="1">
      <alignment horizontal="left" vertical="center" indent="3"/>
    </xf>
    <xf numFmtId="0" fontId="40" fillId="0" borderId="4" xfId="0" applyFont="1" applyBorder="1" applyAlignment="1">
      <alignment horizontal="center"/>
    </xf>
    <xf numFmtId="3" fontId="40" fillId="0" borderId="4" xfId="0" applyNumberFormat="1" applyFont="1" applyBorder="1" applyAlignment="1">
      <alignment horizontal="center" vertical="center" wrapText="1"/>
    </xf>
    <xf numFmtId="0" fontId="41" fillId="0" borderId="4" xfId="0" applyFont="1" applyBorder="1" applyAlignment="1">
      <alignment horizontal="center" vertical="center" wrapText="1"/>
    </xf>
    <xf numFmtId="0" fontId="22" fillId="0" borderId="0" xfId="0" applyFont="1" applyAlignment="1">
      <alignment horizontal="left" vertical="center" wrapText="1"/>
    </xf>
    <xf numFmtId="0" fontId="25" fillId="7" borderId="0" xfId="0" applyFont="1" applyFill="1" applyAlignment="1">
      <alignment vertical="center" wrapText="1"/>
    </xf>
    <xf numFmtId="3" fontId="41" fillId="0" borderId="4" xfId="0" applyNumberFormat="1" applyFont="1" applyBorder="1" applyAlignment="1">
      <alignment horizontal="center" vertical="center" wrapText="1"/>
    </xf>
    <xf numFmtId="9" fontId="13" fillId="2" borderId="0" xfId="1" applyFont="1" applyFill="1" applyAlignment="1">
      <alignment horizontal="left" vertical="center"/>
    </xf>
    <xf numFmtId="164" fontId="30" fillId="2" borderId="0" xfId="1" applyNumberFormat="1" applyFont="1" applyFill="1" applyAlignment="1">
      <alignment vertical="center"/>
    </xf>
    <xf numFmtId="0" fontId="33" fillId="2" borderId="0" xfId="0" applyFont="1" applyFill="1" applyAlignment="1">
      <alignment horizontal="left" vertical="center" wrapText="1"/>
    </xf>
    <xf numFmtId="0" fontId="19" fillId="4" borderId="0" xfId="0" applyFont="1" applyFill="1" applyAlignment="1">
      <alignment horizontal="left" vertical="top"/>
    </xf>
    <xf numFmtId="0" fontId="19" fillId="0" borderId="0" xfId="0" applyFont="1" applyAlignment="1">
      <alignment horizontal="left" vertical="top" wrapText="1"/>
    </xf>
    <xf numFmtId="0" fontId="25" fillId="7" borderId="10" xfId="0" applyFont="1" applyFill="1" applyBorder="1" applyAlignment="1">
      <alignment horizontal="center"/>
    </xf>
    <xf numFmtId="0" fontId="25" fillId="7" borderId="5" xfId="0" applyFont="1" applyFill="1" applyBorder="1" applyAlignment="1">
      <alignment horizontal="center"/>
    </xf>
    <xf numFmtId="0" fontId="25" fillId="7" borderId="6" xfId="0" applyFont="1" applyFill="1" applyBorder="1" applyAlignment="1">
      <alignment horizontal="center"/>
    </xf>
    <xf numFmtId="0" fontId="25" fillId="7" borderId="13" xfId="0" applyFont="1" applyFill="1" applyBorder="1" applyAlignment="1">
      <alignment horizontal="center"/>
    </xf>
    <xf numFmtId="0" fontId="25" fillId="7" borderId="14" xfId="0" applyFont="1" applyFill="1" applyBorder="1" applyAlignment="1">
      <alignment horizontal="center"/>
    </xf>
    <xf numFmtId="0" fontId="25" fillId="7" borderId="3" xfId="0" applyFont="1" applyFill="1" applyBorder="1" applyAlignment="1">
      <alignment horizontal="center"/>
    </xf>
    <xf numFmtId="0" fontId="25" fillId="7" borderId="7" xfId="0" applyFont="1" applyFill="1" applyBorder="1" applyAlignment="1">
      <alignment horizontal="center"/>
    </xf>
    <xf numFmtId="0" fontId="25" fillId="7" borderId="8" xfId="0" applyFont="1" applyFill="1" applyBorder="1" applyAlignment="1">
      <alignment horizontal="center"/>
    </xf>
    <xf numFmtId="0" fontId="25" fillId="7" borderId="9" xfId="0" applyFont="1" applyFill="1" applyBorder="1" applyAlignment="1">
      <alignment horizontal="center"/>
    </xf>
    <xf numFmtId="2" fontId="25" fillId="7" borderId="10" xfId="0" applyNumberFormat="1" applyFont="1" applyFill="1" applyBorder="1" applyAlignment="1">
      <alignment horizontal="center"/>
    </xf>
    <xf numFmtId="2" fontId="25" fillId="7" borderId="5" xfId="0" applyNumberFormat="1" applyFont="1" applyFill="1" applyBorder="1" applyAlignment="1">
      <alignment horizontal="center"/>
    </xf>
    <xf numFmtId="2" fontId="25" fillId="7" borderId="6" xfId="0" applyNumberFormat="1" applyFont="1" applyFill="1" applyBorder="1" applyAlignment="1">
      <alignment horizontal="center"/>
    </xf>
    <xf numFmtId="0" fontId="30" fillId="2" borderId="0" xfId="0" applyFont="1" applyFill="1" applyAlignment="1">
      <alignment horizontal="left" vertical="center" wrapText="1"/>
    </xf>
    <xf numFmtId="0" fontId="30" fillId="2" borderId="0" xfId="0" applyFont="1" applyFill="1" applyAlignment="1">
      <alignment horizontal="left" vertical="top" wrapText="1"/>
    </xf>
    <xf numFmtId="0" fontId="25" fillId="7" borderId="7" xfId="3" applyFont="1" applyFill="1" applyBorder="1" applyAlignment="1">
      <alignment horizontal="center" vertical="center" wrapText="1"/>
    </xf>
    <xf numFmtId="0" fontId="25" fillId="7" borderId="9" xfId="3" applyFont="1" applyFill="1" applyBorder="1" applyAlignment="1">
      <alignment horizontal="center" vertical="center" wrapText="1"/>
    </xf>
    <xf numFmtId="0" fontId="25" fillId="7" borderId="0" xfId="0" applyFont="1" applyFill="1" applyAlignment="1">
      <alignment vertical="center" wrapText="1"/>
    </xf>
    <xf numFmtId="0" fontId="13" fillId="2" borderId="0" xfId="0" applyFont="1" applyFill="1" applyAlignment="1">
      <alignment horizontal="center" vertical="center" wrapText="1"/>
    </xf>
    <xf numFmtId="0" fontId="25" fillId="7" borderId="0" xfId="0" applyFont="1" applyFill="1" applyAlignment="1">
      <alignment horizontal="left" vertical="center" wrapText="1"/>
    </xf>
    <xf numFmtId="0" fontId="25" fillId="7" borderId="4" xfId="3"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32" fillId="7" borderId="0" xfId="0" applyFont="1" applyFill="1" applyAlignment="1">
      <alignment horizontal="center" vertical="center"/>
    </xf>
    <xf numFmtId="0" fontId="16" fillId="2" borderId="0" xfId="0" applyFont="1" applyFill="1" applyAlignment="1">
      <alignment horizontal="center" vertical="top" wrapText="1"/>
    </xf>
    <xf numFmtId="0" fontId="16" fillId="2" borderId="0" xfId="0" applyFont="1" applyFill="1" applyAlignment="1">
      <alignment horizontal="center" vertical="center" wrapText="1"/>
    </xf>
    <xf numFmtId="0" fontId="17" fillId="5" borderId="4" xfId="0" applyFont="1" applyFill="1" applyBorder="1" applyAlignment="1">
      <alignment horizontal="center" vertical="center" wrapText="1"/>
    </xf>
    <xf numFmtId="0" fontId="25" fillId="7" borderId="17" xfId="0" applyFont="1" applyFill="1" applyBorder="1" applyAlignment="1">
      <alignment horizontal="left"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6" fillId="0" borderId="0" xfId="0" applyFont="1" applyAlignment="1">
      <alignment horizontal="center"/>
    </xf>
    <xf numFmtId="0" fontId="6" fillId="13" borderId="0" xfId="0" applyFont="1" applyFill="1" applyAlignment="1">
      <alignment horizontal="center"/>
    </xf>
  </cellXfs>
  <cellStyles count="23">
    <cellStyle name="Hipervínculo" xfId="2" builtinId="8"/>
    <cellStyle name="Hipervínculo 2" xfId="17" xr:uid="{F6FD3DEC-929C-442C-ABC8-0C4EA81C405D}"/>
    <cellStyle name="Hyperlink" xfId="6" xr:uid="{00000000-000B-0000-0000-000008000000}"/>
    <cellStyle name="Hyperlink 2" xfId="18" xr:uid="{5B10C26D-6210-47C1-9425-7BB018E7EFCA}"/>
    <cellStyle name="Millares" xfId="4" builtinId="3"/>
    <cellStyle name="Millares [0] 2" xfId="16" xr:uid="{92F693DA-0BB9-4A58-9D66-4C0D4C811744}"/>
    <cellStyle name="Millares 2" xfId="5" xr:uid="{AFC91E26-E74A-450B-90F5-CDBDFF527021}"/>
    <cellStyle name="Millares 2 2" xfId="14" xr:uid="{BF11349A-DEB8-4DB0-9FCD-AA11297DA4BD}"/>
    <cellStyle name="Millares 3" xfId="19" xr:uid="{D5B2D072-0B13-4199-803A-1BD0A1A5F7F8}"/>
    <cellStyle name="Millares 4" xfId="21" xr:uid="{276FE1F3-0FD8-4689-A798-486BB9953CFC}"/>
    <cellStyle name="Moneda 2" xfId="8" xr:uid="{C1E26F66-83CA-45CD-AF09-D303385F259B}"/>
    <cellStyle name="Normal" xfId="0" builtinId="0"/>
    <cellStyle name="Normal 2" xfId="10" xr:uid="{2D93B6C3-C044-4864-A5BB-7C20483D93A2}"/>
    <cellStyle name="Normal 2 10" xfId="3" xr:uid="{9B66ACA1-F3E8-40F4-A3C0-49C3DD150937}"/>
    <cellStyle name="Normal 3" xfId="11" xr:uid="{73B2B3F2-D621-4C0D-841C-0F69456B62EA}"/>
    <cellStyle name="Normal 4" xfId="12" xr:uid="{EF8A0207-A4A4-40F4-B538-7D3246B60169}"/>
    <cellStyle name="Normal 5" xfId="13" xr:uid="{B3E8A4C0-EE34-4A67-A1B0-09E0FBFD2ECE}"/>
    <cellStyle name="Normal 6" xfId="20" xr:uid="{F39148D3-64D8-4188-92A3-9AB5E06A459D}"/>
    <cellStyle name="Normal 7" xfId="7" xr:uid="{17D6D903-FB01-4E6D-BB09-4B066A556AEC}"/>
    <cellStyle name="Normal 8" xfId="22" xr:uid="{2E0E1C9D-FBFA-4751-ACBA-80DBE7F39E25}"/>
    <cellStyle name="Porcentaje" xfId="1" builtinId="5"/>
    <cellStyle name="Porcentaje 2" xfId="15" xr:uid="{6A4B82F5-2181-4592-81CF-6238C754D1AD}"/>
    <cellStyle name="Porcentaje 3" xfId="9" xr:uid="{B8BB9C76-9578-4790-AFA8-1B8C65513661}"/>
  </cellStyles>
  <dxfs count="42">
    <dxf>
      <font>
        <color rgb="FF9C0006"/>
      </font>
      <fill>
        <patternFill>
          <bgColor rgb="FFFFC7CE"/>
        </patternFill>
      </fill>
    </dxf>
    <dxf>
      <font>
        <color rgb="FF9C0006"/>
      </font>
      <fill>
        <patternFill>
          <bgColor rgb="FFFFC7CE"/>
        </patternFill>
      </fill>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s>
  <tableStyles count="1" defaultTableStyle="TableStyleMedium2" defaultPivotStyle="PivotStyleLight16">
    <tableStyle name="Estilo de tabla 1" pivot="0" count="0" xr9:uid="{0E9F1B93-7A76-415C-AE5B-ACB064606657}"/>
  </tableStyles>
  <colors>
    <mruColors>
      <color rgb="FF05A34F"/>
      <color rgb="FF5ED18D"/>
      <color rgb="FFBBEACB"/>
      <color rgb="FFEF491F"/>
      <color rgb="FF83DDA9"/>
      <color rgb="FF676767"/>
      <color rgb="FF83C4FF"/>
      <color rgb="FF3384D6"/>
      <color rgb="FFFFCC2F"/>
      <color rgb="FFD0EF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theme" Target="theme/theme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powerPivotData" Target="model/item.data"/><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Gabarito" pitchFamily="2" charset="0"/>
                <a:ea typeface="+mn-ea"/>
                <a:cs typeface="Arial" panose="020B0604020202020204" pitchFamily="34" charset="0"/>
              </a:defRPr>
            </a:pPr>
            <a:r>
              <a:rPr lang="en-US"/>
              <a:t>Histórico de IED nueva y de expansión a tercer trimestre </a:t>
            </a:r>
            <a:r>
              <a:rPr lang="en-US" baseline="0"/>
              <a:t>de cada año</a:t>
            </a:r>
            <a:r>
              <a:rPr lang="en-US"/>
              <a:t> </a:t>
            </a:r>
          </a:p>
        </c:rich>
      </c:tx>
      <c:layout>
        <c:manualLayout>
          <c:xMode val="edge"/>
          <c:yMode val="edge"/>
          <c:x val="0.1248230259816665"/>
          <c:y val="1.2166658310737731E-2"/>
        </c:manualLayout>
      </c:layout>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Gabarito" pitchFamily="2" charset="0"/>
              <a:ea typeface="+mn-ea"/>
              <a:cs typeface="Arial" panose="020B0604020202020204" pitchFamily="34" charset="0"/>
            </a:defRPr>
          </a:pPr>
          <a:endParaRPr lang="es-CO"/>
        </a:p>
      </c:txPr>
    </c:title>
    <c:autoTitleDeleted val="0"/>
    <c:plotArea>
      <c:layout>
        <c:manualLayout>
          <c:layoutTarget val="inner"/>
          <c:xMode val="edge"/>
          <c:yMode val="edge"/>
          <c:x val="0.11528588838897541"/>
          <c:y val="0.1663419271580249"/>
          <c:w val="0.79052494955453023"/>
          <c:h val="0.61857788792321367"/>
        </c:manualLayout>
      </c:layout>
      <c:barChart>
        <c:barDir val="col"/>
        <c:grouping val="clustered"/>
        <c:varyColors val="0"/>
        <c:ser>
          <c:idx val="1"/>
          <c:order val="1"/>
          <c:tx>
            <c:v>Inversión USD millones</c:v>
          </c:tx>
          <c:spPr>
            <a:solidFill>
              <a:srgbClr val="05A34F"/>
            </a:solidFill>
            <a:ln>
              <a:noFill/>
            </a:ln>
            <a:effectLst/>
          </c:spPr>
          <c:invertIfNegative val="0"/>
          <c:dLbls>
            <c:spPr>
              <a:noFill/>
              <a:ln>
                <a:noFill/>
              </a:ln>
              <a:effectLst/>
            </c:spPr>
            <c:txPr>
              <a:bodyPr rot="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IED'!$B$34:$B$38</c:f>
              <c:numCache>
                <c:formatCode>General</c:formatCode>
                <c:ptCount val="5"/>
                <c:pt idx="0">
                  <c:v>2021</c:v>
                </c:pt>
                <c:pt idx="1">
                  <c:v>2022</c:v>
                </c:pt>
                <c:pt idx="2">
                  <c:v>2023</c:v>
                </c:pt>
                <c:pt idx="3">
                  <c:v>2024</c:v>
                </c:pt>
                <c:pt idx="4">
                  <c:v>2025</c:v>
                </c:pt>
              </c:numCache>
            </c:numRef>
          </c:cat>
          <c:val>
            <c:numRef>
              <c:f>'2. Montos de IED'!$E$34:$E$38</c:f>
              <c:numCache>
                <c:formatCode>#,##0</c:formatCode>
                <c:ptCount val="5"/>
                <c:pt idx="0">
                  <c:v>1175.2065852584103</c:v>
                </c:pt>
                <c:pt idx="1">
                  <c:v>1231.3868125299998</c:v>
                </c:pt>
                <c:pt idx="2">
                  <c:v>499.78999999999996</c:v>
                </c:pt>
                <c:pt idx="3">
                  <c:v>672.69052120560877</c:v>
                </c:pt>
                <c:pt idx="4">
                  <c:v>631.06502516945636</c:v>
                </c:pt>
              </c:numCache>
            </c:numRef>
          </c:val>
          <c:extLst>
            <c:ext xmlns:c16="http://schemas.microsoft.com/office/drawing/2014/chart" uri="{C3380CC4-5D6E-409C-BE32-E72D297353CC}">
              <c16:uniqueId val="{00000000-CF3C-46E9-B6F5-059B7767EC9F}"/>
            </c:ext>
          </c:extLst>
        </c:ser>
        <c:dLbls>
          <c:showLegendKey val="0"/>
          <c:showVal val="0"/>
          <c:showCatName val="0"/>
          <c:showSerName val="0"/>
          <c:showPercent val="0"/>
          <c:showBubbleSize val="0"/>
        </c:dLbls>
        <c:gapWidth val="219"/>
        <c:axId val="1774710383"/>
        <c:axId val="1392178127"/>
      </c:barChart>
      <c:lineChart>
        <c:grouping val="stacked"/>
        <c:varyColors val="0"/>
        <c:ser>
          <c:idx val="0"/>
          <c:order val="0"/>
          <c:tx>
            <c:v>Número de proyectos</c:v>
          </c:tx>
          <c:spPr>
            <a:ln w="28575" cap="rnd">
              <a:solidFill>
                <a:schemeClr val="tx1"/>
              </a:solidFill>
              <a:prstDash val="sysDot"/>
              <a:round/>
            </a:ln>
            <a:effectLst/>
          </c:spPr>
          <c:marker>
            <c:symbol val="none"/>
          </c:marker>
          <c:dLbls>
            <c:spPr>
              <a:solidFill>
                <a:schemeClr val="tx1"/>
              </a:solidFill>
              <a:ln>
                <a:noFill/>
              </a:ln>
              <a:effectLst/>
            </c:spPr>
            <c:txPr>
              <a:bodyPr rot="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IED'!$B$34:$B$38</c:f>
              <c:numCache>
                <c:formatCode>General</c:formatCode>
                <c:ptCount val="5"/>
                <c:pt idx="0">
                  <c:v>2021</c:v>
                </c:pt>
                <c:pt idx="1">
                  <c:v>2022</c:v>
                </c:pt>
                <c:pt idx="2">
                  <c:v>2023</c:v>
                </c:pt>
                <c:pt idx="3">
                  <c:v>2024</c:v>
                </c:pt>
                <c:pt idx="4">
                  <c:v>2025</c:v>
                </c:pt>
              </c:numCache>
            </c:numRef>
          </c:cat>
          <c:val>
            <c:numRef>
              <c:f>'2. Montos de IED'!$C$34:$C$38</c:f>
              <c:numCache>
                <c:formatCode>General</c:formatCode>
                <c:ptCount val="5"/>
                <c:pt idx="0">
                  <c:v>68</c:v>
                </c:pt>
                <c:pt idx="1">
                  <c:v>109</c:v>
                </c:pt>
                <c:pt idx="2">
                  <c:v>70</c:v>
                </c:pt>
                <c:pt idx="3">
                  <c:v>73</c:v>
                </c:pt>
                <c:pt idx="4">
                  <c:v>82</c:v>
                </c:pt>
              </c:numCache>
            </c:numRef>
          </c:val>
          <c:smooth val="0"/>
          <c:extLst>
            <c:ext xmlns:c16="http://schemas.microsoft.com/office/drawing/2014/chart" uri="{C3380CC4-5D6E-409C-BE32-E72D297353CC}">
              <c16:uniqueId val="{00000001-CF3C-46E9-B6F5-059B7767EC9F}"/>
            </c:ext>
          </c:extLst>
        </c:ser>
        <c:dLbls>
          <c:showLegendKey val="0"/>
          <c:showVal val="0"/>
          <c:showCatName val="0"/>
          <c:showSerName val="0"/>
          <c:showPercent val="0"/>
          <c:showBubbleSize val="0"/>
        </c:dLbls>
        <c:marker val="1"/>
        <c:smooth val="0"/>
        <c:axId val="1774712783"/>
        <c:axId val="1531237311"/>
      </c:lineChart>
      <c:catAx>
        <c:axId val="17747103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crossAx val="1392178127"/>
        <c:crosses val="autoZero"/>
        <c:auto val="1"/>
        <c:lblAlgn val="ctr"/>
        <c:lblOffset val="100"/>
        <c:noMultiLvlLbl val="0"/>
      </c:catAx>
      <c:valAx>
        <c:axId val="1392178127"/>
        <c:scaling>
          <c:orientation val="minMax"/>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r>
                  <a:rPr lang="en-US"/>
                  <a:t>USD millones</a:t>
                </a:r>
              </a:p>
            </c:rich>
          </c:tx>
          <c:layout>
            <c:manualLayout>
              <c:xMode val="edge"/>
              <c:yMode val="edge"/>
              <c:x val="6.3002704485193101E-2"/>
              <c:y val="0.26425124210473439"/>
            </c:manualLayout>
          </c:layout>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crossAx val="1774710383"/>
        <c:crosses val="autoZero"/>
        <c:crossBetween val="between"/>
      </c:valAx>
      <c:valAx>
        <c:axId val="1531237311"/>
        <c:scaling>
          <c:orientation val="minMax"/>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r>
                  <a:rPr lang="es-CO"/>
                  <a:t>Número de proyectos</a:t>
                </a:r>
              </a:p>
            </c:rich>
          </c:tx>
          <c:layout>
            <c:manualLayout>
              <c:xMode val="edge"/>
              <c:yMode val="edge"/>
              <c:x val="0.90859710464234977"/>
              <c:y val="0.2405103337812026"/>
            </c:manualLayout>
          </c:layout>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crossAx val="1774712783"/>
        <c:crosses val="max"/>
        <c:crossBetween val="between"/>
      </c:valAx>
      <c:catAx>
        <c:axId val="1774712783"/>
        <c:scaling>
          <c:orientation val="minMax"/>
        </c:scaling>
        <c:delete val="1"/>
        <c:axPos val="t"/>
        <c:numFmt formatCode="General" sourceLinked="1"/>
        <c:majorTickMark val="out"/>
        <c:minorTickMark val="none"/>
        <c:tickLblPos val="nextTo"/>
        <c:crossAx val="1531237311"/>
        <c:crosses val="max"/>
        <c:auto val="1"/>
        <c:lblAlgn val="ctr"/>
        <c:lblOffset val="100"/>
        <c:noMultiLvlLbl val="0"/>
      </c:catAx>
      <c:spPr>
        <a:noFill/>
        <a:ln>
          <a:noFill/>
        </a:ln>
        <a:effectLst/>
      </c:spPr>
    </c:plotArea>
    <c:legend>
      <c:legendPos val="b"/>
      <c:layout>
        <c:manualLayout>
          <c:xMode val="edge"/>
          <c:yMode val="edge"/>
          <c:x val="7.9392472843292705E-2"/>
          <c:y val="0.85901047585396828"/>
          <c:w val="0.83325102691948849"/>
          <c:h val="0.13974728835673236"/>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Proyectos de IED nueva y de expansión por región (tercer trimestre)</a:t>
            </a:r>
          </a:p>
        </c:rich>
      </c:tx>
      <c:layout>
        <c:manualLayout>
          <c:xMode val="edge"/>
          <c:yMode val="edge"/>
          <c:x val="0.12453436263741163"/>
          <c:y val="5.4730708381664798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0411526232843163"/>
          <c:y val="0.28007591375755869"/>
          <c:w val="0.86127313706218622"/>
          <c:h val="0.65972227010404527"/>
        </c:manualLayout>
      </c:layout>
      <c:barChart>
        <c:barDir val="bar"/>
        <c:grouping val="stacked"/>
        <c:varyColors val="0"/>
        <c:ser>
          <c:idx val="0"/>
          <c:order val="0"/>
          <c:tx>
            <c:strRef>
              <c:f>'2. Montos de IED'!$C$50</c:f>
              <c:strCache>
                <c:ptCount val="1"/>
                <c:pt idx="0">
                  <c:v>Bogotá-Región </c:v>
                </c:pt>
              </c:strCache>
            </c:strRef>
          </c:tx>
          <c:spPr>
            <a:solidFill>
              <a:schemeClr val="tx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IED'!$C$61:$C$65</c:f>
              <c:numCache>
                <c:formatCode>0%</c:formatCode>
                <c:ptCount val="5"/>
                <c:pt idx="0">
                  <c:v>0.47222222222222221</c:v>
                </c:pt>
                <c:pt idx="1">
                  <c:v>0.62643678160919536</c:v>
                </c:pt>
                <c:pt idx="2">
                  <c:v>0.56451612903225812</c:v>
                </c:pt>
                <c:pt idx="3">
                  <c:v>0.43712574850299402</c:v>
                </c:pt>
                <c:pt idx="4">
                  <c:v>0.51572327044025157</c:v>
                </c:pt>
              </c:numCache>
            </c:numRef>
          </c:val>
          <c:extLst>
            <c:ext xmlns:c16="http://schemas.microsoft.com/office/drawing/2014/chart" uri="{C3380CC4-5D6E-409C-BE32-E72D297353CC}">
              <c16:uniqueId val="{00000000-0A51-4D25-824B-9E2D5218815E}"/>
            </c:ext>
          </c:extLst>
        </c:ser>
        <c:ser>
          <c:idx val="1"/>
          <c:order val="1"/>
          <c:tx>
            <c:v>Resto del país</c:v>
          </c:tx>
          <c:spPr>
            <a:solidFill>
              <a:srgbClr val="05A3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IED'!$D$61:$D$65</c:f>
              <c:numCache>
                <c:formatCode>0%</c:formatCode>
                <c:ptCount val="5"/>
                <c:pt idx="0">
                  <c:v>0.52777777777777779</c:v>
                </c:pt>
                <c:pt idx="1">
                  <c:v>0.37356321839080464</c:v>
                </c:pt>
                <c:pt idx="2">
                  <c:v>0.43548387096774188</c:v>
                </c:pt>
                <c:pt idx="3">
                  <c:v>0.56287425149700598</c:v>
                </c:pt>
                <c:pt idx="4">
                  <c:v>0.48427672955974843</c:v>
                </c:pt>
              </c:numCache>
            </c:numRef>
          </c:val>
          <c:extLst>
            <c:ext xmlns:c16="http://schemas.microsoft.com/office/drawing/2014/chart" uri="{C3380CC4-5D6E-409C-BE32-E72D297353CC}">
              <c16:uniqueId val="{00000001-0A51-4D25-824B-9E2D5218815E}"/>
            </c:ext>
          </c:extLst>
        </c:ser>
        <c:dLbls>
          <c:showLegendKey val="0"/>
          <c:showVal val="0"/>
          <c:showCatName val="0"/>
          <c:showSerName val="0"/>
          <c:showPercent val="0"/>
          <c:showBubbleSize val="0"/>
        </c:dLbls>
        <c:gapWidth val="75"/>
        <c:overlap val="100"/>
        <c:axId val="317565359"/>
        <c:axId val="317560559"/>
      </c:barChart>
      <c:catAx>
        <c:axId val="3175653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7560559"/>
        <c:crosses val="autoZero"/>
        <c:auto val="1"/>
        <c:lblAlgn val="ctr"/>
        <c:lblOffset val="100"/>
        <c:noMultiLvlLbl val="0"/>
      </c:catAx>
      <c:valAx>
        <c:axId val="317560559"/>
        <c:scaling>
          <c:orientation val="minMax"/>
        </c:scaling>
        <c:delete val="1"/>
        <c:axPos val="t"/>
        <c:numFmt formatCode="0%" sourceLinked="1"/>
        <c:majorTickMark val="none"/>
        <c:minorTickMark val="none"/>
        <c:tickLblPos val="nextTo"/>
        <c:crossAx val="317565359"/>
        <c:crosses val="autoZero"/>
        <c:crossBetween val="between"/>
      </c:valAx>
      <c:spPr>
        <a:noFill/>
        <a:ln>
          <a:noFill/>
        </a:ln>
        <a:effectLst/>
      </c:spPr>
    </c:plotArea>
    <c:legend>
      <c:legendPos val="t"/>
      <c:layout>
        <c:manualLayout>
          <c:xMode val="edge"/>
          <c:yMode val="edge"/>
          <c:x val="0.26162579384319828"/>
          <c:y val="0.16582863899940012"/>
          <c:w val="0.47678986368724829"/>
          <c:h val="9.35107434338410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lumMod val="65000"/>
                    <a:lumOff val="35000"/>
                  </a:sysClr>
                </a:solidFill>
                <a:latin typeface="+mn-lt"/>
                <a:ea typeface="+mn-ea"/>
                <a:cs typeface="+mn-cs"/>
              </a:defRPr>
            </a:pPr>
            <a:r>
              <a:rPr lang="es-CO"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Inversión de capital en IED nueva y de expansión por región </a:t>
            </a:r>
            <a:r>
              <a:rPr lang="en-US"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(tercer trimestre)</a:t>
            </a:r>
          </a:p>
        </c:rich>
      </c:tx>
      <c:layout>
        <c:manualLayout>
          <c:xMode val="edge"/>
          <c:yMode val="edge"/>
          <c:x val="0.17480987955926047"/>
          <c:y val="5.4730548172850658E-3"/>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manualLayout>
          <c:layoutTarget val="inner"/>
          <c:xMode val="edge"/>
          <c:yMode val="edge"/>
          <c:x val="0.10411526232843163"/>
          <c:y val="0.28007591375755869"/>
          <c:w val="0.86127313706218622"/>
          <c:h val="0.65972227010404527"/>
        </c:manualLayout>
      </c:layout>
      <c:barChart>
        <c:barDir val="bar"/>
        <c:grouping val="stacked"/>
        <c:varyColors val="0"/>
        <c:ser>
          <c:idx val="0"/>
          <c:order val="0"/>
          <c:tx>
            <c:strRef>
              <c:f>'2. Montos de IED'!$C$50</c:f>
              <c:strCache>
                <c:ptCount val="1"/>
                <c:pt idx="0">
                  <c:v>Bogotá-Región </c:v>
                </c:pt>
              </c:strCache>
            </c:strRef>
          </c:tx>
          <c:spPr>
            <a:solidFill>
              <a:schemeClr val="tx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IED'!$E$61:$E$65</c:f>
              <c:numCache>
                <c:formatCode>0%</c:formatCode>
                <c:ptCount val="5"/>
                <c:pt idx="0">
                  <c:v>0.31193110037169158</c:v>
                </c:pt>
                <c:pt idx="1">
                  <c:v>0.57854944654398865</c:v>
                </c:pt>
                <c:pt idx="2">
                  <c:v>0.23704367704879939</c:v>
                </c:pt>
                <c:pt idx="3">
                  <c:v>0.22518585788806117</c:v>
                </c:pt>
                <c:pt idx="4">
                  <c:v>0.36985312563160322</c:v>
                </c:pt>
              </c:numCache>
            </c:numRef>
          </c:val>
          <c:extLst>
            <c:ext xmlns:c16="http://schemas.microsoft.com/office/drawing/2014/chart" uri="{C3380CC4-5D6E-409C-BE32-E72D297353CC}">
              <c16:uniqueId val="{00000000-F78F-4F94-A0D9-4E03ED20EF2C}"/>
            </c:ext>
          </c:extLst>
        </c:ser>
        <c:ser>
          <c:idx val="1"/>
          <c:order val="1"/>
          <c:tx>
            <c:v>Resto del país</c:v>
          </c:tx>
          <c:spPr>
            <a:solidFill>
              <a:srgbClr val="05A3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IED'!$F$61:$F$65</c:f>
              <c:numCache>
                <c:formatCode>0%</c:formatCode>
                <c:ptCount val="5"/>
                <c:pt idx="0">
                  <c:v>0.68806889962830842</c:v>
                </c:pt>
                <c:pt idx="1">
                  <c:v>0.42145055345601135</c:v>
                </c:pt>
                <c:pt idx="2">
                  <c:v>0.76295632295120064</c:v>
                </c:pt>
                <c:pt idx="3">
                  <c:v>0.77481414211193878</c:v>
                </c:pt>
                <c:pt idx="4">
                  <c:v>0.63014687436839678</c:v>
                </c:pt>
              </c:numCache>
            </c:numRef>
          </c:val>
          <c:extLst>
            <c:ext xmlns:c16="http://schemas.microsoft.com/office/drawing/2014/chart" uri="{C3380CC4-5D6E-409C-BE32-E72D297353CC}">
              <c16:uniqueId val="{00000001-F78F-4F94-A0D9-4E03ED20EF2C}"/>
            </c:ext>
          </c:extLst>
        </c:ser>
        <c:dLbls>
          <c:showLegendKey val="0"/>
          <c:showVal val="0"/>
          <c:showCatName val="0"/>
          <c:showSerName val="0"/>
          <c:showPercent val="0"/>
          <c:showBubbleSize val="0"/>
        </c:dLbls>
        <c:gapWidth val="75"/>
        <c:overlap val="100"/>
        <c:axId val="317565359"/>
        <c:axId val="317560559"/>
      </c:barChart>
      <c:catAx>
        <c:axId val="3175653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7560559"/>
        <c:crosses val="autoZero"/>
        <c:auto val="1"/>
        <c:lblAlgn val="ctr"/>
        <c:lblOffset val="100"/>
        <c:noMultiLvlLbl val="0"/>
      </c:catAx>
      <c:valAx>
        <c:axId val="317560559"/>
        <c:scaling>
          <c:orientation val="minMax"/>
        </c:scaling>
        <c:delete val="1"/>
        <c:axPos val="t"/>
        <c:numFmt formatCode="0%" sourceLinked="1"/>
        <c:majorTickMark val="none"/>
        <c:minorTickMark val="none"/>
        <c:tickLblPos val="nextTo"/>
        <c:crossAx val="317565359"/>
        <c:crosses val="autoZero"/>
        <c:crossBetween val="between"/>
      </c:valAx>
      <c:spPr>
        <a:noFill/>
        <a:ln>
          <a:noFill/>
        </a:ln>
        <a:effectLst/>
      </c:spPr>
    </c:plotArea>
    <c:legend>
      <c:legendPos val="t"/>
      <c:layout>
        <c:manualLayout>
          <c:xMode val="edge"/>
          <c:yMode val="edge"/>
          <c:x val="0.26162579384319828"/>
          <c:y val="0.16582863899940012"/>
          <c:w val="0.4763734362134518"/>
          <c:h val="9.23557052532871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lumMod val="65000"/>
                    <a:lumOff val="35000"/>
                  </a:sysClr>
                </a:solidFill>
                <a:latin typeface="+mn-lt"/>
                <a:ea typeface="+mn-ea"/>
                <a:cs typeface="+mn-cs"/>
              </a:defRPr>
            </a:pPr>
            <a:r>
              <a:rPr lang="es-CO"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 Empleos directos creados por la IED nueva y de expansión por región </a:t>
            </a:r>
            <a:r>
              <a:rPr lang="en-US"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(tercer trimestre)</a:t>
            </a:r>
          </a:p>
        </c:rich>
      </c:tx>
      <c:layout>
        <c:manualLayout>
          <c:xMode val="edge"/>
          <c:yMode val="edge"/>
          <c:x val="0.12761225295257766"/>
          <c:y val="7.7462567290226826E-6"/>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manualLayout>
          <c:layoutTarget val="inner"/>
          <c:xMode val="edge"/>
          <c:yMode val="edge"/>
          <c:x val="0.10411526232843163"/>
          <c:y val="0.28007591375755869"/>
          <c:w val="0.86127313706218622"/>
          <c:h val="0.65972227010404527"/>
        </c:manualLayout>
      </c:layout>
      <c:barChart>
        <c:barDir val="bar"/>
        <c:grouping val="stacked"/>
        <c:varyColors val="0"/>
        <c:ser>
          <c:idx val="0"/>
          <c:order val="0"/>
          <c:tx>
            <c:strRef>
              <c:f>'2. Montos de IED'!$C$50</c:f>
              <c:strCache>
                <c:ptCount val="1"/>
                <c:pt idx="0">
                  <c:v>Bogotá-Región </c:v>
                </c:pt>
              </c:strCache>
            </c:strRef>
          </c:tx>
          <c:spPr>
            <a:solidFill>
              <a:schemeClr val="tx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IED'!$G$61:$G$65</c:f>
              <c:numCache>
                <c:formatCode>0%</c:formatCode>
                <c:ptCount val="5"/>
                <c:pt idx="0">
                  <c:v>0.45838196449413354</c:v>
                </c:pt>
                <c:pt idx="1">
                  <c:v>0.57547883064516125</c:v>
                </c:pt>
                <c:pt idx="2">
                  <c:v>0.40752467871111941</c:v>
                </c:pt>
                <c:pt idx="3">
                  <c:v>0.34666188818349375</c:v>
                </c:pt>
                <c:pt idx="4">
                  <c:v>0.64974141984015044</c:v>
                </c:pt>
              </c:numCache>
            </c:numRef>
          </c:val>
          <c:extLst>
            <c:ext xmlns:c16="http://schemas.microsoft.com/office/drawing/2014/chart" uri="{C3380CC4-5D6E-409C-BE32-E72D297353CC}">
              <c16:uniqueId val="{00000000-9E7D-4D33-9381-6E5B143E5C1C}"/>
            </c:ext>
          </c:extLst>
        </c:ser>
        <c:ser>
          <c:idx val="1"/>
          <c:order val="1"/>
          <c:tx>
            <c:v>Resto del país</c:v>
          </c:tx>
          <c:spPr>
            <a:solidFill>
              <a:srgbClr val="05A3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IED'!$H$61:$H$65</c:f>
              <c:numCache>
                <c:formatCode>0%</c:formatCode>
                <c:ptCount val="5"/>
                <c:pt idx="0">
                  <c:v>0.5416180355058664</c:v>
                </c:pt>
                <c:pt idx="1">
                  <c:v>0.42452116935483875</c:v>
                </c:pt>
                <c:pt idx="2">
                  <c:v>0.59247532128888059</c:v>
                </c:pt>
                <c:pt idx="3">
                  <c:v>0.65333811181650625</c:v>
                </c:pt>
                <c:pt idx="4">
                  <c:v>0.35025858015984956</c:v>
                </c:pt>
              </c:numCache>
            </c:numRef>
          </c:val>
          <c:extLst>
            <c:ext xmlns:c16="http://schemas.microsoft.com/office/drawing/2014/chart" uri="{C3380CC4-5D6E-409C-BE32-E72D297353CC}">
              <c16:uniqueId val="{00000001-9E7D-4D33-9381-6E5B143E5C1C}"/>
            </c:ext>
          </c:extLst>
        </c:ser>
        <c:dLbls>
          <c:showLegendKey val="0"/>
          <c:showVal val="0"/>
          <c:showCatName val="0"/>
          <c:showSerName val="0"/>
          <c:showPercent val="0"/>
          <c:showBubbleSize val="0"/>
        </c:dLbls>
        <c:gapWidth val="75"/>
        <c:overlap val="100"/>
        <c:axId val="317565359"/>
        <c:axId val="317560559"/>
      </c:barChart>
      <c:catAx>
        <c:axId val="3175653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7560559"/>
        <c:crosses val="autoZero"/>
        <c:auto val="1"/>
        <c:lblAlgn val="ctr"/>
        <c:lblOffset val="100"/>
        <c:noMultiLvlLbl val="0"/>
      </c:catAx>
      <c:valAx>
        <c:axId val="317560559"/>
        <c:scaling>
          <c:orientation val="minMax"/>
        </c:scaling>
        <c:delete val="1"/>
        <c:axPos val="t"/>
        <c:numFmt formatCode="0%" sourceLinked="1"/>
        <c:majorTickMark val="none"/>
        <c:minorTickMark val="none"/>
        <c:tickLblPos val="nextTo"/>
        <c:crossAx val="317565359"/>
        <c:crosses val="autoZero"/>
        <c:crossBetween val="between"/>
      </c:valAx>
      <c:spPr>
        <a:noFill/>
        <a:ln>
          <a:noFill/>
        </a:ln>
        <a:effectLst/>
      </c:spPr>
    </c:plotArea>
    <c:legend>
      <c:legendPos val="t"/>
      <c:layout>
        <c:manualLayout>
          <c:xMode val="edge"/>
          <c:yMode val="edge"/>
          <c:x val="0.26162579384319828"/>
          <c:y val="0.16582863899940012"/>
          <c:w val="0.4763734362134518"/>
          <c:h val="9.23557052532871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Gabarito" pitchFamily="2" charset="0"/>
                <a:ea typeface="+mn-ea"/>
                <a:cs typeface="Arial" panose="020B0604020202020204" pitchFamily="34" charset="0"/>
              </a:defRPr>
            </a:pPr>
            <a:r>
              <a:rPr lang="en-US"/>
              <a:t>Histórico de IED nueva y de expansión anual (2021-2025*) </a:t>
            </a:r>
          </a:p>
        </c:rich>
      </c:tx>
      <c:layout>
        <c:manualLayout>
          <c:xMode val="edge"/>
          <c:yMode val="edge"/>
          <c:x val="0.23721751474230776"/>
          <c:y val="0"/>
        </c:manualLayout>
      </c:layout>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Gabarito" pitchFamily="2" charset="0"/>
              <a:ea typeface="+mn-ea"/>
              <a:cs typeface="Arial" panose="020B0604020202020204" pitchFamily="34" charset="0"/>
            </a:defRPr>
          </a:pPr>
          <a:endParaRPr lang="es-CO"/>
        </a:p>
      </c:txPr>
    </c:title>
    <c:autoTitleDeleted val="0"/>
    <c:plotArea>
      <c:layout>
        <c:manualLayout>
          <c:layoutTarget val="inner"/>
          <c:xMode val="edge"/>
          <c:yMode val="edge"/>
          <c:x val="0.11528588838897541"/>
          <c:y val="0.1663419271580249"/>
          <c:w val="0.79052494955453023"/>
          <c:h val="0.5893394266243821"/>
        </c:manualLayout>
      </c:layout>
      <c:barChart>
        <c:barDir val="col"/>
        <c:grouping val="clustered"/>
        <c:varyColors val="0"/>
        <c:ser>
          <c:idx val="1"/>
          <c:order val="1"/>
          <c:tx>
            <c:strRef>
              <c:f>'2. Montos de IED'!$D$13</c:f>
              <c:strCache>
                <c:ptCount val="1"/>
                <c:pt idx="0">
                  <c:v>Inversión de capital (USD millones)</c:v>
                </c:pt>
              </c:strCache>
            </c:strRef>
          </c:tx>
          <c:spPr>
            <a:solidFill>
              <a:srgbClr val="05A34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100" b="1" i="0" u="none" strike="noStrike" kern="1200" baseline="0">
                    <a:solidFill>
                      <a:schemeClr val="bg1"/>
                    </a:solidFill>
                    <a:latin typeface="Gabarito" pitchFamily="2"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Montos de IED'!$B$15:$B$19</c:f>
              <c:strCache>
                <c:ptCount val="5"/>
                <c:pt idx="0">
                  <c:v>2021</c:v>
                </c:pt>
                <c:pt idx="1">
                  <c:v>2022</c:v>
                </c:pt>
                <c:pt idx="2">
                  <c:v>2023</c:v>
                </c:pt>
                <c:pt idx="3">
                  <c:v>2024</c:v>
                </c:pt>
                <c:pt idx="4">
                  <c:v>2025*</c:v>
                </c:pt>
              </c:strCache>
            </c:strRef>
          </c:cat>
          <c:val>
            <c:numRef>
              <c:f>'2. Montos de IED'!$D$15:$D$19</c:f>
              <c:numCache>
                <c:formatCode>#,##0</c:formatCode>
                <c:ptCount val="5"/>
                <c:pt idx="0">
                  <c:v>1497.3844715903242</c:v>
                </c:pt>
                <c:pt idx="1">
                  <c:v>1552.7112496100001</c:v>
                </c:pt>
                <c:pt idx="2">
                  <c:v>627.75249637846593</c:v>
                </c:pt>
                <c:pt idx="3">
                  <c:v>2515.0792671754207</c:v>
                </c:pt>
                <c:pt idx="4">
                  <c:v>631.06502516945636</c:v>
                </c:pt>
              </c:numCache>
            </c:numRef>
          </c:val>
          <c:extLst>
            <c:ext xmlns:c16="http://schemas.microsoft.com/office/drawing/2014/chart" uri="{C3380CC4-5D6E-409C-BE32-E72D297353CC}">
              <c16:uniqueId val="{00000000-0192-455D-B242-F98AB79FE1E4}"/>
            </c:ext>
          </c:extLst>
        </c:ser>
        <c:dLbls>
          <c:showLegendKey val="0"/>
          <c:showVal val="0"/>
          <c:showCatName val="0"/>
          <c:showSerName val="0"/>
          <c:showPercent val="0"/>
          <c:showBubbleSize val="0"/>
        </c:dLbls>
        <c:gapWidth val="144"/>
        <c:axId val="1774710383"/>
        <c:axId val="1392178127"/>
      </c:barChart>
      <c:lineChart>
        <c:grouping val="stacked"/>
        <c:varyColors val="0"/>
        <c:ser>
          <c:idx val="0"/>
          <c:order val="0"/>
          <c:tx>
            <c:strRef>
              <c:f>'2. Montos de IED'!$C$13:$C$14</c:f>
              <c:strCache>
                <c:ptCount val="2"/>
                <c:pt idx="0">
                  <c:v>Número de proyectos</c:v>
                </c:pt>
              </c:strCache>
            </c:strRef>
          </c:tx>
          <c:spPr>
            <a:ln w="19050" cap="rnd">
              <a:solidFill>
                <a:schemeClr val="tx1"/>
              </a:solidFill>
              <a:prstDash val="dash"/>
              <a:round/>
            </a:ln>
            <a:effectLst/>
          </c:spPr>
          <c:marker>
            <c:symbol val="circle"/>
            <c:size val="22"/>
            <c:spPr>
              <a:solidFill>
                <a:schemeClr val="tx1"/>
              </a:solidFill>
              <a:ln w="190500">
                <a:no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50" b="1" i="0" u="none" strike="noStrike" kern="1200" baseline="0">
                    <a:solidFill>
                      <a:schemeClr val="bg1"/>
                    </a:solidFill>
                    <a:latin typeface="Gabarito" pitchFamily="2"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Montos de IED'!$B$15:$B$19</c:f>
              <c:strCache>
                <c:ptCount val="5"/>
                <c:pt idx="0">
                  <c:v>2021</c:v>
                </c:pt>
                <c:pt idx="1">
                  <c:v>2022</c:v>
                </c:pt>
                <c:pt idx="2">
                  <c:v>2023</c:v>
                </c:pt>
                <c:pt idx="3">
                  <c:v>2024</c:v>
                </c:pt>
                <c:pt idx="4">
                  <c:v>2025*</c:v>
                </c:pt>
              </c:strCache>
            </c:strRef>
          </c:cat>
          <c:val>
            <c:numRef>
              <c:f>'2. Montos de IED'!$C$15:$C$19</c:f>
              <c:numCache>
                <c:formatCode>General</c:formatCode>
                <c:ptCount val="5"/>
                <c:pt idx="0">
                  <c:v>108</c:v>
                </c:pt>
                <c:pt idx="1">
                  <c:v>138</c:v>
                </c:pt>
                <c:pt idx="2">
                  <c:v>94</c:v>
                </c:pt>
                <c:pt idx="3">
                  <c:v>113</c:v>
                </c:pt>
                <c:pt idx="4">
                  <c:v>82</c:v>
                </c:pt>
              </c:numCache>
            </c:numRef>
          </c:val>
          <c:smooth val="0"/>
          <c:extLst>
            <c:ext xmlns:c16="http://schemas.microsoft.com/office/drawing/2014/chart" uri="{C3380CC4-5D6E-409C-BE32-E72D297353CC}">
              <c16:uniqueId val="{00000001-0192-455D-B242-F98AB79FE1E4}"/>
            </c:ext>
          </c:extLst>
        </c:ser>
        <c:dLbls>
          <c:showLegendKey val="0"/>
          <c:showVal val="0"/>
          <c:showCatName val="0"/>
          <c:showSerName val="0"/>
          <c:showPercent val="0"/>
          <c:showBubbleSize val="0"/>
        </c:dLbls>
        <c:marker val="1"/>
        <c:smooth val="0"/>
        <c:axId val="1774712783"/>
        <c:axId val="1531237311"/>
      </c:lineChart>
      <c:catAx>
        <c:axId val="17747103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200" b="0" i="0" u="none" strike="noStrike" kern="1200" baseline="0">
                <a:solidFill>
                  <a:schemeClr val="tx1"/>
                </a:solidFill>
                <a:latin typeface="Gabarito" pitchFamily="2" charset="0"/>
                <a:ea typeface="+mn-ea"/>
                <a:cs typeface="Arial" panose="020B0604020202020204" pitchFamily="34" charset="0"/>
              </a:defRPr>
            </a:pPr>
            <a:endParaRPr lang="es-CO"/>
          </a:p>
        </c:txPr>
        <c:crossAx val="1392178127"/>
        <c:crosses val="autoZero"/>
        <c:auto val="1"/>
        <c:lblAlgn val="ctr"/>
        <c:lblOffset val="100"/>
        <c:noMultiLvlLbl val="0"/>
      </c:catAx>
      <c:valAx>
        <c:axId val="1392178127"/>
        <c:scaling>
          <c:orientation val="minMax"/>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r>
                  <a:rPr lang="en-US"/>
                  <a:t>USD millones</a:t>
                </a:r>
              </a:p>
            </c:rich>
          </c:tx>
          <c:layout>
            <c:manualLayout>
              <c:xMode val="edge"/>
              <c:yMode val="edge"/>
              <c:x val="6.3002704485193101E-2"/>
              <c:y val="0.26425124210473439"/>
            </c:manualLayout>
          </c:layout>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crossAx val="1774710383"/>
        <c:crosses val="autoZero"/>
        <c:crossBetween val="between"/>
      </c:valAx>
      <c:valAx>
        <c:axId val="1531237311"/>
        <c:scaling>
          <c:orientation val="minMax"/>
          <c:min val="40"/>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r>
                  <a:rPr lang="es-CO"/>
                  <a:t>Número de proyectos</a:t>
                </a:r>
              </a:p>
            </c:rich>
          </c:tx>
          <c:layout>
            <c:manualLayout>
              <c:xMode val="edge"/>
              <c:yMode val="edge"/>
              <c:x val="0.90859710464234977"/>
              <c:y val="0.2405103337812026"/>
            </c:manualLayout>
          </c:layout>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crossAx val="1774712783"/>
        <c:crosses val="max"/>
        <c:crossBetween val="between"/>
      </c:valAx>
      <c:catAx>
        <c:axId val="1774712783"/>
        <c:scaling>
          <c:orientation val="minMax"/>
        </c:scaling>
        <c:delete val="1"/>
        <c:axPos val="t"/>
        <c:numFmt formatCode="General" sourceLinked="1"/>
        <c:majorTickMark val="out"/>
        <c:minorTickMark val="none"/>
        <c:tickLblPos val="nextTo"/>
        <c:crossAx val="1531237311"/>
        <c:crosses val="max"/>
        <c:auto val="1"/>
        <c:lblAlgn val="ctr"/>
        <c:lblOffset val="100"/>
        <c:noMultiLvlLbl val="0"/>
      </c:catAx>
      <c:spPr>
        <a:noFill/>
        <a:ln>
          <a:noFill/>
        </a:ln>
        <a:effectLst/>
      </c:spPr>
    </c:plotArea>
    <c:legend>
      <c:legendPos val="b"/>
      <c:layout>
        <c:manualLayout>
          <c:xMode val="edge"/>
          <c:yMode val="edge"/>
          <c:x val="8.1439697409429329E-2"/>
          <c:y val="0.84439114093805223"/>
          <c:w val="0.83325102691948849"/>
          <c:h val="7.0305566267417963E-2"/>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printSettings>
    <c:headerFooter/>
    <c:pageMargins b="0.75" l="0.7" r="0.7" t="0.75" header="0.3" footer="0.3"/>
    <c:pageSetup/>
  </c:printSettings>
  <c:userShapes r:id="rId3"/>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txData>
          <cx:v>Proyectos de IED nueva y de expansión en Bogotá-Región por país destino (2021 - 2025*)</cx:v>
        </cx:txData>
      </cx:tx>
      <cx:txPr>
        <a:bodyPr vertOverflow="overflow" horzOverflow="overflow" wrap="square" lIns="0" tIns="0" rIns="0" bIns="0"/>
        <a:lstStyle/>
        <a:p>
          <a:pPr algn="ctr" rtl="0">
            <a:defRPr sz="1400" b="0" i="0">
              <a:solidFill>
                <a:srgbClr val="595959"/>
              </a:solidFill>
              <a:latin typeface="Gabarito" pitchFamily="2" charset="0"/>
              <a:ea typeface="Gabarito" pitchFamily="2" charset="0"/>
              <a:cs typeface="Gabarito" pitchFamily="2" charset="0"/>
            </a:defRPr>
          </a:pPr>
          <a:r>
            <a:rPr lang="es-CO" b="1">
              <a:latin typeface="Gabarito" pitchFamily="2" charset="0"/>
              <a:cs typeface="Arial" panose="020B0604020202020204" pitchFamily="34" charset="0"/>
            </a:rPr>
            <a:t>Proyectos de IED nueva y de expansión en Bogotá-Región por país destino (2021 - 2025*)</a:t>
          </a:r>
        </a:p>
      </cx:txPr>
    </cx:title>
    <cx:plotArea>
      <cx:plotAreaRegion>
        <cx:series layoutId="treemap" uniqueId="{0F9C3B98-5BE7-451B-8B70-14706B4AA171}">
          <cx:dataPt idx="0">
            <cx:spPr>
              <a:solidFill>
                <a:srgbClr val="05A34F"/>
              </a:solidFill>
            </cx:spPr>
          </cx:dataPt>
          <cx:dataPt idx="1">
            <cx:spPr>
              <a:solidFill>
                <a:srgbClr val="5ED18D"/>
              </a:solidFill>
            </cx:spPr>
          </cx:dataPt>
          <cx:dataPt idx="3">
            <cx:spPr>
              <a:solidFill>
                <a:srgbClr val="3384D6"/>
              </a:solidFill>
            </cx:spPr>
          </cx:dataPt>
          <cx:dataPt idx="5">
            <cx:spPr>
              <a:solidFill>
                <a:srgbClr val="83C4FF"/>
              </a:solidFill>
            </cx:spPr>
          </cx:dataPt>
          <cx:dataPt idx="6">
            <cx:spPr>
              <a:solidFill>
                <a:srgbClr val="BBEACB"/>
              </a:solidFill>
            </cx:spPr>
          </cx:dataPt>
          <cx:dataPt idx="7">
            <cx:spPr>
              <a:solidFill>
                <a:srgbClr val="83DDA9"/>
              </a:solidFill>
            </cx:spPr>
          </cx:dataPt>
          <cx:dataPt idx="9">
            <cx:spPr>
              <a:solidFill>
                <a:sysClr val="windowText" lastClr="000000"/>
              </a:solidFill>
            </cx:spPr>
          </cx:dataPt>
          <cx:dataLabels pos="inEnd">
            <cx:txPr>
              <a:bodyPr vertOverflow="overflow" horzOverflow="overflow" wrap="square" lIns="0" tIns="0" rIns="0" bIns="0"/>
              <a:lstStyle/>
              <a:p>
                <a:pPr algn="ctr" rtl="0">
                  <a:defRPr sz="1200" b="0" i="0">
                    <a:solidFill>
                      <a:srgbClr val="FFFFFF"/>
                    </a:solidFill>
                    <a:latin typeface="Gabarito" pitchFamily="2" charset="0"/>
                    <a:ea typeface="Gabarito" pitchFamily="2" charset="0"/>
                    <a:cs typeface="Gabarito" pitchFamily="2" charset="0"/>
                  </a:defRPr>
                </a:pPr>
                <a:endParaRPr lang="es-CO" sz="1200">
                  <a:latin typeface="Gabarito" pitchFamily="2" charset="0"/>
                  <a:cs typeface="Arial" panose="020B0604020202020204" pitchFamily="34" charset="0"/>
                </a:endParaRPr>
              </a:p>
            </cx:txPr>
            <cx:visibility seriesName="0" categoryName="1" value="1"/>
            <cx:separator>
</cx:separator>
          </cx:dataLabels>
          <cx:dataId val="0"/>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title pos="t" align="ctr" overlay="0">
      <cx:tx>
        <cx:rich>
          <a:bodyPr spcFirstLastPara="1" vertOverflow="ellipsis" horzOverflow="overflow" wrap="square" lIns="0" tIns="0" rIns="0" bIns="0" anchor="ctr" anchorCtr="1"/>
          <a:lstStyle/>
          <a:p>
            <a:pPr algn="ctr" rtl="0">
              <a:defRPr>
                <a:latin typeface="Gabarito" pitchFamily="2" charset="0"/>
                <a:ea typeface="Gabarito" pitchFamily="2" charset="0"/>
                <a:cs typeface="Gabarito" pitchFamily="2" charset="0"/>
              </a:defRPr>
            </a:pPr>
            <a:r>
              <a:rPr lang="es-CO" sz="1400" b="1" i="0" u="none" strike="noStrike" baseline="0">
                <a:solidFill>
                  <a:sysClr val="windowText" lastClr="000000">
                    <a:lumMod val="65000"/>
                    <a:lumOff val="35000"/>
                  </a:sysClr>
                </a:solidFill>
                <a:effectLst/>
                <a:latin typeface="Gabarito" pitchFamily="2" charset="0"/>
                <a:ea typeface="Calibri" panose="020F0502020204030204" pitchFamily="34" charset="0"/>
                <a:cs typeface="Calibri" panose="020F0502020204030204" pitchFamily="34" charset="0"/>
              </a:rPr>
              <a:t>Proyectos de IED nueva y de expansión en Bogotá-Región por sector</a:t>
            </a:r>
            <a:endParaRPr lang="es-ES" sz="1400" b="0" i="0" u="none" strike="noStrike" baseline="0">
              <a:solidFill>
                <a:sysClr val="windowText" lastClr="000000">
                  <a:lumMod val="65000"/>
                  <a:lumOff val="35000"/>
                </a:sysClr>
              </a:solidFill>
              <a:latin typeface="Gabarito" pitchFamily="2" charset="0"/>
            </a:endParaRPr>
          </a:p>
        </cx:rich>
      </cx:tx>
    </cx:title>
    <cx:plotArea>
      <cx:plotAreaRegion>
        <cx:series layoutId="treemap" uniqueId="{BF5B8420-CC5D-44B2-8806-7AC7FDFAB046}">
          <cx:dataPt idx="0">
            <cx:spPr>
              <a:solidFill>
                <a:srgbClr val="05A34F"/>
              </a:solidFill>
            </cx:spPr>
          </cx:dataPt>
          <cx:dataPt idx="1">
            <cx:spPr>
              <a:solidFill>
                <a:srgbClr val="5ED18D"/>
              </a:solidFill>
            </cx:spPr>
          </cx:dataPt>
          <cx:dataPt idx="3">
            <cx:spPr>
              <a:solidFill>
                <a:sysClr val="windowText" lastClr="000000"/>
              </a:solidFill>
            </cx:spPr>
          </cx:dataPt>
          <cx:dataPt idx="5">
            <cx:spPr>
              <a:solidFill>
                <a:srgbClr val="BBEACB"/>
              </a:solidFill>
            </cx:spPr>
          </cx:dataPt>
          <cx:dataPt idx="6">
            <cx:spPr>
              <a:solidFill>
                <a:srgbClr val="83DDA9"/>
              </a:solidFill>
            </cx:spPr>
          </cx:dataPt>
          <cx:dataPt idx="7">
            <cx:spPr>
              <a:solidFill>
                <a:srgbClr val="3384D6"/>
              </a:solidFill>
            </cx:spPr>
          </cx:dataPt>
          <cx:dataPt idx="9">
            <cx:spPr>
              <a:solidFill>
                <a:srgbClr val="83C4FF"/>
              </a:solidFill>
            </cx:spPr>
          </cx:dataPt>
          <cx:dataLabels pos="inEnd">
            <cx:txPr>
              <a:bodyPr vertOverflow="overflow" horzOverflow="overflow" wrap="square" lIns="0" tIns="0" rIns="0" bIns="0"/>
              <a:lstStyle/>
              <a:p>
                <a:pPr algn="ctr" rtl="0">
                  <a:defRPr sz="1200" b="0" i="0">
                    <a:solidFill>
                      <a:srgbClr val="000000"/>
                    </a:solidFill>
                    <a:latin typeface="Gabarito" pitchFamily="2" charset="0"/>
                    <a:ea typeface="Gabarito" pitchFamily="2" charset="0"/>
                    <a:cs typeface="Gabarito" pitchFamily="2" charset="0"/>
                  </a:defRPr>
                </a:pPr>
                <a:endParaRPr>
                  <a:latin typeface="Gabarito" pitchFamily="2" charset="0"/>
                </a:endParaRPr>
              </a:p>
            </cx:txPr>
            <cx:visibility seriesName="0" categoryName="1" value="1"/>
            <cx:separator>
</cx:separator>
          </cx:dataLabels>
          <cx:dataId val="0"/>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title pos="t" align="ctr" overlay="0">
      <cx:tx>
        <cx:rich>
          <a:bodyPr spcFirstLastPara="1" vertOverflow="ellipsis" horzOverflow="overflow" wrap="square" lIns="0" tIns="0" rIns="0" bIns="0" anchor="ctr" anchorCtr="1"/>
          <a:lstStyle/>
          <a:p>
            <a:pPr algn="ctr" rtl="0">
              <a:defRPr>
                <a:latin typeface="Gabarito" pitchFamily="2" charset="0"/>
                <a:ea typeface="Gabarito" pitchFamily="2" charset="0"/>
                <a:cs typeface="Gabarito" pitchFamily="2" charset="0"/>
              </a:defRPr>
            </a:pPr>
            <a:r>
              <a:rPr lang="es-CO" sz="1400" b="1" i="0" u="none" strike="noStrike" baseline="0">
                <a:solidFill>
                  <a:sysClr val="windowText" lastClr="000000">
                    <a:lumMod val="65000"/>
                    <a:lumOff val="35000"/>
                  </a:sysClr>
                </a:solidFill>
                <a:effectLst/>
                <a:latin typeface="Gabarito" pitchFamily="2" charset="0"/>
                <a:ea typeface="Calibri" panose="020F0502020204030204" pitchFamily="34" charset="0"/>
                <a:cs typeface="Calibri" panose="020F0502020204030204" pitchFamily="34" charset="0"/>
              </a:rPr>
              <a:t>Proyectos de IED nueva y de expansión en Bogotá-Región por sector (2021-2025*)</a:t>
            </a:r>
            <a:endParaRPr lang="es-ES" sz="1400" b="0" i="0" u="none" strike="noStrike" baseline="0">
              <a:solidFill>
                <a:sysClr val="windowText" lastClr="000000">
                  <a:lumMod val="65000"/>
                  <a:lumOff val="35000"/>
                </a:sysClr>
              </a:solidFill>
              <a:latin typeface="Gabarito" pitchFamily="2" charset="0"/>
            </a:endParaRPr>
          </a:p>
        </cx:rich>
      </cx:tx>
    </cx:title>
    <cx:plotArea>
      <cx:plotAreaRegion>
        <cx:series layoutId="treemap" uniqueId="{BF5B8420-CC5D-44B2-8806-7AC7FDFAB046}">
          <cx:dataPt idx="0">
            <cx:spPr>
              <a:solidFill>
                <a:srgbClr val="05A34F"/>
              </a:solidFill>
            </cx:spPr>
          </cx:dataPt>
          <cx:dataPt idx="1">
            <cx:spPr>
              <a:solidFill>
                <a:srgbClr val="5ED18D"/>
              </a:solidFill>
            </cx:spPr>
          </cx:dataPt>
          <cx:dataPt idx="3">
            <cx:spPr>
              <a:solidFill>
                <a:sysClr val="windowText" lastClr="000000"/>
              </a:solidFill>
            </cx:spPr>
          </cx:dataPt>
          <cx:dataPt idx="5">
            <cx:spPr>
              <a:solidFill>
                <a:srgbClr val="BBEACB"/>
              </a:solidFill>
            </cx:spPr>
          </cx:dataPt>
          <cx:dataPt idx="6">
            <cx:spPr>
              <a:solidFill>
                <a:srgbClr val="83DDA9"/>
              </a:solidFill>
            </cx:spPr>
          </cx:dataPt>
          <cx:dataPt idx="7">
            <cx:spPr>
              <a:solidFill>
                <a:srgbClr val="3384D6"/>
              </a:solidFill>
            </cx:spPr>
          </cx:dataPt>
          <cx:dataPt idx="9">
            <cx:spPr>
              <a:solidFill>
                <a:srgbClr val="83C4FF"/>
              </a:solidFill>
            </cx:spPr>
          </cx:dataPt>
          <cx:dataLabels pos="inEnd">
            <cx:txPr>
              <a:bodyPr vertOverflow="overflow" horzOverflow="overflow" wrap="square" lIns="0" tIns="0" rIns="0" bIns="0"/>
              <a:lstStyle/>
              <a:p>
                <a:pPr algn="ctr" rtl="0">
                  <a:defRPr sz="1200" b="0" i="0">
                    <a:solidFill>
                      <a:srgbClr val="000000"/>
                    </a:solidFill>
                    <a:latin typeface="Gabarito" pitchFamily="2" charset="0"/>
                    <a:ea typeface="Gabarito" pitchFamily="2" charset="0"/>
                    <a:cs typeface="Gabarito" pitchFamily="2" charset="0"/>
                  </a:defRPr>
                </a:pPr>
                <a:endParaRPr>
                  <a:latin typeface="Gabarito" pitchFamily="2" charset="0"/>
                </a:endParaRPr>
              </a:p>
            </cx:txPr>
            <cx:visibility seriesName="0" categoryName="1" value="1"/>
            <cx:separator>
</cx:separator>
          </cx:dataLabels>
          <cx:dataId val="0"/>
          <cx:layoutPr/>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title pos="t" align="ctr" overlay="0">
      <cx:tx>
        <cx:rich>
          <a:bodyPr spcFirstLastPara="1" vertOverflow="ellipsis" horzOverflow="overflow" wrap="square" lIns="0" tIns="0" rIns="0" bIns="0" anchor="ctr" anchorCtr="1"/>
          <a:lstStyle/>
          <a:p>
            <a:pPr algn="ctr" rtl="0">
              <a:defRPr>
                <a:latin typeface="Gabarito" pitchFamily="2" charset="0"/>
                <a:ea typeface="Gabarito" pitchFamily="2" charset="0"/>
                <a:cs typeface="Gabarito" pitchFamily="2" charset="0"/>
              </a:defRPr>
            </a:pPr>
            <a:r>
              <a:rPr lang="es-CO" sz="1400" b="1" i="0" u="none" strike="noStrike" baseline="0">
                <a:solidFill>
                  <a:sysClr val="windowText" lastClr="000000">
                    <a:lumMod val="65000"/>
                    <a:lumOff val="35000"/>
                  </a:sysClr>
                </a:solidFill>
                <a:effectLst/>
                <a:latin typeface="Gabarito" pitchFamily="2" charset="0"/>
                <a:ea typeface="Calibri" panose="020F0502020204030204" pitchFamily="34" charset="0"/>
                <a:cs typeface="Calibri" panose="020F0502020204030204" pitchFamily="34" charset="0"/>
              </a:rPr>
              <a:t>Proyectos de IED nueva y de expansión en Bogotá-Región por actividad</a:t>
            </a:r>
            <a:endParaRPr lang="es-ES" sz="1400" b="0" i="0" u="none" strike="noStrike" baseline="0">
              <a:solidFill>
                <a:sysClr val="windowText" lastClr="000000">
                  <a:lumMod val="65000"/>
                  <a:lumOff val="35000"/>
                </a:sysClr>
              </a:solidFill>
              <a:latin typeface="Gabarito" pitchFamily="2" charset="0"/>
            </a:endParaRPr>
          </a:p>
        </cx:rich>
      </cx:tx>
    </cx:title>
    <cx:plotArea>
      <cx:plotAreaRegion>
        <cx:series layoutId="treemap" uniqueId="{BF5B8420-CC5D-44B2-8806-7AC7FDFAB046}">
          <cx:dataPt idx="0">
            <cx:spPr>
              <a:solidFill>
                <a:srgbClr val="05A34F"/>
              </a:solidFill>
            </cx:spPr>
          </cx:dataPt>
          <cx:dataPt idx="1">
            <cx:spPr>
              <a:solidFill>
                <a:srgbClr val="5ED18D"/>
              </a:solidFill>
            </cx:spPr>
          </cx:dataPt>
          <cx:dataPt idx="3">
            <cx:spPr>
              <a:solidFill>
                <a:sysClr val="windowText" lastClr="000000"/>
              </a:solidFill>
            </cx:spPr>
          </cx:dataPt>
          <cx:dataPt idx="5">
            <cx:spPr>
              <a:solidFill>
                <a:srgbClr val="BBEACB"/>
              </a:solidFill>
            </cx:spPr>
          </cx:dataPt>
          <cx:dataPt idx="6">
            <cx:spPr>
              <a:solidFill>
                <a:srgbClr val="3384D6"/>
              </a:solidFill>
            </cx:spPr>
          </cx:dataPt>
          <cx:dataPt idx="8">
            <cx:spPr>
              <a:solidFill>
                <a:srgbClr val="83C4FF"/>
              </a:solidFill>
            </cx:spPr>
          </cx:dataPt>
          <cx:dataLabels pos="inEnd">
            <cx:txPr>
              <a:bodyPr vertOverflow="overflow" horzOverflow="overflow" wrap="square" lIns="0" tIns="0" rIns="0" bIns="0"/>
              <a:lstStyle/>
              <a:p>
                <a:pPr algn="ctr" rtl="0">
                  <a:defRPr sz="1200" b="0" i="0">
                    <a:solidFill>
                      <a:srgbClr val="000000"/>
                    </a:solidFill>
                    <a:latin typeface="Gabarito" pitchFamily="2" charset="0"/>
                    <a:ea typeface="Gabarito" pitchFamily="2" charset="0"/>
                    <a:cs typeface="Gabarito" pitchFamily="2" charset="0"/>
                  </a:defRPr>
                </a:pPr>
                <a:endParaRPr>
                  <a:latin typeface="Gabarito" pitchFamily="2" charset="0"/>
                </a:endParaRPr>
              </a:p>
            </cx:txPr>
            <cx:visibility seriesName="0" categoryName="1" value="1"/>
            <cx:separator>
</cx:separator>
          </cx:dataLabels>
          <cx:dataId val="0"/>
          <cx:layoutPr/>
        </cx:series>
      </cx:plotAreaRegion>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title pos="t" align="ctr" overlay="0">
      <cx:tx>
        <cx:rich>
          <a:bodyPr spcFirstLastPara="1" vertOverflow="ellipsis" horzOverflow="overflow" wrap="square" lIns="0" tIns="0" rIns="0" bIns="0" anchor="ctr" anchorCtr="1"/>
          <a:lstStyle/>
          <a:p>
            <a:pPr algn="ctr" rtl="0">
              <a:defRPr>
                <a:latin typeface="Gabarito" pitchFamily="2" charset="0"/>
                <a:ea typeface="Gabarito" pitchFamily="2" charset="0"/>
                <a:cs typeface="Gabarito" pitchFamily="2" charset="0"/>
              </a:defRPr>
            </a:pPr>
            <a:r>
              <a:rPr lang="es-CO" sz="1400" b="1" i="0" u="none" strike="noStrike" baseline="0">
                <a:solidFill>
                  <a:sysClr val="windowText" lastClr="000000">
                    <a:lumMod val="65000"/>
                    <a:lumOff val="35000"/>
                  </a:sysClr>
                </a:solidFill>
                <a:effectLst/>
                <a:latin typeface="Gabarito" pitchFamily="2" charset="0"/>
                <a:ea typeface="Calibri" panose="020F0502020204030204" pitchFamily="34" charset="0"/>
                <a:cs typeface="Calibri" panose="020F0502020204030204" pitchFamily="34" charset="0"/>
              </a:rPr>
              <a:t>Proyectos de IED nueva y de expansión en Bogotá-Región por actividad (2021-2025*)</a:t>
            </a:r>
            <a:endParaRPr lang="es-ES" sz="1400" b="0" i="0" u="none" strike="noStrike" baseline="0">
              <a:solidFill>
                <a:sysClr val="windowText" lastClr="000000">
                  <a:lumMod val="65000"/>
                  <a:lumOff val="35000"/>
                </a:sysClr>
              </a:solidFill>
              <a:latin typeface="Gabarito" pitchFamily="2" charset="0"/>
            </a:endParaRPr>
          </a:p>
        </cx:rich>
      </cx:tx>
    </cx:title>
    <cx:plotArea>
      <cx:plotAreaRegion>
        <cx:series layoutId="treemap" uniqueId="{BF5B8420-CC5D-44B2-8806-7AC7FDFAB046}">
          <cx:dataPt idx="0">
            <cx:spPr>
              <a:solidFill>
                <a:srgbClr val="05A34F"/>
              </a:solidFill>
            </cx:spPr>
          </cx:dataPt>
          <cx:dataPt idx="1">
            <cx:spPr>
              <a:solidFill>
                <a:srgbClr val="5ED18D"/>
              </a:solidFill>
            </cx:spPr>
          </cx:dataPt>
          <cx:dataPt idx="3">
            <cx:spPr>
              <a:solidFill>
                <a:sysClr val="windowText" lastClr="000000"/>
              </a:solidFill>
            </cx:spPr>
          </cx:dataPt>
          <cx:dataPt idx="5">
            <cx:spPr>
              <a:solidFill>
                <a:srgbClr val="BBEACB"/>
              </a:solidFill>
            </cx:spPr>
          </cx:dataPt>
          <cx:dataPt idx="6">
            <cx:spPr>
              <a:solidFill>
                <a:srgbClr val="83DDA9"/>
              </a:solidFill>
            </cx:spPr>
          </cx:dataPt>
          <cx:dataPt idx="7">
            <cx:spPr>
              <a:solidFill>
                <a:srgbClr val="3384D6"/>
              </a:solidFill>
            </cx:spPr>
          </cx:dataPt>
          <cx:dataPt idx="9">
            <cx:spPr>
              <a:solidFill>
                <a:srgbClr val="83C4FF"/>
              </a:solidFill>
            </cx:spPr>
          </cx:dataPt>
          <cx:dataLabels pos="inEnd">
            <cx:txPr>
              <a:bodyPr vertOverflow="overflow" horzOverflow="overflow" wrap="square" lIns="0" tIns="0" rIns="0" bIns="0"/>
              <a:lstStyle/>
              <a:p>
                <a:pPr algn="ctr" rtl="0">
                  <a:defRPr sz="1200" b="0" i="0">
                    <a:solidFill>
                      <a:srgbClr val="000000"/>
                    </a:solidFill>
                    <a:latin typeface="Gabarito" pitchFamily="2" charset="0"/>
                    <a:ea typeface="Gabarito" pitchFamily="2" charset="0"/>
                    <a:cs typeface="Gabarito" pitchFamily="2" charset="0"/>
                  </a:defRPr>
                </a:pPr>
                <a:endParaRPr>
                  <a:latin typeface="Gabarito" pitchFamily="2" charset="0"/>
                </a:endParaRPr>
              </a:p>
            </cx:txPr>
            <cx:visibility seriesName="0" categoryName="1" value="1"/>
            <cx:separator>
</cx:separator>
          </cx:dataLabels>
          <cx:dataId val="0"/>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microsoft.com/office/2014/relationships/chartEx" Target="../charts/chartEx2.xml"/><Relationship Id="rId2" Type="http://schemas.openxmlformats.org/officeDocument/2006/relationships/image" Target="../media/image8.svg"/><Relationship Id="rId1" Type="http://schemas.openxmlformats.org/officeDocument/2006/relationships/image" Target="../media/image6.png"/><Relationship Id="rId5" Type="http://schemas.microsoft.com/office/2014/relationships/chartEx" Target="../charts/chartEx3.xml"/><Relationship Id="rId4"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microsoft.com/office/2014/relationships/chartEx" Target="../charts/chartEx4.xml"/><Relationship Id="rId2" Type="http://schemas.openxmlformats.org/officeDocument/2006/relationships/image" Target="../media/image8.svg"/><Relationship Id="rId1" Type="http://schemas.openxmlformats.org/officeDocument/2006/relationships/image" Target="../media/image6.png"/><Relationship Id="rId5" Type="http://schemas.microsoft.com/office/2014/relationships/chartEx" Target="../charts/chartEx5.xml"/><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image" Target="../media/image8.svg"/><Relationship Id="rId7" Type="http://schemas.openxmlformats.org/officeDocument/2006/relationships/chart" Target="../charts/chart3.xml"/><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chart" Target="../charts/chart2.xml"/><Relationship Id="rId5" Type="http://schemas.openxmlformats.org/officeDocument/2006/relationships/image" Target="../media/image5.png"/><Relationship Id="rId4" Type="http://schemas.openxmlformats.org/officeDocument/2006/relationships/chart" Target="../charts/chart1.xml"/><Relationship Id="rId9"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8.sv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image" Target="../media/image8.svg"/><Relationship Id="rId1"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10</xdr:col>
      <xdr:colOff>243114</xdr:colOff>
      <xdr:row>45</xdr:row>
      <xdr:rowOff>0</xdr:rowOff>
    </xdr:to>
    <xdr:pic>
      <xdr:nvPicPr>
        <xdr:cNvPr id="2" name="Imagen 1">
          <a:extLst>
            <a:ext uri="{FF2B5EF4-FFF2-40B4-BE49-F238E27FC236}">
              <a16:creationId xmlns:a16="http://schemas.microsoft.com/office/drawing/2014/main" id="{1D8EB060-8D05-477C-9781-DE43F145654C}"/>
            </a:ext>
          </a:extLst>
        </xdr:cNvPr>
        <xdr:cNvPicPr>
          <a:picLocks noChangeAspect="1"/>
        </xdr:cNvPicPr>
      </xdr:nvPicPr>
      <xdr:blipFill>
        <a:blip xmlns:r="http://schemas.openxmlformats.org/officeDocument/2006/relationships" r:embed="rId1"/>
        <a:stretch>
          <a:fillRect/>
        </a:stretch>
      </xdr:blipFill>
      <xdr:spPr>
        <a:xfrm>
          <a:off x="0" y="9099550"/>
          <a:ext cx="7799614" cy="0"/>
        </a:xfrm>
        <a:prstGeom prst="rect">
          <a:avLst/>
        </a:prstGeom>
      </xdr:spPr>
    </xdr:pic>
    <xdr:clientData/>
  </xdr:twoCellAnchor>
  <xdr:twoCellAnchor>
    <xdr:from>
      <xdr:col>0</xdr:col>
      <xdr:colOff>486310</xdr:colOff>
      <xdr:row>37</xdr:row>
      <xdr:rowOff>10149</xdr:rowOff>
    </xdr:from>
    <xdr:to>
      <xdr:col>0</xdr:col>
      <xdr:colOff>486310</xdr:colOff>
      <xdr:row>48</xdr:row>
      <xdr:rowOff>19050</xdr:rowOff>
    </xdr:to>
    <xdr:sp macro="" textlink="">
      <xdr:nvSpPr>
        <xdr:cNvPr id="6" name="CuadroTexto 3">
          <a:extLst>
            <a:ext uri="{FF2B5EF4-FFF2-40B4-BE49-F238E27FC236}">
              <a16:creationId xmlns:a16="http://schemas.microsoft.com/office/drawing/2014/main" id="{1D05B558-1812-4503-B7E5-95713384712C}"/>
            </a:ext>
            <a:ext uri="{147F2762-F138-4A5C-976F-8EAC2B608ADB}">
              <a16:predDERef xmlns:a16="http://schemas.microsoft.com/office/drawing/2014/main" pred="{1D8EB060-8D05-477C-9781-DE43F145654C}"/>
            </a:ext>
          </a:extLst>
        </xdr:cNvPr>
        <xdr:cNvSpPr txBox="1"/>
      </xdr:nvSpPr>
      <xdr:spPr>
        <a:xfrm>
          <a:off x="486310" y="7125324"/>
          <a:ext cx="0" cy="202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200" b="1" i="0" u="none" strike="noStrike">
              <a:solidFill>
                <a:schemeClr val="bg1"/>
              </a:solidFill>
              <a:effectLst/>
              <a:latin typeface="Gabarito" pitchFamily="2" charset="0"/>
              <a:ea typeface="+mn-ea"/>
              <a:cs typeface="Arial" panose="020B0604020202020204" pitchFamily="34" charset="0"/>
            </a:rPr>
            <a:t>Inversión Extranjera Directa Bogotá</a:t>
          </a:r>
          <a:r>
            <a:rPr lang="es-CO" sz="3200" b="1" i="0" u="none" strike="noStrike" baseline="0">
              <a:solidFill>
                <a:schemeClr val="bg1"/>
              </a:solidFill>
              <a:effectLst/>
              <a:latin typeface="Gabarito" pitchFamily="2" charset="0"/>
              <a:ea typeface="+mn-ea"/>
              <a:cs typeface="Arial" panose="020B0604020202020204" pitchFamily="34" charset="0"/>
            </a:rPr>
            <a:t>-</a:t>
          </a:r>
          <a:r>
            <a:rPr lang="es-CO" sz="3200" b="1" i="0" u="none" strike="noStrike">
              <a:solidFill>
                <a:schemeClr val="bg1"/>
              </a:solidFill>
              <a:effectLst/>
              <a:latin typeface="Gabarito" pitchFamily="2" charset="0"/>
              <a:ea typeface="+mn-ea"/>
              <a:cs typeface="Arial" panose="020B0604020202020204" pitchFamily="34" charset="0"/>
            </a:rPr>
            <a:t>Región*</a:t>
          </a:r>
          <a:r>
            <a:rPr lang="es-CO" sz="3200">
              <a:solidFill>
                <a:sysClr val="windowText" lastClr="000000"/>
              </a:solidFill>
              <a:latin typeface="Gabarito" pitchFamily="2" charset="0"/>
              <a:cs typeface="Arial" panose="020B0604020202020204" pitchFamily="34" charset="0"/>
            </a:rPr>
            <a:t> </a:t>
          </a:r>
          <a:r>
            <a:rPr lang="es-CO" sz="3200" b="1">
              <a:solidFill>
                <a:sysClr val="windowText" lastClr="000000"/>
              </a:solidFill>
              <a:latin typeface="Gabarito" pitchFamily="2" charset="0"/>
              <a:cs typeface="Arial" panose="020B0604020202020204" pitchFamily="34" charset="0"/>
            </a:rPr>
            <a:t>Nueva y de</a:t>
          </a:r>
          <a:r>
            <a:rPr lang="es-CO" sz="3200" b="1" baseline="0">
              <a:solidFill>
                <a:sysClr val="windowText" lastClr="000000"/>
              </a:solidFill>
              <a:latin typeface="Gabarito" pitchFamily="2" charset="0"/>
              <a:cs typeface="Arial" panose="020B0604020202020204" pitchFamily="34" charset="0"/>
            </a:rPr>
            <a:t> Expansión</a:t>
          </a:r>
          <a:br>
            <a:rPr lang="es-CO" sz="3200">
              <a:solidFill>
                <a:sysClr val="windowText" lastClr="000000"/>
              </a:solidFill>
              <a:latin typeface="Gabarito" pitchFamily="2" charset="0"/>
              <a:cs typeface="Arial" panose="020B0604020202020204" pitchFamily="34" charset="0"/>
            </a:rPr>
          </a:br>
          <a:r>
            <a:rPr lang="es-CO" sz="2400" b="1">
              <a:solidFill>
                <a:sysClr val="windowText" lastClr="000000"/>
              </a:solidFill>
              <a:latin typeface="Gabarito" pitchFamily="2" charset="0"/>
              <a:cs typeface="Arial" panose="020B0604020202020204" pitchFamily="34" charset="0"/>
            </a:rPr>
            <a:t>Periodo de análisis: </a:t>
          </a:r>
          <a:r>
            <a:rPr lang="es-CO" sz="2400" b="0" i="0" u="none" strike="noStrike" baseline="0">
              <a:solidFill>
                <a:sysClr val="windowText" lastClr="000000"/>
              </a:solidFill>
              <a:effectLst/>
              <a:latin typeface="Gabarito" pitchFamily="2" charset="0"/>
              <a:ea typeface="+mn-ea"/>
              <a:cs typeface="Arial" panose="020B0604020202020204" pitchFamily="34" charset="0"/>
            </a:rPr>
            <a:t>2021 - </a:t>
          </a:r>
          <a:r>
            <a:rPr lang="es-CO" sz="2400" b="0" i="0" u="none" strike="noStrike">
              <a:solidFill>
                <a:sysClr val="windowText" lastClr="000000"/>
              </a:solidFill>
              <a:effectLst/>
              <a:latin typeface="Gabarito" pitchFamily="2" charset="0"/>
              <a:ea typeface="+mn-ea"/>
              <a:cs typeface="Arial" panose="020B0604020202020204" pitchFamily="34" charset="0"/>
            </a:rPr>
            <a:t>2024**</a:t>
          </a:r>
          <a:r>
            <a:rPr lang="es-CO" sz="2400" b="0">
              <a:solidFill>
                <a:sysClr val="windowText" lastClr="000000"/>
              </a:solidFill>
              <a:latin typeface="Gabarito" pitchFamily="2" charset="0"/>
              <a:cs typeface="Arial" panose="020B0604020202020204" pitchFamily="34" charset="0"/>
            </a:rPr>
            <a:t> </a:t>
          </a:r>
          <a:br>
            <a:rPr lang="es-CO" sz="4000" b="1">
              <a:solidFill>
                <a:sysClr val="windowText" lastClr="000000"/>
              </a:solidFill>
              <a:latin typeface="Gabarito" pitchFamily="2" charset="0"/>
              <a:cs typeface="Arial" panose="020B0604020202020204" pitchFamily="34" charset="0"/>
            </a:rPr>
          </a:br>
          <a:r>
            <a:rPr lang="es-CO" sz="2000" b="1" i="0" u="none" strike="noStrike">
              <a:solidFill>
                <a:sysClr val="windowText" lastClr="000000"/>
              </a:solidFill>
              <a:effectLst/>
              <a:latin typeface="Gabarito" pitchFamily="2" charset="0"/>
              <a:ea typeface="+mn-ea"/>
              <a:cs typeface="Arial" panose="020B0604020202020204" pitchFamily="34" charset="0"/>
            </a:rPr>
            <a:t>Analítica de datos</a:t>
          </a:r>
          <a:br>
            <a:rPr lang="es-CO" sz="2000" b="1">
              <a:solidFill>
                <a:sysClr val="windowText" lastClr="000000"/>
              </a:solidFill>
              <a:latin typeface="Gabarito" pitchFamily="2" charset="0"/>
              <a:cs typeface="Arial" panose="020B0604020202020204" pitchFamily="34" charset="0"/>
            </a:rPr>
          </a:br>
          <a:r>
            <a:rPr lang="es-CO" sz="2000" b="1" i="0" u="none" strike="noStrike">
              <a:solidFill>
                <a:sysClr val="windowText" lastClr="000000"/>
              </a:solidFill>
              <a:effectLst/>
              <a:latin typeface="Gabarito" pitchFamily="2" charset="0"/>
              <a:ea typeface="+mn-ea"/>
              <a:cs typeface="Arial" panose="020B0604020202020204" pitchFamily="34" charset="0"/>
            </a:rPr>
            <a:t>Diciembre 2024</a:t>
          </a:r>
          <a:endParaRPr lang="es-CO" sz="2000" b="1">
            <a:solidFill>
              <a:sysClr val="windowText" lastClr="000000"/>
            </a:solidFill>
            <a:latin typeface="Gabarito" pitchFamily="2" charset="0"/>
            <a:cs typeface="Arial" panose="020B0604020202020204" pitchFamily="34" charset="0"/>
          </a:endParaRPr>
        </a:p>
      </xdr:txBody>
    </xdr:sp>
    <xdr:clientData/>
  </xdr:twoCellAnchor>
  <xdr:twoCellAnchor editAs="oneCell">
    <xdr:from>
      <xdr:col>0</xdr:col>
      <xdr:colOff>0</xdr:colOff>
      <xdr:row>0</xdr:row>
      <xdr:rowOff>0</xdr:rowOff>
    </xdr:from>
    <xdr:to>
      <xdr:col>14</xdr:col>
      <xdr:colOff>0</xdr:colOff>
      <xdr:row>30</xdr:row>
      <xdr:rowOff>44208</xdr:rowOff>
    </xdr:to>
    <xdr:pic>
      <xdr:nvPicPr>
        <xdr:cNvPr id="9" name="Imagen 8">
          <a:extLst>
            <a:ext uri="{FF2B5EF4-FFF2-40B4-BE49-F238E27FC236}">
              <a16:creationId xmlns:a16="http://schemas.microsoft.com/office/drawing/2014/main" id="{FDCD96A0-48FD-1306-9403-236FA409902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 b="24480"/>
        <a:stretch/>
      </xdr:blipFill>
      <xdr:spPr>
        <a:xfrm>
          <a:off x="0" y="0"/>
          <a:ext cx="10531928" cy="5577779"/>
        </a:xfrm>
        <a:prstGeom prst="rect">
          <a:avLst/>
        </a:prstGeom>
      </xdr:spPr>
    </xdr:pic>
    <xdr:clientData/>
  </xdr:twoCellAnchor>
  <xdr:twoCellAnchor editAs="oneCell">
    <xdr:from>
      <xdr:col>10</xdr:col>
      <xdr:colOff>738434</xdr:colOff>
      <xdr:row>1</xdr:row>
      <xdr:rowOff>28497</xdr:rowOff>
    </xdr:from>
    <xdr:to>
      <xdr:col>13</xdr:col>
      <xdr:colOff>460770</xdr:colOff>
      <xdr:row>6</xdr:row>
      <xdr:rowOff>22093</xdr:rowOff>
    </xdr:to>
    <xdr:pic>
      <xdr:nvPicPr>
        <xdr:cNvPr id="7" name="Imagen 6">
          <a:extLst>
            <a:ext uri="{FF2B5EF4-FFF2-40B4-BE49-F238E27FC236}">
              <a16:creationId xmlns:a16="http://schemas.microsoft.com/office/drawing/2014/main" id="{28F5C2F4-85EB-4B0D-9C01-60913A5454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58434" y="218997"/>
          <a:ext cx="2008336" cy="1009596"/>
        </a:xfrm>
        <a:prstGeom prst="rect">
          <a:avLst/>
        </a:prstGeom>
      </xdr:spPr>
    </xdr:pic>
    <xdr:clientData/>
  </xdr:twoCellAnchor>
  <xdr:twoCellAnchor>
    <xdr:from>
      <xdr:col>0</xdr:col>
      <xdr:colOff>313872</xdr:colOff>
      <xdr:row>43</xdr:row>
      <xdr:rowOff>68943</xdr:rowOff>
    </xdr:from>
    <xdr:to>
      <xdr:col>12</xdr:col>
      <xdr:colOff>383722</xdr:colOff>
      <xdr:row>48</xdr:row>
      <xdr:rowOff>172357</xdr:rowOff>
    </xdr:to>
    <xdr:sp macro="" textlink="">
      <xdr:nvSpPr>
        <xdr:cNvPr id="3" name="CuadroTexto 2">
          <a:extLst>
            <a:ext uri="{FF2B5EF4-FFF2-40B4-BE49-F238E27FC236}">
              <a16:creationId xmlns:a16="http://schemas.microsoft.com/office/drawing/2014/main" id="{C765534A-9571-BE68-D3F4-64BC290009E7}"/>
            </a:ext>
            <a:ext uri="{147F2762-F138-4A5C-976F-8EAC2B608ADB}">
              <a16:predDERef xmlns:a16="http://schemas.microsoft.com/office/drawing/2014/main" pred="{28F5C2F4-85EB-4B0D-9C01-60913A545472}"/>
            </a:ext>
          </a:extLst>
        </xdr:cNvPr>
        <xdr:cNvSpPr txBox="1"/>
      </xdr:nvSpPr>
      <xdr:spPr>
        <a:xfrm>
          <a:off x="313872" y="7784193"/>
          <a:ext cx="9050564" cy="987878"/>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Bogotá-Región está conformada por la ciudad de Bogotá y los municipios de Cundinamarca que registraron inversión.</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**Las cifras presentadas para el año 2024 y 2025 son preliminares y están sujetas a actualización con base en la información registrada en las fuentes y</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las validaciones pertinentes.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Nota: los montos de inversión y empleos nuevos creados son valores estimados que realizan las fuentes de información usadas para este informe.</a:t>
          </a:r>
        </a:p>
      </xdr:txBody>
    </xdr:sp>
    <xdr:clientData/>
  </xdr:twoCellAnchor>
  <xdr:twoCellAnchor>
    <xdr:from>
      <xdr:col>0</xdr:col>
      <xdr:colOff>217714</xdr:colOff>
      <xdr:row>31</xdr:row>
      <xdr:rowOff>0</xdr:rowOff>
    </xdr:from>
    <xdr:to>
      <xdr:col>13</xdr:col>
      <xdr:colOff>697138</xdr:colOff>
      <xdr:row>43</xdr:row>
      <xdr:rowOff>95250</xdr:rowOff>
    </xdr:to>
    <xdr:sp macro="" textlink="">
      <xdr:nvSpPr>
        <xdr:cNvPr id="4" name="CuadroTexto 3">
          <a:extLst>
            <a:ext uri="{FF2B5EF4-FFF2-40B4-BE49-F238E27FC236}">
              <a16:creationId xmlns:a16="http://schemas.microsoft.com/office/drawing/2014/main" id="{C061D6FF-5AA9-3EB3-941D-B7B09816087C}"/>
            </a:ext>
            <a:ext uri="{147F2762-F138-4A5C-976F-8EAC2B608ADB}">
              <a16:predDERef xmlns:a16="http://schemas.microsoft.com/office/drawing/2014/main" pred="{C765534A-9571-BE68-D3F4-64BC290009E7}"/>
            </a:ext>
          </a:extLst>
        </xdr:cNvPr>
        <xdr:cNvSpPr txBox="1"/>
      </xdr:nvSpPr>
      <xdr:spPr>
        <a:xfrm>
          <a:off x="217714" y="5592536"/>
          <a:ext cx="10208531" cy="2217964"/>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3600" b="1"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Inversión Extranjera Directa Bogotá - Región* </a:t>
          </a:r>
          <a:r>
            <a:rPr lang="en-US" sz="36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Nueva y de Expansión</a:t>
          </a:r>
        </a:p>
        <a:p>
          <a:pPr marL="0" indent="0" algn="l"/>
          <a:r>
            <a:rPr lang="en-US" sz="36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Periodo de análisis: 2024-2025 tercer trimestre**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44</xdr:row>
      <xdr:rowOff>19050</xdr:rowOff>
    </xdr:from>
    <xdr:to>
      <xdr:col>0</xdr:col>
      <xdr:colOff>455250</xdr:colOff>
      <xdr:row>44</xdr:row>
      <xdr:rowOff>379050</xdr:rowOff>
    </xdr:to>
    <xdr:pic>
      <xdr:nvPicPr>
        <xdr:cNvPr id="5" name="Gráfico 4" descr="Luces encendidas">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250" y="15404726"/>
          <a:ext cx="360000" cy="360000"/>
        </a:xfrm>
        <a:prstGeom prst="rect">
          <a:avLst/>
        </a:prstGeom>
      </xdr:spPr>
    </xdr:pic>
    <xdr:clientData/>
  </xdr:twoCellAnchor>
  <xdr:twoCellAnchor editAs="oneCell">
    <xdr:from>
      <xdr:col>0</xdr:col>
      <xdr:colOff>44823</xdr:colOff>
      <xdr:row>92</xdr:row>
      <xdr:rowOff>44825</xdr:rowOff>
    </xdr:from>
    <xdr:to>
      <xdr:col>0</xdr:col>
      <xdr:colOff>406587</xdr:colOff>
      <xdr:row>92</xdr:row>
      <xdr:rowOff>488764</xdr:rowOff>
    </xdr:to>
    <xdr:pic>
      <xdr:nvPicPr>
        <xdr:cNvPr id="4" name="Gráfico 3" descr="Luces encendidas">
          <a:extLst>
            <a:ext uri="{FF2B5EF4-FFF2-40B4-BE49-F238E27FC236}">
              <a16:creationId xmlns:a16="http://schemas.microsoft.com/office/drawing/2014/main" id="{59607E71-3F5B-41E3-B0BF-71672E0243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823" y="17257060"/>
          <a:ext cx="358589" cy="440764"/>
        </a:xfrm>
        <a:prstGeom prst="rect">
          <a:avLst/>
        </a:prstGeom>
      </xdr:spPr>
    </xdr:pic>
    <xdr:clientData/>
  </xdr:twoCellAnchor>
  <xdr:twoCellAnchor>
    <xdr:from>
      <xdr:col>8</xdr:col>
      <xdr:colOff>191695</xdr:colOff>
      <xdr:row>10</xdr:row>
      <xdr:rowOff>59531</xdr:rowOff>
    </xdr:from>
    <xdr:to>
      <xdr:col>18</xdr:col>
      <xdr:colOff>615156</xdr:colOff>
      <xdr:row>34</xdr:row>
      <xdr:rowOff>141289</xdr:rowOff>
    </xdr:to>
    <mc:AlternateContent xmlns:mc="http://schemas.openxmlformats.org/markup-compatibility/2006">
      <mc:Choice xmlns:cx1="http://schemas.microsoft.com/office/drawing/2015/9/8/chartex" Requires="cx1">
        <xdr:graphicFrame macro="">
          <xdr:nvGraphicFramePr>
            <xdr:cNvPr id="8" name="Gráfico 2">
              <a:extLst>
                <a:ext uri="{FF2B5EF4-FFF2-40B4-BE49-F238E27FC236}">
                  <a16:creationId xmlns:a16="http://schemas.microsoft.com/office/drawing/2014/main" id="{45F015E7-AE33-94CF-D628-C972FEA723AF}"/>
                </a:ext>
                <a:ext uri="{147F2762-F138-4A5C-976F-8EAC2B608ADB}">
                  <a16:predDERef xmlns:a16="http://schemas.microsoft.com/office/drawing/2014/main" pred="{59607E71-3F5B-41E3-B0BF-71672E02432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1546880" y="1888331"/>
              <a:ext cx="8569934" cy="5002893"/>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oneCell">
    <xdr:from>
      <xdr:col>0</xdr:col>
      <xdr:colOff>63500</xdr:colOff>
      <xdr:row>0</xdr:row>
      <xdr:rowOff>141111</xdr:rowOff>
    </xdr:from>
    <xdr:to>
      <xdr:col>1</xdr:col>
      <xdr:colOff>431779</xdr:colOff>
      <xdr:row>2</xdr:row>
      <xdr:rowOff>115405</xdr:rowOff>
    </xdr:to>
    <xdr:pic>
      <xdr:nvPicPr>
        <xdr:cNvPr id="3" name="Imagen 2">
          <a:extLst>
            <a:ext uri="{FF2B5EF4-FFF2-40B4-BE49-F238E27FC236}">
              <a16:creationId xmlns:a16="http://schemas.microsoft.com/office/drawing/2014/main" id="{E7DED540-49F0-4C2E-ABB3-F0A4D411F4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500" y="141111"/>
          <a:ext cx="971176" cy="341183"/>
        </a:xfrm>
        <a:prstGeom prst="rect">
          <a:avLst/>
        </a:prstGeom>
      </xdr:spPr>
    </xdr:pic>
    <xdr:clientData/>
  </xdr:twoCellAnchor>
  <xdr:twoCellAnchor>
    <xdr:from>
      <xdr:col>8</xdr:col>
      <xdr:colOff>264320</xdr:colOff>
      <xdr:row>49</xdr:row>
      <xdr:rowOff>351631</xdr:rowOff>
    </xdr:from>
    <xdr:to>
      <xdr:col>20</xdr:col>
      <xdr:colOff>173052</xdr:colOff>
      <xdr:row>88</xdr:row>
      <xdr:rowOff>70837</xdr:rowOff>
    </xdr:to>
    <mc:AlternateContent xmlns:mc="http://schemas.openxmlformats.org/markup-compatibility/2006">
      <mc:Choice xmlns:cx1="http://schemas.microsoft.com/office/drawing/2015/9/8/chartex" Requires="cx1">
        <xdr:graphicFrame macro="">
          <xdr:nvGraphicFramePr>
            <xdr:cNvPr id="2" name="Gráfico 2">
              <a:extLst>
                <a:ext uri="{FF2B5EF4-FFF2-40B4-BE49-F238E27FC236}">
                  <a16:creationId xmlns:a16="http://schemas.microsoft.com/office/drawing/2014/main" id="{04C07812-01AB-48AB-B46A-E3C33560995D}"/>
                </a:ext>
                <a:ext uri="{147F2762-F138-4A5C-976F-8EAC2B608ADB}">
                  <a16:predDERef xmlns:a16="http://schemas.microsoft.com/office/drawing/2014/main" pred="{EFB5A4B5-3990-3A13-7F50-D73B51AC952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1619505" y="11457435"/>
              <a:ext cx="9684500" cy="7325351"/>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35</xdr:row>
      <xdr:rowOff>19050</xdr:rowOff>
    </xdr:from>
    <xdr:to>
      <xdr:col>0</xdr:col>
      <xdr:colOff>455250</xdr:colOff>
      <xdr:row>35</xdr:row>
      <xdr:rowOff>379050</xdr:rowOff>
    </xdr:to>
    <xdr:pic>
      <xdr:nvPicPr>
        <xdr:cNvPr id="2" name="Gráfico 1" descr="Luces encendidas">
          <a:extLst>
            <a:ext uri="{FF2B5EF4-FFF2-40B4-BE49-F238E27FC236}">
              <a16:creationId xmlns:a16="http://schemas.microsoft.com/office/drawing/2014/main" id="{E7A26009-8C6E-4368-824A-21B0A31F2D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250" y="8239125"/>
          <a:ext cx="360000" cy="360000"/>
        </a:xfrm>
        <a:prstGeom prst="rect">
          <a:avLst/>
        </a:prstGeom>
      </xdr:spPr>
    </xdr:pic>
    <xdr:clientData/>
  </xdr:twoCellAnchor>
  <xdr:twoCellAnchor editAs="oneCell">
    <xdr:from>
      <xdr:col>0</xdr:col>
      <xdr:colOff>44823</xdr:colOff>
      <xdr:row>74</xdr:row>
      <xdr:rowOff>44825</xdr:rowOff>
    </xdr:from>
    <xdr:to>
      <xdr:col>0</xdr:col>
      <xdr:colOff>409762</xdr:colOff>
      <xdr:row>74</xdr:row>
      <xdr:rowOff>485589</xdr:rowOff>
    </xdr:to>
    <xdr:pic>
      <xdr:nvPicPr>
        <xdr:cNvPr id="3" name="Gráfico 2" descr="Luces encendidas">
          <a:extLst>
            <a:ext uri="{FF2B5EF4-FFF2-40B4-BE49-F238E27FC236}">
              <a16:creationId xmlns:a16="http://schemas.microsoft.com/office/drawing/2014/main" id="{D0C2A41F-1CA8-4E3E-A908-EEE340CBA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998" y="19345650"/>
          <a:ext cx="361764" cy="437589"/>
        </a:xfrm>
        <a:prstGeom prst="rect">
          <a:avLst/>
        </a:prstGeom>
      </xdr:spPr>
    </xdr:pic>
    <xdr:clientData/>
  </xdr:twoCellAnchor>
  <xdr:twoCellAnchor>
    <xdr:from>
      <xdr:col>8</xdr:col>
      <xdr:colOff>390132</xdr:colOff>
      <xdr:row>11</xdr:row>
      <xdr:rowOff>38891</xdr:rowOff>
    </xdr:from>
    <xdr:to>
      <xdr:col>18</xdr:col>
      <xdr:colOff>523875</xdr:colOff>
      <xdr:row>30</xdr:row>
      <xdr:rowOff>154781</xdr:rowOff>
    </xdr:to>
    <mc:AlternateContent xmlns:mc="http://schemas.openxmlformats.org/markup-compatibility/2006">
      <mc:Choice xmlns:cx1="http://schemas.microsoft.com/office/drawing/2015/9/8/chartex" Requires="cx1">
        <xdr:graphicFrame macro="">
          <xdr:nvGraphicFramePr>
            <xdr:cNvPr id="4" name="Gráfico 2">
              <a:extLst>
                <a:ext uri="{FF2B5EF4-FFF2-40B4-BE49-F238E27FC236}">
                  <a16:creationId xmlns:a16="http://schemas.microsoft.com/office/drawing/2014/main" id="{9239923C-CB00-4AF0-9667-A58E3B74EEC9}"/>
                </a:ext>
                <a:ext uri="{147F2762-F138-4A5C-976F-8EAC2B608ADB}">
                  <a16:predDERef xmlns:a16="http://schemas.microsoft.com/office/drawing/2014/main" pred="{D0C2A41F-1CA8-4E3E-A908-EEE340CBA23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2269019" y="2216826"/>
              <a:ext cx="8280216" cy="3873242"/>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oneCell">
    <xdr:from>
      <xdr:col>0</xdr:col>
      <xdr:colOff>63500</xdr:colOff>
      <xdr:row>0</xdr:row>
      <xdr:rowOff>141111</xdr:rowOff>
    </xdr:from>
    <xdr:to>
      <xdr:col>0</xdr:col>
      <xdr:colOff>1021736</xdr:colOff>
      <xdr:row>2</xdr:row>
      <xdr:rowOff>115405</xdr:rowOff>
    </xdr:to>
    <xdr:pic>
      <xdr:nvPicPr>
        <xdr:cNvPr id="5" name="Imagen 4">
          <a:extLst>
            <a:ext uri="{FF2B5EF4-FFF2-40B4-BE49-F238E27FC236}">
              <a16:creationId xmlns:a16="http://schemas.microsoft.com/office/drawing/2014/main" id="{FA138C9B-E703-4F1F-A2E3-14DAEB8D98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5" y="144286"/>
          <a:ext cx="952479" cy="333069"/>
        </a:xfrm>
        <a:prstGeom prst="rect">
          <a:avLst/>
        </a:prstGeom>
      </xdr:spPr>
    </xdr:pic>
    <xdr:clientData/>
  </xdr:twoCellAnchor>
  <xdr:twoCellAnchor>
    <xdr:from>
      <xdr:col>8</xdr:col>
      <xdr:colOff>362013</xdr:colOff>
      <xdr:row>40</xdr:row>
      <xdr:rowOff>226026</xdr:rowOff>
    </xdr:from>
    <xdr:to>
      <xdr:col>20</xdr:col>
      <xdr:colOff>270745</xdr:colOff>
      <xdr:row>70</xdr:row>
      <xdr:rowOff>0</xdr:rowOff>
    </xdr:to>
    <mc:AlternateContent xmlns:mc="http://schemas.openxmlformats.org/markup-compatibility/2006">
      <mc:Choice xmlns:cx1="http://schemas.microsoft.com/office/drawing/2015/9/8/chartex" Requires="cx1">
        <xdr:graphicFrame macro="">
          <xdr:nvGraphicFramePr>
            <xdr:cNvPr id="6" name="Gráfico 2">
              <a:extLst>
                <a:ext uri="{FF2B5EF4-FFF2-40B4-BE49-F238E27FC236}">
                  <a16:creationId xmlns:a16="http://schemas.microsoft.com/office/drawing/2014/main" id="{9DEA14EA-6FD8-44BA-98B9-FFB178A724BE}"/>
                </a:ext>
                <a:ext uri="{147F2762-F138-4A5C-976F-8EAC2B608ADB}">
                  <a16:predDERef xmlns:a16="http://schemas.microsoft.com/office/drawing/2014/main" pred="{EFB5A4B5-3990-3A13-7F50-D73B51AC952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2240900" y="9536281"/>
              <a:ext cx="9684500" cy="5659384"/>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1187805</xdr:colOff>
      <xdr:row>2</xdr:row>
      <xdr:rowOff>164913</xdr:rowOff>
    </xdr:to>
    <xdr:pic>
      <xdr:nvPicPr>
        <xdr:cNvPr id="2" name="Picture 2">
          <a:extLst>
            <a:ext uri="{FF2B5EF4-FFF2-40B4-BE49-F238E27FC236}">
              <a16:creationId xmlns:a16="http://schemas.microsoft.com/office/drawing/2014/main" id="{C0A0A089-4857-48FE-B476-210113268C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190980" cy="52368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34139</xdr:colOff>
      <xdr:row>1</xdr:row>
      <xdr:rowOff>40968</xdr:rowOff>
    </xdr:from>
    <xdr:to>
      <xdr:col>2</xdr:col>
      <xdr:colOff>539887</xdr:colOff>
      <xdr:row>3</xdr:row>
      <xdr:rowOff>124771</xdr:rowOff>
    </xdr:to>
    <xdr:pic>
      <xdr:nvPicPr>
        <xdr:cNvPr id="4" name="Imagen 3">
          <a:extLst>
            <a:ext uri="{FF2B5EF4-FFF2-40B4-BE49-F238E27FC236}">
              <a16:creationId xmlns:a16="http://schemas.microsoft.com/office/drawing/2014/main" id="{709968A3-F3E1-6433-17E2-250EB094A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741" y="225323"/>
          <a:ext cx="1270001" cy="446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xdr:colOff>
      <xdr:row>2</xdr:row>
      <xdr:rowOff>31750</xdr:rowOff>
    </xdr:from>
    <xdr:to>
      <xdr:col>2</xdr:col>
      <xdr:colOff>1282701</xdr:colOff>
      <xdr:row>4</xdr:row>
      <xdr:rowOff>103263</xdr:rowOff>
    </xdr:to>
    <xdr:pic>
      <xdr:nvPicPr>
        <xdr:cNvPr id="2" name="Imagen 1">
          <a:extLst>
            <a:ext uri="{FF2B5EF4-FFF2-40B4-BE49-F238E27FC236}">
              <a16:creationId xmlns:a16="http://schemas.microsoft.com/office/drawing/2014/main" id="{2818D9E4-318D-492F-BA84-74B196A6B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150" y="400050"/>
          <a:ext cx="1270001" cy="446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37354</xdr:colOff>
      <xdr:row>0</xdr:row>
      <xdr:rowOff>164353</xdr:rowOff>
    </xdr:from>
    <xdr:to>
      <xdr:col>1</xdr:col>
      <xdr:colOff>44451</xdr:colOff>
      <xdr:row>2</xdr:row>
      <xdr:rowOff>132007</xdr:rowOff>
    </xdr:to>
    <xdr:pic>
      <xdr:nvPicPr>
        <xdr:cNvPr id="2" name="Imagen 1">
          <a:extLst>
            <a:ext uri="{FF2B5EF4-FFF2-40B4-BE49-F238E27FC236}">
              <a16:creationId xmlns:a16="http://schemas.microsoft.com/office/drawing/2014/main" id="{3B9B6902-6872-4AB0-B702-B070C7FB1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54" y="164353"/>
          <a:ext cx="943722" cy="3359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37354</xdr:colOff>
      <xdr:row>0</xdr:row>
      <xdr:rowOff>164353</xdr:rowOff>
    </xdr:from>
    <xdr:to>
      <xdr:col>0</xdr:col>
      <xdr:colOff>981076</xdr:colOff>
      <xdr:row>2</xdr:row>
      <xdr:rowOff>132007</xdr:rowOff>
    </xdr:to>
    <xdr:pic>
      <xdr:nvPicPr>
        <xdr:cNvPr id="2" name="Imagen 1">
          <a:extLst>
            <a:ext uri="{FF2B5EF4-FFF2-40B4-BE49-F238E27FC236}">
              <a16:creationId xmlns:a16="http://schemas.microsoft.com/office/drawing/2014/main" id="{01C13504-DAD5-4D15-BA67-8464B4AB9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54" y="164353"/>
          <a:ext cx="943722" cy="3105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83342</xdr:colOff>
      <xdr:row>8</xdr:row>
      <xdr:rowOff>35724</xdr:rowOff>
    </xdr:from>
    <xdr:to>
      <xdr:col>0</xdr:col>
      <xdr:colOff>449692</xdr:colOff>
      <xdr:row>8</xdr:row>
      <xdr:rowOff>392549</xdr:rowOff>
    </xdr:to>
    <xdr:pic>
      <xdr:nvPicPr>
        <xdr:cNvPr id="11" name="Gráfico 10" descr="Luces encendidas">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342" y="6226974"/>
          <a:ext cx="360000" cy="360000"/>
        </a:xfrm>
        <a:prstGeom prst="rect">
          <a:avLst/>
        </a:prstGeom>
      </xdr:spPr>
    </xdr:pic>
    <xdr:clientData/>
  </xdr:twoCellAnchor>
  <xdr:twoCellAnchor editAs="oneCell">
    <xdr:from>
      <xdr:col>0</xdr:col>
      <xdr:colOff>91167</xdr:colOff>
      <xdr:row>43</xdr:row>
      <xdr:rowOff>81642</xdr:rowOff>
    </xdr:from>
    <xdr:to>
      <xdr:col>0</xdr:col>
      <xdr:colOff>457517</xdr:colOff>
      <xdr:row>43</xdr:row>
      <xdr:rowOff>447992</xdr:rowOff>
    </xdr:to>
    <xdr:pic>
      <xdr:nvPicPr>
        <xdr:cNvPr id="12" name="Gráfico 11" descr="Luces encendida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1167" y="8492217"/>
          <a:ext cx="366350" cy="366350"/>
        </a:xfrm>
        <a:prstGeom prst="rect">
          <a:avLst/>
        </a:prstGeom>
      </xdr:spPr>
    </xdr:pic>
    <xdr:clientData/>
  </xdr:twoCellAnchor>
  <xdr:twoCellAnchor editAs="oneCell">
    <xdr:from>
      <xdr:col>0</xdr:col>
      <xdr:colOff>108856</xdr:colOff>
      <xdr:row>76</xdr:row>
      <xdr:rowOff>0</xdr:rowOff>
    </xdr:from>
    <xdr:to>
      <xdr:col>0</xdr:col>
      <xdr:colOff>468856</xdr:colOff>
      <xdr:row>78</xdr:row>
      <xdr:rowOff>9691</xdr:rowOff>
    </xdr:to>
    <xdr:pic>
      <xdr:nvPicPr>
        <xdr:cNvPr id="13" name="Gráfico 12" descr="Luces encendidas">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856" y="15067909"/>
          <a:ext cx="363175" cy="360000"/>
        </a:xfrm>
        <a:prstGeom prst="rect">
          <a:avLst/>
        </a:prstGeom>
      </xdr:spPr>
    </xdr:pic>
    <xdr:clientData/>
  </xdr:twoCellAnchor>
  <xdr:twoCellAnchor>
    <xdr:from>
      <xdr:col>8</xdr:col>
      <xdr:colOff>341057</xdr:colOff>
      <xdr:row>28</xdr:row>
      <xdr:rowOff>69645</xdr:rowOff>
    </xdr:from>
    <xdr:to>
      <xdr:col>14</xdr:col>
      <xdr:colOff>264582</xdr:colOff>
      <xdr:row>41</xdr:row>
      <xdr:rowOff>75896</xdr:rowOff>
    </xdr:to>
    <xdr:graphicFrame macro="">
      <xdr:nvGraphicFramePr>
        <xdr:cNvPr id="14" name="Gráfico 15">
          <a:extLst>
            <a:ext uri="{FF2B5EF4-FFF2-40B4-BE49-F238E27FC236}">
              <a16:creationId xmlns:a16="http://schemas.microsoft.com/office/drawing/2014/main" id="{00000000-0008-0000-0400-000006000000}"/>
            </a:ext>
            <a:ext uri="{147F2762-F138-4A5C-976F-8EAC2B608ADB}">
              <a16:predDERef xmlns:a16="http://schemas.microsoft.com/office/drawing/2014/main" pre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31358</xdr:colOff>
      <xdr:row>0</xdr:row>
      <xdr:rowOff>148951</xdr:rowOff>
    </xdr:from>
    <xdr:to>
      <xdr:col>1</xdr:col>
      <xdr:colOff>425586</xdr:colOff>
      <xdr:row>2</xdr:row>
      <xdr:rowOff>126342</xdr:rowOff>
    </xdr:to>
    <xdr:pic>
      <xdr:nvPicPr>
        <xdr:cNvPr id="4" name="Imagen 3">
          <a:extLst>
            <a:ext uri="{FF2B5EF4-FFF2-40B4-BE49-F238E27FC236}">
              <a16:creationId xmlns:a16="http://schemas.microsoft.com/office/drawing/2014/main" id="{F683CF3D-4839-4CF1-B60E-EE80521C0DE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1358" y="148951"/>
          <a:ext cx="971176" cy="341183"/>
        </a:xfrm>
        <a:prstGeom prst="rect">
          <a:avLst/>
        </a:prstGeom>
      </xdr:spPr>
    </xdr:pic>
    <xdr:clientData/>
  </xdr:twoCellAnchor>
  <xdr:twoCellAnchor>
    <xdr:from>
      <xdr:col>1</xdr:col>
      <xdr:colOff>16180</xdr:colOff>
      <xdr:row>59</xdr:row>
      <xdr:rowOff>149845</xdr:rowOff>
    </xdr:from>
    <xdr:to>
      <xdr:col>4</xdr:col>
      <xdr:colOff>340824</xdr:colOff>
      <xdr:row>72</xdr:row>
      <xdr:rowOff>131015</xdr:rowOff>
    </xdr:to>
    <xdr:graphicFrame macro="">
      <xdr:nvGraphicFramePr>
        <xdr:cNvPr id="31" name="Gráfico 5">
          <a:extLst>
            <a:ext uri="{FF2B5EF4-FFF2-40B4-BE49-F238E27FC236}">
              <a16:creationId xmlns:a16="http://schemas.microsoft.com/office/drawing/2014/main" id="{389DC317-5D03-3864-53FB-F52FADD810BA}"/>
            </a:ext>
            <a:ext uri="{147F2762-F138-4A5C-976F-8EAC2B608ADB}">
              <a16:predDERef xmlns:a16="http://schemas.microsoft.com/office/drawing/2014/main" pred="{F683CF3D-4839-4CF1-B60E-EE80521C0D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566737</xdr:colOff>
      <xdr:row>59</xdr:row>
      <xdr:rowOff>70291</xdr:rowOff>
    </xdr:from>
    <xdr:to>
      <xdr:col>7</xdr:col>
      <xdr:colOff>923924</xdr:colOff>
      <xdr:row>72</xdr:row>
      <xdr:rowOff>111080</xdr:rowOff>
    </xdr:to>
    <xdr:graphicFrame macro="">
      <xdr:nvGraphicFramePr>
        <xdr:cNvPr id="35" name="Gráfico 6">
          <a:extLst>
            <a:ext uri="{FF2B5EF4-FFF2-40B4-BE49-F238E27FC236}">
              <a16:creationId xmlns:a16="http://schemas.microsoft.com/office/drawing/2014/main" id="{F11CBF54-FCCB-478B-BD01-89865ED98C31}"/>
            </a:ext>
            <a:ext uri="{147F2762-F138-4A5C-976F-8EAC2B608ADB}">
              <a16:predDERef xmlns:a16="http://schemas.microsoft.com/office/drawing/2014/main" pred="{389DC317-5D03-3864-53FB-F52FADD810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999683</xdr:colOff>
      <xdr:row>59</xdr:row>
      <xdr:rowOff>118181</xdr:rowOff>
    </xdr:from>
    <xdr:to>
      <xdr:col>12</xdr:col>
      <xdr:colOff>370064</xdr:colOff>
      <xdr:row>72</xdr:row>
      <xdr:rowOff>123339</xdr:rowOff>
    </xdr:to>
    <xdr:graphicFrame macro="">
      <xdr:nvGraphicFramePr>
        <xdr:cNvPr id="8" name="Gráfico 7">
          <a:extLst>
            <a:ext uri="{FF2B5EF4-FFF2-40B4-BE49-F238E27FC236}">
              <a16:creationId xmlns:a16="http://schemas.microsoft.com/office/drawing/2014/main" id="{F42A9365-523A-442B-87C6-D7961F98F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677334</xdr:colOff>
      <xdr:row>9</xdr:row>
      <xdr:rowOff>81140</xdr:rowOff>
    </xdr:from>
    <xdr:to>
      <xdr:col>14</xdr:col>
      <xdr:colOff>36944</xdr:colOff>
      <xdr:row>26</xdr:row>
      <xdr:rowOff>98778</xdr:rowOff>
    </xdr:to>
    <xdr:graphicFrame macro="">
      <xdr:nvGraphicFramePr>
        <xdr:cNvPr id="2" name="Gráfico 15">
          <a:extLst>
            <a:ext uri="{FF2B5EF4-FFF2-40B4-BE49-F238E27FC236}">
              <a16:creationId xmlns:a16="http://schemas.microsoft.com/office/drawing/2014/main" id="{4CCBB928-A04B-471A-890F-3DA4E03D5183}"/>
            </a:ext>
            <a:ext uri="{147F2762-F138-4A5C-976F-8EAC2B608ADB}">
              <a16:predDERef xmlns:a16="http://schemas.microsoft.com/office/drawing/2014/main" pre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oneCellAnchor>
    <xdr:from>
      <xdr:col>0</xdr:col>
      <xdr:colOff>83342</xdr:colOff>
      <xdr:row>27</xdr:row>
      <xdr:rowOff>35724</xdr:rowOff>
    </xdr:from>
    <xdr:ext cx="363175" cy="356825"/>
    <xdr:pic>
      <xdr:nvPicPr>
        <xdr:cNvPr id="5" name="Gráfico 4" descr="Luces encendidas">
          <a:extLst>
            <a:ext uri="{FF2B5EF4-FFF2-40B4-BE49-F238E27FC236}">
              <a16:creationId xmlns:a16="http://schemas.microsoft.com/office/drawing/2014/main" id="{DCF4BB82-1F84-4080-8F6C-BDB0673B86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517" y="1475057"/>
          <a:ext cx="363175" cy="356825"/>
        </a:xfrm>
        <a:prstGeom prst="rect">
          <a:avLst/>
        </a:prstGeom>
      </xdr:spPr>
    </xdr:pic>
    <xdr:clientData/>
  </xdr:oneCellAnchor>
</xdr:wsDr>
</file>

<file path=xl/drawings/drawing7.xml><?xml version="1.0" encoding="utf-8"?>
<c:userShapes xmlns:c="http://schemas.openxmlformats.org/drawingml/2006/chart">
  <cdr:relSizeAnchor xmlns:cdr="http://schemas.openxmlformats.org/drawingml/2006/chartDrawing">
    <cdr:from>
      <cdr:x>0.01137</cdr:x>
      <cdr:y>0.92284</cdr:y>
    </cdr:from>
    <cdr:to>
      <cdr:x>0.56868</cdr:x>
      <cdr:y>0.99594</cdr:y>
    </cdr:to>
    <cdr:sp macro="" textlink="">
      <cdr:nvSpPr>
        <cdr:cNvPr id="2" name="CuadroTexto 1">
          <a:extLst xmlns:a="http://schemas.openxmlformats.org/drawingml/2006/main">
            <a:ext uri="{FF2B5EF4-FFF2-40B4-BE49-F238E27FC236}">
              <a16:creationId xmlns:a16="http://schemas.microsoft.com/office/drawing/2014/main" id="{AAADEA3B-2B36-78C0-3F38-4685730AF0DF}"/>
            </a:ext>
          </a:extLst>
        </cdr:cNvPr>
        <cdr:cNvSpPr txBox="1"/>
      </cdr:nvSpPr>
      <cdr:spPr>
        <a:xfrm xmlns:a="http://schemas.openxmlformats.org/drawingml/2006/main">
          <a:off x="70554" y="3206749"/>
          <a:ext cx="3457223" cy="25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MX" sz="1100" kern="1200">
              <a:solidFill>
                <a:schemeClr val="tx1">
                  <a:lumMod val="65000"/>
                  <a:lumOff val="35000"/>
                </a:schemeClr>
              </a:solidFill>
            </a:rPr>
            <a:t>* Información a tercer trimestre</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84668</xdr:colOff>
      <xdr:row>32</xdr:row>
      <xdr:rowOff>6261</xdr:rowOff>
    </xdr:from>
    <xdr:to>
      <xdr:col>0</xdr:col>
      <xdr:colOff>437048</xdr:colOff>
      <xdr:row>34</xdr:row>
      <xdr:rowOff>48963</xdr:rowOff>
    </xdr:to>
    <xdr:pic>
      <xdr:nvPicPr>
        <xdr:cNvPr id="6" name="Gráfico 9" descr="Luces encendidas">
          <a:extLst>
            <a:ext uri="{FF2B5EF4-FFF2-40B4-BE49-F238E27FC236}">
              <a16:creationId xmlns:a16="http://schemas.microsoft.com/office/drawing/2014/main" id="{00000000-0008-0000-0600-000006000000}"/>
            </a:ext>
            <a:ext uri="{147F2762-F138-4A5C-976F-8EAC2B608ADB}">
              <a16:predDERef xmlns:a16="http://schemas.microsoft.com/office/drawing/2014/main" pre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668" y="6995930"/>
          <a:ext cx="350475" cy="344760"/>
        </a:xfrm>
        <a:prstGeom prst="rect">
          <a:avLst/>
        </a:prstGeom>
      </xdr:spPr>
    </xdr:pic>
    <xdr:clientData/>
  </xdr:twoCellAnchor>
  <xdr:twoCellAnchor editAs="oneCell">
    <xdr:from>
      <xdr:col>0</xdr:col>
      <xdr:colOff>14942</xdr:colOff>
      <xdr:row>0</xdr:row>
      <xdr:rowOff>156883</xdr:rowOff>
    </xdr:from>
    <xdr:to>
      <xdr:col>1</xdr:col>
      <xdr:colOff>501650</xdr:colOff>
      <xdr:row>2</xdr:row>
      <xdr:rowOff>124537</xdr:rowOff>
    </xdr:to>
    <xdr:pic>
      <xdr:nvPicPr>
        <xdr:cNvPr id="3" name="Imagen 2">
          <a:extLst>
            <a:ext uri="{FF2B5EF4-FFF2-40B4-BE49-F238E27FC236}">
              <a16:creationId xmlns:a16="http://schemas.microsoft.com/office/drawing/2014/main" id="{748D4CF1-F45A-4894-B965-BAA5974857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42" y="156883"/>
          <a:ext cx="971176" cy="3411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74081</xdr:colOff>
      <xdr:row>51</xdr:row>
      <xdr:rowOff>42332</xdr:rowOff>
    </xdr:from>
    <xdr:to>
      <xdr:col>0</xdr:col>
      <xdr:colOff>427731</xdr:colOff>
      <xdr:row>51</xdr:row>
      <xdr:rowOff>402332</xdr:rowOff>
    </xdr:to>
    <xdr:pic>
      <xdr:nvPicPr>
        <xdr:cNvPr id="3" name="Gráfico 2" descr="Luces encendidas">
          <a:extLst>
            <a:ext uri="{FF2B5EF4-FFF2-40B4-BE49-F238E27FC236}">
              <a16:creationId xmlns:a16="http://schemas.microsoft.com/office/drawing/2014/main" id="{15C3446F-AA11-481F-BCBD-80D347AD6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081" y="19320932"/>
          <a:ext cx="353650" cy="360000"/>
        </a:xfrm>
        <a:prstGeom prst="rect">
          <a:avLst/>
        </a:prstGeom>
      </xdr:spPr>
    </xdr:pic>
    <xdr:clientData/>
  </xdr:twoCellAnchor>
  <xdr:twoCellAnchor editAs="oneCell">
    <xdr:from>
      <xdr:col>0</xdr:col>
      <xdr:colOff>74080</xdr:colOff>
      <xdr:row>109</xdr:row>
      <xdr:rowOff>45507</xdr:rowOff>
    </xdr:from>
    <xdr:to>
      <xdr:col>0</xdr:col>
      <xdr:colOff>438149</xdr:colOff>
      <xdr:row>109</xdr:row>
      <xdr:rowOff>495300</xdr:rowOff>
    </xdr:to>
    <xdr:pic>
      <xdr:nvPicPr>
        <xdr:cNvPr id="5" name="Gráfico 4" descr="Luces encendidas">
          <a:extLst>
            <a:ext uri="{FF2B5EF4-FFF2-40B4-BE49-F238E27FC236}">
              <a16:creationId xmlns:a16="http://schemas.microsoft.com/office/drawing/2014/main" id="{3205E107-C383-4AA6-8AE2-34E453C115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080" y="17800107"/>
          <a:ext cx="364069" cy="449793"/>
        </a:xfrm>
        <a:prstGeom prst="rect">
          <a:avLst/>
        </a:prstGeom>
      </xdr:spPr>
    </xdr:pic>
    <xdr:clientData/>
  </xdr:twoCellAnchor>
  <xdr:twoCellAnchor>
    <xdr:from>
      <xdr:col>8</xdr:col>
      <xdr:colOff>407288</xdr:colOff>
      <xdr:row>57</xdr:row>
      <xdr:rowOff>315767</xdr:rowOff>
    </xdr:from>
    <xdr:to>
      <xdr:col>19</xdr:col>
      <xdr:colOff>374277</xdr:colOff>
      <xdr:row>86</xdr:row>
      <xdr:rowOff>179125</xdr:rowOff>
    </xdr:to>
    <mc:AlternateContent xmlns:mc="http://schemas.openxmlformats.org/markup-compatibility/2006">
      <mc:Choice xmlns:cx1="http://schemas.microsoft.com/office/drawing/2015/9/8/chartex" Requires="cx1">
        <xdr:graphicFrame macro="">
          <xdr:nvGraphicFramePr>
            <xdr:cNvPr id="6" name="Gráfico 3">
              <a:extLst>
                <a:ext uri="{FF2B5EF4-FFF2-40B4-BE49-F238E27FC236}">
                  <a16:creationId xmlns:a16="http://schemas.microsoft.com/office/drawing/2014/main" id="{341A4041-6614-5B64-B57B-50861D5FFC39}"/>
                </a:ext>
                <a:ext uri="{147F2762-F138-4A5C-976F-8EAC2B608ADB}">
                  <a16:predDERef xmlns:a16="http://schemas.microsoft.com/office/drawing/2014/main" pred="{3205E107-C383-4AA6-8AE2-34E453C1158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0623630" y="12369222"/>
              <a:ext cx="9975512" cy="5349758"/>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oneCell">
    <xdr:from>
      <xdr:col>0</xdr:col>
      <xdr:colOff>76200</xdr:colOff>
      <xdr:row>0</xdr:row>
      <xdr:rowOff>107950</xdr:rowOff>
    </xdr:from>
    <xdr:to>
      <xdr:col>1</xdr:col>
      <xdr:colOff>456826</xdr:colOff>
      <xdr:row>2</xdr:row>
      <xdr:rowOff>84008</xdr:rowOff>
    </xdr:to>
    <xdr:pic>
      <xdr:nvPicPr>
        <xdr:cNvPr id="4" name="Imagen 3">
          <a:extLst>
            <a:ext uri="{FF2B5EF4-FFF2-40B4-BE49-F238E27FC236}">
              <a16:creationId xmlns:a16="http://schemas.microsoft.com/office/drawing/2014/main" id="{A6C16A2C-7B07-4E41-B1BB-03F61E533F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107950"/>
          <a:ext cx="971176" cy="341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vestinbogota.sharepoint.com/PRESENTACIONES%20IB/Presentaciones%20IB%20-VF/INVESTINBOGOTA/SII%20IB%202008/03.ECONOMIA/TABLAS%20Y%20GRAFICOS%20ECONOMIA/Graficas%20PI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investinbogota-my.sharepoint.com/personal/mpineda_investinbogota_org/Documents/2.%20Insumos/2025/3T/Panorama%203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ichaelStevePinedaVa\OneDrive%20-%20CORPORACION%20PARA%20EL%20DESARROLLO%20Y%20LA%20PRODUCTIVIDAD%20BOGOTA%20REGION\2.%20Insumos\2025\1T\Panorama%201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vestinbogota.sharepoint.com/Documents%20and%20Settings/mbohorquez/Configuraci&#243;n%20local/Archivos%20temporales%20de%20Internet/OLK2BD/Copia%20de%20EXPO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Bogota%20-%20Sociedades%20Extranjeras%202014%20(PENDIENTE%20DE%20ENVIA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worldcompetitiveness.com/ONLINE/APP/REPORTING/RESULT/CCB1051407031403/RESULT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nvestinbogota.sharepoint.com/Inteligencia%20de%20mercados/SIIB%20reformas/Diego.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worldcompetitiveness.com/ONLINE/APP/REPORTING/RESULT/CCB1162108032107/RESULT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vestinbogota.sharepoint.com/PRESENTACIONES%20IB/Presentaciones%20IB%20-VF/Mis%20documentos/oscar/Bases%20de%20Datos%202004/Sector%20externo%20BEB%20Octubre%202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Overall%20pitch%20book%20stats\Call%20centers\Human%20resources\Demogr&#225;ficos-Fza%20Laboral\Encuesta%20Continua%20de%20Hogares%20mar-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investinbogota-my.sharepoint.com/personal/mpineda_investinbogota_org/Documents/2.%20Insumos/2025/1T/Panorama%201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fras 2005 - CCB"/>
      <sheetName val="% en Colombia"/>
      <sheetName val="segun actividad 2003"/>
      <sheetName val="Segun actividad 2005"/>
      <sheetName val="PIB segun actividad 2007"/>
      <sheetName val="CRTO COL - BOGOTA "/>
      <sheetName val="Datos Col- %, crto 2007"/>
      <sheetName val="PIB percapita"/>
      <sheetName val="PIB y poblacion LA ciudades"/>
      <sheetName val="Comparativo Bogotá y paises"/>
      <sheetName val="PIB LA paises  1990-2005"/>
      <sheetName val="PIB ppales socios comerciales"/>
      <sheetName val="COL- PIB por actividad 2007"/>
      <sheetName val="BOG-PIB segun actividad 2007"/>
      <sheetName val="Comparativo Bogotá y ciudades"/>
      <sheetName val="PIB Bogotá-paises 2007"/>
      <sheetName val="PIB Bogotá- ciudades 2007"/>
      <sheetName val="Hort por dpto"/>
      <sheetName val="Impor latam - export col"/>
      <sheetName val="Consumo per ca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  region"/>
      <sheetName val="24  sector"/>
      <sheetName val="24 pais latam"/>
      <sheetName val="24 sector latam"/>
      <sheetName val="24 ciudades latam"/>
      <sheetName val="25 region"/>
      <sheetName val="25 sector"/>
      <sheetName val="25 pais latam"/>
      <sheetName val="25 sector latam"/>
      <sheetName val="25 ciudades latam"/>
    </sheetNames>
    <sheetDataSet>
      <sheetData sheetId="0" refreshError="1"/>
      <sheetData sheetId="1">
        <row r="4">
          <cell r="A4" t="str">
            <v>Software &amp; IT services</v>
          </cell>
          <cell r="B4">
            <v>2186</v>
          </cell>
          <cell r="C4">
            <v>34563.199999999997</v>
          </cell>
        </row>
        <row r="5">
          <cell r="A5" t="str">
            <v>Business services</v>
          </cell>
          <cell r="B5">
            <v>2109</v>
          </cell>
          <cell r="C5">
            <v>19352.3</v>
          </cell>
        </row>
        <row r="6">
          <cell r="A6" t="str">
            <v>Industrial equipment</v>
          </cell>
          <cell r="B6">
            <v>1023</v>
          </cell>
          <cell r="C6">
            <v>18987</v>
          </cell>
        </row>
        <row r="7">
          <cell r="A7" t="str">
            <v>Textiles</v>
          </cell>
          <cell r="B7">
            <v>966</v>
          </cell>
          <cell r="C7">
            <v>16994.3</v>
          </cell>
        </row>
        <row r="8">
          <cell r="A8" t="str">
            <v>Real estate</v>
          </cell>
          <cell r="B8">
            <v>864</v>
          </cell>
          <cell r="C8">
            <v>73573.8</v>
          </cell>
        </row>
        <row r="9">
          <cell r="A9" t="str">
            <v>Consumer products</v>
          </cell>
          <cell r="B9">
            <v>852</v>
          </cell>
          <cell r="C9">
            <v>28837.5</v>
          </cell>
        </row>
        <row r="10">
          <cell r="A10" t="str">
            <v>Transportation &amp; Warehousing</v>
          </cell>
          <cell r="B10">
            <v>832</v>
          </cell>
          <cell r="C10">
            <v>40004.400000000001</v>
          </cell>
        </row>
        <row r="11">
          <cell r="A11" t="str">
            <v>Financial services</v>
          </cell>
          <cell r="B11">
            <v>738</v>
          </cell>
          <cell r="C11">
            <v>13612.1</v>
          </cell>
        </row>
        <row r="12">
          <cell r="A12" t="str">
            <v>Renewable energy</v>
          </cell>
          <cell r="B12">
            <v>696</v>
          </cell>
          <cell r="C12">
            <v>221056.1</v>
          </cell>
        </row>
        <row r="13">
          <cell r="A13" t="str">
            <v>Electronic components</v>
          </cell>
          <cell r="B13">
            <v>586</v>
          </cell>
          <cell r="C13">
            <v>45090.8</v>
          </cell>
        </row>
        <row r="14">
          <cell r="A14" t="str">
            <v>Communications</v>
          </cell>
          <cell r="B14">
            <v>580</v>
          </cell>
          <cell r="C14">
            <v>134540.29999999999</v>
          </cell>
        </row>
        <row r="15">
          <cell r="A15" t="str">
            <v>Food and Beverages</v>
          </cell>
          <cell r="B15">
            <v>535</v>
          </cell>
          <cell r="C15">
            <v>23422.3</v>
          </cell>
        </row>
        <row r="16">
          <cell r="A16" t="str">
            <v>Chemicals</v>
          </cell>
          <cell r="B16">
            <v>303</v>
          </cell>
          <cell r="C16">
            <v>22100.799999999999</v>
          </cell>
        </row>
        <row r="17">
          <cell r="A17" t="str">
            <v>Automotive components</v>
          </cell>
          <cell r="B17">
            <v>249</v>
          </cell>
          <cell r="C17">
            <v>10436.4</v>
          </cell>
        </row>
        <row r="18">
          <cell r="A18" t="str">
            <v>Metals</v>
          </cell>
          <cell r="B18">
            <v>242</v>
          </cell>
          <cell r="C18">
            <v>37683.300000000003</v>
          </cell>
        </row>
        <row r="19">
          <cell r="A19" t="str">
            <v>Plastics</v>
          </cell>
          <cell r="B19">
            <v>180</v>
          </cell>
          <cell r="C19">
            <v>5010.3</v>
          </cell>
        </row>
        <row r="20">
          <cell r="A20" t="str">
            <v>Pharmaceuticals</v>
          </cell>
          <cell r="B20">
            <v>175</v>
          </cell>
          <cell r="C20">
            <v>17506.7</v>
          </cell>
        </row>
        <row r="21">
          <cell r="A21" t="str">
            <v>Automotive OEM</v>
          </cell>
          <cell r="B21">
            <v>165</v>
          </cell>
          <cell r="C21">
            <v>54576.7</v>
          </cell>
        </row>
        <row r="22">
          <cell r="A22" t="str">
            <v>Medical devices</v>
          </cell>
          <cell r="B22">
            <v>163</v>
          </cell>
          <cell r="C22">
            <v>4163.6000000000004</v>
          </cell>
        </row>
        <row r="23">
          <cell r="A23" t="str">
            <v>Hotels &amp; tourism</v>
          </cell>
          <cell r="B23">
            <v>157</v>
          </cell>
          <cell r="C23">
            <v>5495.5</v>
          </cell>
        </row>
        <row r="24">
          <cell r="A24" t="str">
            <v>Aerospace</v>
          </cell>
          <cell r="B24">
            <v>147</v>
          </cell>
          <cell r="C24">
            <v>5090.1000000000004</v>
          </cell>
        </row>
        <row r="25">
          <cell r="A25" t="str">
            <v>Biotechnology</v>
          </cell>
          <cell r="B25">
            <v>115</v>
          </cell>
          <cell r="C25">
            <v>6552</v>
          </cell>
        </row>
        <row r="26">
          <cell r="A26" t="str">
            <v>Semiconductors</v>
          </cell>
          <cell r="B26">
            <v>114</v>
          </cell>
          <cell r="C26">
            <v>111312.5</v>
          </cell>
        </row>
        <row r="27">
          <cell r="A27" t="str">
            <v>Non-automotive transport OEM</v>
          </cell>
          <cell r="B27">
            <v>109</v>
          </cell>
          <cell r="C27">
            <v>2206.1999999999998</v>
          </cell>
        </row>
        <row r="28">
          <cell r="A28" t="str">
            <v>Consumer electronics</v>
          </cell>
          <cell r="B28">
            <v>108</v>
          </cell>
          <cell r="C28">
            <v>2456.6</v>
          </cell>
        </row>
        <row r="29">
          <cell r="A29" t="str">
            <v>Coal, oil &amp; gas</v>
          </cell>
          <cell r="B29">
            <v>101</v>
          </cell>
          <cell r="C29">
            <v>68189.2</v>
          </cell>
        </row>
        <row r="30">
          <cell r="A30" t="str">
            <v>Business machines &amp; equipment</v>
          </cell>
          <cell r="B30">
            <v>93</v>
          </cell>
          <cell r="C30">
            <v>4225.7</v>
          </cell>
        </row>
        <row r="31">
          <cell r="A31" t="str">
            <v>Building materials</v>
          </cell>
          <cell r="B31">
            <v>88</v>
          </cell>
          <cell r="C31">
            <v>3598</v>
          </cell>
        </row>
        <row r="32">
          <cell r="A32" t="str">
            <v>Space &amp; defence</v>
          </cell>
          <cell r="B32">
            <v>82</v>
          </cell>
          <cell r="C32">
            <v>2045.8</v>
          </cell>
        </row>
        <row r="33">
          <cell r="A33" t="str">
            <v>Healthcare</v>
          </cell>
          <cell r="B33">
            <v>73</v>
          </cell>
          <cell r="C33">
            <v>1385.1</v>
          </cell>
        </row>
        <row r="34">
          <cell r="A34" t="str">
            <v>Paper, printing &amp; packaging</v>
          </cell>
          <cell r="B34">
            <v>70</v>
          </cell>
          <cell r="C34">
            <v>4437</v>
          </cell>
        </row>
        <row r="35">
          <cell r="A35" t="str">
            <v>Leisure &amp; entertainment</v>
          </cell>
          <cell r="B35">
            <v>66</v>
          </cell>
          <cell r="C35">
            <v>4436.8999999999996</v>
          </cell>
        </row>
        <row r="36">
          <cell r="A36" t="str">
            <v>Rubber</v>
          </cell>
          <cell r="B36">
            <v>59</v>
          </cell>
          <cell r="C36">
            <v>5626.2</v>
          </cell>
        </row>
        <row r="37">
          <cell r="A37" t="str">
            <v>Ceramics &amp; glass</v>
          </cell>
          <cell r="B37">
            <v>52</v>
          </cell>
          <cell r="C37">
            <v>3018.2</v>
          </cell>
        </row>
        <row r="38">
          <cell r="A38" t="str">
            <v>Minerals</v>
          </cell>
          <cell r="B38">
            <v>38</v>
          </cell>
          <cell r="C38">
            <v>7384.6</v>
          </cell>
        </row>
        <row r="39">
          <cell r="A39" t="str">
            <v>Engines &amp; turbines</v>
          </cell>
          <cell r="B39">
            <v>22</v>
          </cell>
          <cell r="C39">
            <v>513.79999999999995</v>
          </cell>
        </row>
        <row r="40">
          <cell r="A40" t="str">
            <v>Wood products</v>
          </cell>
          <cell r="B40">
            <v>20</v>
          </cell>
          <cell r="C40">
            <v>1965.5</v>
          </cell>
        </row>
        <row r="41">
          <cell r="A41" t="str">
            <v>Total</v>
          </cell>
          <cell r="B41">
            <v>14958</v>
          </cell>
          <cell r="C41">
            <v>1061450.5</v>
          </cell>
        </row>
      </sheetData>
      <sheetData sheetId="2">
        <row r="4">
          <cell r="A4" t="str">
            <v>Mexico</v>
          </cell>
          <cell r="B4">
            <v>399</v>
          </cell>
          <cell r="C4">
            <v>23902.1</v>
          </cell>
        </row>
        <row r="5">
          <cell r="A5" t="str">
            <v>Brazil</v>
          </cell>
          <cell r="B5">
            <v>213</v>
          </cell>
          <cell r="C5">
            <v>34483.4</v>
          </cell>
        </row>
        <row r="6">
          <cell r="A6" t="str">
            <v>Colombia</v>
          </cell>
          <cell r="B6">
            <v>128</v>
          </cell>
          <cell r="C6">
            <v>2912.9</v>
          </cell>
        </row>
        <row r="7">
          <cell r="A7" t="str">
            <v>Costa Rica</v>
          </cell>
          <cell r="B7">
            <v>80</v>
          </cell>
          <cell r="C7">
            <v>1200</v>
          </cell>
        </row>
        <row r="8">
          <cell r="A8" t="str">
            <v>Chile</v>
          </cell>
          <cell r="B8">
            <v>67</v>
          </cell>
          <cell r="C8">
            <v>4733.2</v>
          </cell>
        </row>
        <row r="9">
          <cell r="A9" t="str">
            <v>Peru</v>
          </cell>
          <cell r="B9">
            <v>67</v>
          </cell>
          <cell r="C9">
            <v>11499.5</v>
          </cell>
        </row>
        <row r="10">
          <cell r="A10" t="str">
            <v>Argentina</v>
          </cell>
          <cell r="B10">
            <v>44</v>
          </cell>
          <cell r="C10">
            <v>33888.800000000003</v>
          </cell>
        </row>
        <row r="11">
          <cell r="A11" t="str">
            <v>Dominican Republic</v>
          </cell>
          <cell r="B11">
            <v>24</v>
          </cell>
          <cell r="C11">
            <v>888.1</v>
          </cell>
        </row>
        <row r="12">
          <cell r="A12" t="str">
            <v>Panama</v>
          </cell>
          <cell r="B12">
            <v>17</v>
          </cell>
          <cell r="C12">
            <v>380.6</v>
          </cell>
        </row>
        <row r="13">
          <cell r="A13" t="str">
            <v>Uruguay</v>
          </cell>
          <cell r="B13">
            <v>17</v>
          </cell>
          <cell r="C13">
            <v>168.8</v>
          </cell>
        </row>
        <row r="14">
          <cell r="A14" t="str">
            <v>Ecuador</v>
          </cell>
          <cell r="B14">
            <v>11</v>
          </cell>
          <cell r="C14">
            <v>813.5</v>
          </cell>
        </row>
        <row r="15">
          <cell r="A15" t="str">
            <v>El Salvador</v>
          </cell>
          <cell r="B15">
            <v>11</v>
          </cell>
          <cell r="C15">
            <v>2002</v>
          </cell>
        </row>
        <row r="16">
          <cell r="A16" t="str">
            <v>Guatemala</v>
          </cell>
          <cell r="B16">
            <v>10</v>
          </cell>
          <cell r="C16">
            <v>737.3</v>
          </cell>
        </row>
        <row r="17">
          <cell r="A17" t="str">
            <v>Paraguay</v>
          </cell>
          <cell r="B17">
            <v>6</v>
          </cell>
          <cell r="C17">
            <v>439.4</v>
          </cell>
        </row>
        <row r="18">
          <cell r="A18" t="str">
            <v>Trinidad &amp; Tobago</v>
          </cell>
          <cell r="B18">
            <v>6</v>
          </cell>
          <cell r="C18">
            <v>721</v>
          </cell>
        </row>
        <row r="19">
          <cell r="A19" t="str">
            <v>Bermuda</v>
          </cell>
          <cell r="B19">
            <v>5</v>
          </cell>
          <cell r="C19">
            <v>40.200000000000003</v>
          </cell>
        </row>
        <row r="20">
          <cell r="A20" t="str">
            <v>Jamaica</v>
          </cell>
          <cell r="B20">
            <v>5</v>
          </cell>
          <cell r="C20">
            <v>325.2</v>
          </cell>
        </row>
        <row r="21">
          <cell r="A21" t="str">
            <v>Honduras</v>
          </cell>
          <cell r="B21">
            <v>4</v>
          </cell>
          <cell r="C21">
            <v>31</v>
          </cell>
        </row>
        <row r="22">
          <cell r="A22" t="str">
            <v>Suriname</v>
          </cell>
          <cell r="B22">
            <v>3</v>
          </cell>
          <cell r="C22">
            <v>12.3</v>
          </cell>
        </row>
        <row r="23">
          <cell r="A23" t="str">
            <v>Bahamas</v>
          </cell>
          <cell r="B23">
            <v>2</v>
          </cell>
          <cell r="C23">
            <v>35.9</v>
          </cell>
        </row>
        <row r="24">
          <cell r="A24" t="str">
            <v>Cayman Islands</v>
          </cell>
          <cell r="B24">
            <v>2</v>
          </cell>
          <cell r="C24">
            <v>18.7</v>
          </cell>
        </row>
        <row r="25">
          <cell r="A25" t="str">
            <v>Cuba</v>
          </cell>
          <cell r="B25">
            <v>2</v>
          </cell>
          <cell r="C25">
            <v>35.200000000000003</v>
          </cell>
        </row>
        <row r="26">
          <cell r="A26" t="str">
            <v>Guyana</v>
          </cell>
          <cell r="B26">
            <v>2</v>
          </cell>
          <cell r="C26">
            <v>300.7</v>
          </cell>
        </row>
        <row r="27">
          <cell r="A27" t="str">
            <v>Antigua and Barbuda</v>
          </cell>
          <cell r="B27">
            <v>1</v>
          </cell>
          <cell r="C27">
            <v>2.6</v>
          </cell>
        </row>
        <row r="28">
          <cell r="A28" t="str">
            <v>Barbados</v>
          </cell>
          <cell r="B28">
            <v>1</v>
          </cell>
          <cell r="C28">
            <v>172.5</v>
          </cell>
        </row>
        <row r="29">
          <cell r="A29" t="str">
            <v>Belize</v>
          </cell>
          <cell r="B29">
            <v>1</v>
          </cell>
          <cell r="C29">
            <v>0.7</v>
          </cell>
        </row>
        <row r="30">
          <cell r="A30" t="str">
            <v>Nicaragua</v>
          </cell>
          <cell r="B30">
            <v>1</v>
          </cell>
          <cell r="C30">
            <v>26.6</v>
          </cell>
        </row>
      </sheetData>
      <sheetData sheetId="3">
        <row r="4">
          <cell r="A4" t="str">
            <v>Software &amp; IT services</v>
          </cell>
          <cell r="B4">
            <v>147</v>
          </cell>
          <cell r="C4">
            <v>1053.7</v>
          </cell>
        </row>
        <row r="5">
          <cell r="A5" t="str">
            <v>Business services</v>
          </cell>
          <cell r="B5">
            <v>113</v>
          </cell>
          <cell r="C5">
            <v>3732.6</v>
          </cell>
        </row>
        <row r="6">
          <cell r="A6" t="str">
            <v>Industrial equipment</v>
          </cell>
          <cell r="B6">
            <v>89</v>
          </cell>
          <cell r="C6">
            <v>1964.3</v>
          </cell>
        </row>
        <row r="7">
          <cell r="A7" t="str">
            <v>Transportation &amp; Warehousing</v>
          </cell>
          <cell r="B7">
            <v>84</v>
          </cell>
          <cell r="C7">
            <v>4812</v>
          </cell>
        </row>
        <row r="8">
          <cell r="A8" t="str">
            <v>Consumer products</v>
          </cell>
          <cell r="B8">
            <v>67</v>
          </cell>
          <cell r="C8">
            <v>2222.9</v>
          </cell>
        </row>
        <row r="9">
          <cell r="A9" t="str">
            <v>Textiles</v>
          </cell>
          <cell r="B9">
            <v>67</v>
          </cell>
          <cell r="C9">
            <v>221.9</v>
          </cell>
        </row>
        <row r="10">
          <cell r="A10" t="str">
            <v>Communications</v>
          </cell>
          <cell r="B10">
            <v>63</v>
          </cell>
          <cell r="C10">
            <v>11530.1</v>
          </cell>
        </row>
        <row r="11">
          <cell r="A11" t="str">
            <v>Food and Beverages</v>
          </cell>
          <cell r="B11">
            <v>61</v>
          </cell>
          <cell r="C11">
            <v>3158.1</v>
          </cell>
        </row>
        <row r="12">
          <cell r="A12" t="str">
            <v>Renewable energy</v>
          </cell>
          <cell r="B12">
            <v>61</v>
          </cell>
          <cell r="C12">
            <v>23347.9</v>
          </cell>
        </row>
        <row r="13">
          <cell r="A13" t="str">
            <v>Automotive components</v>
          </cell>
          <cell r="B13">
            <v>40</v>
          </cell>
          <cell r="C13">
            <v>2869.6</v>
          </cell>
        </row>
        <row r="14">
          <cell r="A14" t="str">
            <v>Financial services</v>
          </cell>
          <cell r="B14">
            <v>39</v>
          </cell>
          <cell r="C14">
            <v>1640.4</v>
          </cell>
        </row>
        <row r="15">
          <cell r="A15" t="str">
            <v>Electronic components</v>
          </cell>
          <cell r="B15">
            <v>38</v>
          </cell>
          <cell r="C15">
            <v>965.6</v>
          </cell>
        </row>
        <row r="16">
          <cell r="A16" t="str">
            <v>Chemicals</v>
          </cell>
          <cell r="B16">
            <v>31</v>
          </cell>
          <cell r="C16">
            <v>3072.7</v>
          </cell>
        </row>
        <row r="17">
          <cell r="A17" t="str">
            <v>Metals</v>
          </cell>
          <cell r="B17">
            <v>29</v>
          </cell>
          <cell r="C17">
            <v>5642.4</v>
          </cell>
        </row>
        <row r="18">
          <cell r="A18" t="str">
            <v>Real estate</v>
          </cell>
          <cell r="B18">
            <v>27</v>
          </cell>
          <cell r="C18">
            <v>866.8</v>
          </cell>
        </row>
        <row r="19">
          <cell r="A19" t="str">
            <v>Medical devices</v>
          </cell>
          <cell r="B19">
            <v>20</v>
          </cell>
          <cell r="C19">
            <v>348.1</v>
          </cell>
        </row>
        <row r="20">
          <cell r="A20" t="str">
            <v>Automotive OEM</v>
          </cell>
          <cell r="B20">
            <v>18</v>
          </cell>
          <cell r="C20">
            <v>5637.5</v>
          </cell>
        </row>
        <row r="21">
          <cell r="A21" t="str">
            <v>Pharmaceuticals</v>
          </cell>
          <cell r="B21">
            <v>15</v>
          </cell>
          <cell r="C21">
            <v>104.3</v>
          </cell>
        </row>
        <row r="22">
          <cell r="A22" t="str">
            <v>Consumer electronics</v>
          </cell>
          <cell r="B22">
            <v>14</v>
          </cell>
          <cell r="C22">
            <v>558.70000000000005</v>
          </cell>
        </row>
        <row r="23">
          <cell r="A23" t="str">
            <v>Coal, oil &amp; gas</v>
          </cell>
          <cell r="B23">
            <v>11</v>
          </cell>
          <cell r="C23">
            <v>36898.1</v>
          </cell>
        </row>
        <row r="24">
          <cell r="A24" t="str">
            <v>Hotels &amp; tourism</v>
          </cell>
          <cell r="B24">
            <v>11</v>
          </cell>
          <cell r="C24">
            <v>1048.5</v>
          </cell>
        </row>
        <row r="25">
          <cell r="A25" t="str">
            <v>Paper, printing &amp; packaging</v>
          </cell>
          <cell r="B25">
            <v>11</v>
          </cell>
          <cell r="C25">
            <v>654.79999999999995</v>
          </cell>
        </row>
        <row r="26">
          <cell r="A26" t="str">
            <v>Rubber</v>
          </cell>
          <cell r="B26">
            <v>10</v>
          </cell>
          <cell r="C26">
            <v>1443.8</v>
          </cell>
        </row>
        <row r="27">
          <cell r="A27" t="str">
            <v>Aerospace</v>
          </cell>
          <cell r="B27">
            <v>8</v>
          </cell>
          <cell r="C27">
            <v>209.9</v>
          </cell>
        </row>
        <row r="28">
          <cell r="A28" t="str">
            <v>Minerals</v>
          </cell>
          <cell r="B28">
            <v>8</v>
          </cell>
          <cell r="C28">
            <v>2920.6</v>
          </cell>
        </row>
        <row r="29">
          <cell r="A29" t="str">
            <v>Plastics</v>
          </cell>
          <cell r="B29">
            <v>8</v>
          </cell>
          <cell r="C29">
            <v>288.7</v>
          </cell>
        </row>
        <row r="30">
          <cell r="A30" t="str">
            <v>Building materials</v>
          </cell>
          <cell r="B30">
            <v>7</v>
          </cell>
          <cell r="C30">
            <v>100.1</v>
          </cell>
        </row>
        <row r="31">
          <cell r="A31" t="str">
            <v>Business machines &amp; equipment</v>
          </cell>
          <cell r="B31">
            <v>7</v>
          </cell>
          <cell r="C31">
            <v>454</v>
          </cell>
        </row>
        <row r="32">
          <cell r="A32" t="str">
            <v>Biotechnology</v>
          </cell>
          <cell r="B32">
            <v>5</v>
          </cell>
          <cell r="C32">
            <v>61.1</v>
          </cell>
        </row>
        <row r="33">
          <cell r="A33" t="str">
            <v>Healthcare</v>
          </cell>
          <cell r="B33">
            <v>5</v>
          </cell>
          <cell r="C33">
            <v>483.2</v>
          </cell>
        </row>
        <row r="34">
          <cell r="A34" t="str">
            <v>Non-automotive transport OEM</v>
          </cell>
          <cell r="B34">
            <v>4</v>
          </cell>
          <cell r="C34">
            <v>78.099999999999994</v>
          </cell>
        </row>
        <row r="35">
          <cell r="A35" t="str">
            <v>Semiconductors</v>
          </cell>
          <cell r="B35">
            <v>4</v>
          </cell>
          <cell r="C35">
            <v>102.9</v>
          </cell>
        </row>
        <row r="36">
          <cell r="A36" t="str">
            <v>Leisure &amp; entertainment</v>
          </cell>
          <cell r="B36">
            <v>3</v>
          </cell>
          <cell r="C36">
            <v>10.3</v>
          </cell>
        </row>
        <row r="37">
          <cell r="A37" t="str">
            <v>Wood products</v>
          </cell>
          <cell r="B37">
            <v>3</v>
          </cell>
          <cell r="C37">
            <v>1148.5</v>
          </cell>
        </row>
        <row r="38">
          <cell r="A38" t="str">
            <v>Ceramics &amp; glass</v>
          </cell>
          <cell r="B38">
            <v>1</v>
          </cell>
          <cell r="C38">
            <v>120</v>
          </cell>
        </row>
      </sheetData>
      <sheetData sheetId="4">
        <row r="4">
          <cell r="A4" t="str">
            <v>Mexico City</v>
          </cell>
          <cell r="B4">
            <v>72</v>
          </cell>
          <cell r="C4">
            <v>880.3</v>
          </cell>
        </row>
        <row r="5">
          <cell r="A5" t="str">
            <v>Sao Paulo</v>
          </cell>
          <cell r="B5">
            <v>49</v>
          </cell>
          <cell r="C5">
            <v>1519.4</v>
          </cell>
        </row>
        <row r="6">
          <cell r="A6" t="str">
            <v>Bogota</v>
          </cell>
          <cell r="B6">
            <v>35</v>
          </cell>
          <cell r="C6">
            <v>153.4</v>
          </cell>
        </row>
        <row r="7">
          <cell r="A7" t="str">
            <v>Monterrey</v>
          </cell>
          <cell r="B7">
            <v>31</v>
          </cell>
          <cell r="C7">
            <v>1410.6</v>
          </cell>
        </row>
        <row r="8">
          <cell r="A8" t="str">
            <v>Queretaro</v>
          </cell>
          <cell r="B8">
            <v>26</v>
          </cell>
          <cell r="C8">
            <v>826.3</v>
          </cell>
        </row>
        <row r="9">
          <cell r="A9" t="str">
            <v>Santiago</v>
          </cell>
          <cell r="B9">
            <v>26</v>
          </cell>
          <cell r="C9">
            <v>208.2</v>
          </cell>
        </row>
        <row r="10">
          <cell r="A10" t="str">
            <v>Lima</v>
          </cell>
          <cell r="B10">
            <v>25</v>
          </cell>
          <cell r="C10">
            <v>130.80000000000001</v>
          </cell>
        </row>
        <row r="11">
          <cell r="A11" t="str">
            <v>Guadalajara</v>
          </cell>
          <cell r="B11">
            <v>22</v>
          </cell>
          <cell r="C11">
            <v>864.8</v>
          </cell>
        </row>
        <row r="12">
          <cell r="A12" t="str">
            <v>Buenos Aires</v>
          </cell>
          <cell r="B12">
            <v>21</v>
          </cell>
          <cell r="C12">
            <v>396.9</v>
          </cell>
        </row>
        <row r="13">
          <cell r="A13" t="str">
            <v>Heredia</v>
          </cell>
          <cell r="B13">
            <v>20</v>
          </cell>
          <cell r="C13">
            <v>86.2</v>
          </cell>
        </row>
        <row r="14">
          <cell r="A14" t="str">
            <v>Medellin</v>
          </cell>
          <cell r="B14">
            <v>19</v>
          </cell>
          <cell r="C14">
            <v>257.8</v>
          </cell>
        </row>
        <row r="15">
          <cell r="A15" t="str">
            <v>Ramos Arizpe</v>
          </cell>
          <cell r="B15">
            <v>12</v>
          </cell>
          <cell r="C15">
            <v>541.20000000000005</v>
          </cell>
        </row>
        <row r="16">
          <cell r="A16" t="str">
            <v>Santo Domingo</v>
          </cell>
          <cell r="B16">
            <v>11</v>
          </cell>
          <cell r="C16">
            <v>441.2</v>
          </cell>
        </row>
        <row r="17">
          <cell r="A17" t="str">
            <v>Ciudad Juarez</v>
          </cell>
          <cell r="B17">
            <v>10</v>
          </cell>
          <cell r="C17">
            <v>952.6</v>
          </cell>
        </row>
        <row r="18">
          <cell r="A18" t="str">
            <v>El Coyol</v>
          </cell>
          <cell r="B18">
            <v>10</v>
          </cell>
          <cell r="C18">
            <v>138.30000000000001</v>
          </cell>
        </row>
        <row r="19">
          <cell r="A19" t="str">
            <v>Rio de Janeiro</v>
          </cell>
          <cell r="B19">
            <v>9</v>
          </cell>
          <cell r="C19">
            <v>312.60000000000002</v>
          </cell>
        </row>
        <row r="20">
          <cell r="A20" t="str">
            <v>Saltillo</v>
          </cell>
          <cell r="B20">
            <v>9</v>
          </cell>
          <cell r="C20">
            <v>972.7</v>
          </cell>
        </row>
        <row r="21">
          <cell r="A21" t="str">
            <v>Aguascalientes</v>
          </cell>
          <cell r="B21">
            <v>8</v>
          </cell>
          <cell r="C21">
            <v>910.4</v>
          </cell>
        </row>
        <row r="22">
          <cell r="A22" t="str">
            <v>Montevideo</v>
          </cell>
          <cell r="B22">
            <v>8</v>
          </cell>
          <cell r="C22">
            <v>90.3</v>
          </cell>
        </row>
        <row r="23">
          <cell r="A23" t="str">
            <v>Tijuana</v>
          </cell>
          <cell r="B23">
            <v>8</v>
          </cell>
          <cell r="C23">
            <v>469.3</v>
          </cell>
        </row>
        <row r="24">
          <cell r="A24" t="str">
            <v>Cartago</v>
          </cell>
          <cell r="B24">
            <v>7</v>
          </cell>
          <cell r="C24">
            <v>87.1</v>
          </cell>
        </row>
        <row r="25">
          <cell r="A25" t="str">
            <v>Cali</v>
          </cell>
          <cell r="B25">
            <v>6</v>
          </cell>
          <cell r="C25">
            <v>133.1</v>
          </cell>
        </row>
        <row r="26">
          <cell r="A26" t="str">
            <v>Cancun</v>
          </cell>
          <cell r="B26">
            <v>6</v>
          </cell>
          <cell r="C26">
            <v>60.7</v>
          </cell>
        </row>
        <row r="27">
          <cell r="A27" t="str">
            <v>Curitiba</v>
          </cell>
          <cell r="B27">
            <v>6</v>
          </cell>
          <cell r="C27">
            <v>87</v>
          </cell>
        </row>
        <row r="28">
          <cell r="A28" t="str">
            <v>Panama City</v>
          </cell>
          <cell r="B28">
            <v>6</v>
          </cell>
          <cell r="C28">
            <v>44.4</v>
          </cell>
        </row>
        <row r="29">
          <cell r="A29" t="str">
            <v>San Jose</v>
          </cell>
          <cell r="B29">
            <v>6</v>
          </cell>
          <cell r="C29">
            <v>34.200000000000003</v>
          </cell>
        </row>
        <row r="30">
          <cell r="A30" t="str">
            <v>San Luis Potosi</v>
          </cell>
          <cell r="B30">
            <v>6</v>
          </cell>
          <cell r="C30">
            <v>317.7</v>
          </cell>
        </row>
        <row r="31">
          <cell r="A31" t="str">
            <v>Barranquilla</v>
          </cell>
          <cell r="B31">
            <v>5</v>
          </cell>
          <cell r="C31">
            <v>16.399999999999999</v>
          </cell>
        </row>
        <row r="32">
          <cell r="A32" t="str">
            <v>Irapuato</v>
          </cell>
          <cell r="B32">
            <v>5</v>
          </cell>
          <cell r="C32">
            <v>665.8</v>
          </cell>
        </row>
        <row r="33">
          <cell r="A33" t="str">
            <v>Zapopan</v>
          </cell>
          <cell r="B33">
            <v>5</v>
          </cell>
          <cell r="C33">
            <v>23.1</v>
          </cell>
        </row>
        <row r="34">
          <cell r="A34" t="str">
            <v>Alajuela</v>
          </cell>
          <cell r="B34">
            <v>4</v>
          </cell>
          <cell r="C34">
            <v>50.7</v>
          </cell>
        </row>
        <row r="35">
          <cell r="A35" t="str">
            <v>Apodaca</v>
          </cell>
          <cell r="B35">
            <v>4</v>
          </cell>
          <cell r="C35">
            <v>334.1</v>
          </cell>
        </row>
        <row r="36">
          <cell r="A36" t="str">
            <v>Belen</v>
          </cell>
          <cell r="B36">
            <v>4</v>
          </cell>
          <cell r="C36">
            <v>24.3</v>
          </cell>
        </row>
        <row r="37">
          <cell r="A37" t="str">
            <v>Campinas</v>
          </cell>
          <cell r="B37">
            <v>4</v>
          </cell>
          <cell r="C37">
            <v>59.3</v>
          </cell>
        </row>
        <row r="38">
          <cell r="A38" t="str">
            <v>Chihuahua</v>
          </cell>
          <cell r="B38">
            <v>4</v>
          </cell>
          <cell r="C38">
            <v>473.9</v>
          </cell>
        </row>
        <row r="39">
          <cell r="A39" t="str">
            <v>El Marques</v>
          </cell>
          <cell r="B39">
            <v>4</v>
          </cell>
          <cell r="C39">
            <v>917.7</v>
          </cell>
        </row>
        <row r="40">
          <cell r="A40" t="str">
            <v>Guatemala City</v>
          </cell>
          <cell r="B40">
            <v>4</v>
          </cell>
          <cell r="C40">
            <v>31.8</v>
          </cell>
        </row>
        <row r="41">
          <cell r="A41" t="str">
            <v>Manaus</v>
          </cell>
          <cell r="B41">
            <v>4</v>
          </cell>
          <cell r="C41">
            <v>79.599999999999994</v>
          </cell>
        </row>
        <row r="42">
          <cell r="A42" t="str">
            <v>Mexicali</v>
          </cell>
          <cell r="B42">
            <v>4</v>
          </cell>
          <cell r="C42">
            <v>105.9</v>
          </cell>
        </row>
        <row r="43">
          <cell r="A43" t="str">
            <v>San Salvador</v>
          </cell>
          <cell r="B43">
            <v>4</v>
          </cell>
          <cell r="C43">
            <v>61.1</v>
          </cell>
        </row>
        <row r="44">
          <cell r="A44" t="str">
            <v>Silao</v>
          </cell>
          <cell r="B44">
            <v>4</v>
          </cell>
          <cell r="C44">
            <v>314.60000000000002</v>
          </cell>
        </row>
        <row r="45">
          <cell r="A45" t="str">
            <v>Arequipa</v>
          </cell>
          <cell r="B45">
            <v>3</v>
          </cell>
          <cell r="C45">
            <v>105.2</v>
          </cell>
        </row>
        <row r="46">
          <cell r="A46" t="str">
            <v>Belo Horizonte</v>
          </cell>
          <cell r="B46">
            <v>3</v>
          </cell>
          <cell r="C46">
            <v>61</v>
          </cell>
        </row>
        <row r="47">
          <cell r="A47" t="str">
            <v>Escazu</v>
          </cell>
          <cell r="B47">
            <v>3</v>
          </cell>
          <cell r="C47">
            <v>4.2</v>
          </cell>
        </row>
        <row r="48">
          <cell r="A48" t="str">
            <v>Grecia</v>
          </cell>
          <cell r="B48">
            <v>3</v>
          </cell>
          <cell r="C48">
            <v>38.799999999999997</v>
          </cell>
        </row>
        <row r="49">
          <cell r="A49" t="str">
            <v>Guayaquil</v>
          </cell>
          <cell r="B49">
            <v>3</v>
          </cell>
          <cell r="C49">
            <v>148</v>
          </cell>
        </row>
        <row r="50">
          <cell r="A50" t="str">
            <v>Hamilton</v>
          </cell>
          <cell r="B50">
            <v>3</v>
          </cell>
          <cell r="C50">
            <v>21.2</v>
          </cell>
        </row>
        <row r="51">
          <cell r="A51" t="str">
            <v>Las Condes</v>
          </cell>
          <cell r="B51">
            <v>3</v>
          </cell>
          <cell r="C51">
            <v>50.1</v>
          </cell>
        </row>
        <row r="52">
          <cell r="A52" t="str">
            <v>Lazaro Cardenas</v>
          </cell>
          <cell r="B52">
            <v>3</v>
          </cell>
          <cell r="C52">
            <v>48</v>
          </cell>
        </row>
        <row r="53">
          <cell r="A53" t="str">
            <v>Port-of-Spain</v>
          </cell>
          <cell r="B53">
            <v>3</v>
          </cell>
          <cell r="C53">
            <v>10.1</v>
          </cell>
        </row>
        <row r="54">
          <cell r="A54" t="str">
            <v>Sao Jose dos Pinhais</v>
          </cell>
          <cell r="B54">
            <v>3</v>
          </cell>
          <cell r="C54">
            <v>339.5</v>
          </cell>
        </row>
        <row r="55">
          <cell r="A55" t="str">
            <v>Torreon</v>
          </cell>
          <cell r="B55">
            <v>3</v>
          </cell>
          <cell r="C55">
            <v>470.5</v>
          </cell>
        </row>
        <row r="56">
          <cell r="A56" t="str">
            <v>Altamira</v>
          </cell>
          <cell r="B56">
            <v>2</v>
          </cell>
          <cell r="C56">
            <v>169.6</v>
          </cell>
        </row>
        <row r="57">
          <cell r="A57" t="str">
            <v>Antofagasta</v>
          </cell>
          <cell r="B57">
            <v>2</v>
          </cell>
          <cell r="C57">
            <v>188.9</v>
          </cell>
        </row>
        <row r="58">
          <cell r="A58" t="str">
            <v>Callao</v>
          </cell>
          <cell r="B58">
            <v>2</v>
          </cell>
          <cell r="C58">
            <v>401.3</v>
          </cell>
        </row>
        <row r="59">
          <cell r="A59" t="str">
            <v>Campana</v>
          </cell>
          <cell r="B59">
            <v>2</v>
          </cell>
          <cell r="C59">
            <v>40.4</v>
          </cell>
        </row>
        <row r="60">
          <cell r="A60" t="str">
            <v>Campo Largo</v>
          </cell>
          <cell r="B60">
            <v>2</v>
          </cell>
          <cell r="C60">
            <v>20.2</v>
          </cell>
        </row>
        <row r="61">
          <cell r="A61" t="str">
            <v>Cartagena</v>
          </cell>
          <cell r="B61">
            <v>2</v>
          </cell>
          <cell r="C61">
            <v>1.4</v>
          </cell>
        </row>
        <row r="62">
          <cell r="A62" t="str">
            <v>Celaya</v>
          </cell>
          <cell r="B62">
            <v>2</v>
          </cell>
          <cell r="C62">
            <v>215</v>
          </cell>
        </row>
        <row r="63">
          <cell r="A63" t="str">
            <v>Cienega de Flores</v>
          </cell>
          <cell r="B63">
            <v>2</v>
          </cell>
          <cell r="C63">
            <v>230</v>
          </cell>
        </row>
        <row r="64">
          <cell r="A64" t="str">
            <v>Colon</v>
          </cell>
          <cell r="B64">
            <v>2</v>
          </cell>
          <cell r="C64">
            <v>27.3</v>
          </cell>
        </row>
        <row r="65">
          <cell r="A65" t="str">
            <v>Contagem</v>
          </cell>
          <cell r="B65">
            <v>2</v>
          </cell>
          <cell r="C65">
            <v>83.5</v>
          </cell>
        </row>
        <row r="66">
          <cell r="A66" t="str">
            <v>Cordoba</v>
          </cell>
          <cell r="B66">
            <v>2</v>
          </cell>
          <cell r="C66">
            <v>410.7</v>
          </cell>
        </row>
        <row r="67">
          <cell r="A67" t="str">
            <v>Extrema</v>
          </cell>
          <cell r="B67">
            <v>2</v>
          </cell>
          <cell r="C67">
            <v>62.3</v>
          </cell>
        </row>
        <row r="68">
          <cell r="A68" t="str">
            <v>Garcia</v>
          </cell>
          <cell r="B68">
            <v>2</v>
          </cell>
          <cell r="C68">
            <v>16.5</v>
          </cell>
        </row>
        <row r="69">
          <cell r="A69" t="str">
            <v>Georgetown</v>
          </cell>
          <cell r="B69">
            <v>2</v>
          </cell>
          <cell r="C69">
            <v>300.7</v>
          </cell>
        </row>
        <row r="70">
          <cell r="A70" t="str">
            <v>Green Island</v>
          </cell>
          <cell r="B70">
            <v>2</v>
          </cell>
          <cell r="C70">
            <v>315.8</v>
          </cell>
        </row>
        <row r="71">
          <cell r="A71" t="str">
            <v>Hermosillo</v>
          </cell>
          <cell r="B71">
            <v>2</v>
          </cell>
          <cell r="C71">
            <v>99.5</v>
          </cell>
        </row>
        <row r="72">
          <cell r="A72" t="str">
            <v>Itajai</v>
          </cell>
          <cell r="B72">
            <v>2</v>
          </cell>
          <cell r="C72">
            <v>3.1</v>
          </cell>
        </row>
        <row r="73">
          <cell r="A73" t="str">
            <v>Jundiai</v>
          </cell>
          <cell r="B73">
            <v>2</v>
          </cell>
          <cell r="C73">
            <v>8.3000000000000007</v>
          </cell>
        </row>
        <row r="74">
          <cell r="A74" t="str">
            <v>Kingston</v>
          </cell>
          <cell r="B74">
            <v>2</v>
          </cell>
          <cell r="C74">
            <v>5.8</v>
          </cell>
        </row>
        <row r="75">
          <cell r="A75" t="str">
            <v>Lagos de Moreno</v>
          </cell>
          <cell r="B75">
            <v>2</v>
          </cell>
          <cell r="C75">
            <v>26.1</v>
          </cell>
        </row>
        <row r="76">
          <cell r="A76" t="str">
            <v>Lagunilla</v>
          </cell>
          <cell r="B76">
            <v>2</v>
          </cell>
          <cell r="C76">
            <v>4.7</v>
          </cell>
        </row>
        <row r="77">
          <cell r="A77" t="str">
            <v>Leon</v>
          </cell>
          <cell r="B77">
            <v>2</v>
          </cell>
          <cell r="C77">
            <v>38.799999999999997</v>
          </cell>
        </row>
        <row r="78">
          <cell r="A78" t="str">
            <v>Londrina</v>
          </cell>
          <cell r="B78">
            <v>2</v>
          </cell>
          <cell r="C78">
            <v>233.3</v>
          </cell>
        </row>
        <row r="79">
          <cell r="A79" t="str">
            <v>Manizales</v>
          </cell>
          <cell r="B79">
            <v>2</v>
          </cell>
          <cell r="C79">
            <v>53.1</v>
          </cell>
        </row>
        <row r="80">
          <cell r="A80" t="str">
            <v>Manzanillo</v>
          </cell>
          <cell r="B80">
            <v>2</v>
          </cell>
          <cell r="C80">
            <v>239.8</v>
          </cell>
        </row>
        <row r="81">
          <cell r="A81" t="str">
            <v>Matarani</v>
          </cell>
          <cell r="B81">
            <v>2</v>
          </cell>
          <cell r="C81">
            <v>2521.4</v>
          </cell>
        </row>
        <row r="82">
          <cell r="A82" t="str">
            <v>Merida</v>
          </cell>
          <cell r="B82">
            <v>2</v>
          </cell>
          <cell r="C82">
            <v>2.9</v>
          </cell>
        </row>
        <row r="83">
          <cell r="A83" t="str">
            <v>Nuevo Laredo</v>
          </cell>
          <cell r="B83">
            <v>2</v>
          </cell>
          <cell r="C83">
            <v>21.3</v>
          </cell>
        </row>
        <row r="84">
          <cell r="A84" t="str">
            <v>Orotina</v>
          </cell>
          <cell r="B84">
            <v>2</v>
          </cell>
          <cell r="C84">
            <v>26.5</v>
          </cell>
        </row>
        <row r="85">
          <cell r="A85" t="str">
            <v>Ourolandia</v>
          </cell>
          <cell r="B85">
            <v>2</v>
          </cell>
          <cell r="C85">
            <v>316</v>
          </cell>
        </row>
        <row r="86">
          <cell r="A86" t="str">
            <v>Palmira</v>
          </cell>
          <cell r="B86">
            <v>2</v>
          </cell>
          <cell r="C86">
            <v>89.6</v>
          </cell>
        </row>
        <row r="87">
          <cell r="A87" t="str">
            <v>Paramaribo</v>
          </cell>
          <cell r="B87">
            <v>2</v>
          </cell>
          <cell r="C87">
            <v>10.1</v>
          </cell>
        </row>
        <row r="88">
          <cell r="A88" t="str">
            <v>Pecem</v>
          </cell>
          <cell r="B88">
            <v>2</v>
          </cell>
          <cell r="C88">
            <v>7971</v>
          </cell>
        </row>
        <row r="89">
          <cell r="A89" t="str">
            <v>Pesqueria</v>
          </cell>
          <cell r="B89">
            <v>2</v>
          </cell>
          <cell r="C89">
            <v>150.6</v>
          </cell>
        </row>
        <row r="90">
          <cell r="A90" t="str">
            <v>Pocos de Caldas</v>
          </cell>
          <cell r="B90">
            <v>2</v>
          </cell>
          <cell r="C90">
            <v>283.5</v>
          </cell>
        </row>
        <row r="91">
          <cell r="A91" t="str">
            <v>Porto Alegre</v>
          </cell>
          <cell r="B91">
            <v>2</v>
          </cell>
          <cell r="C91">
            <v>65</v>
          </cell>
        </row>
        <row r="92">
          <cell r="A92" t="str">
            <v>Pucallpa</v>
          </cell>
          <cell r="B92">
            <v>2</v>
          </cell>
          <cell r="C92">
            <v>49.6</v>
          </cell>
        </row>
        <row r="93">
          <cell r="A93" t="str">
            <v>Puebla</v>
          </cell>
          <cell r="B93">
            <v>2</v>
          </cell>
          <cell r="C93">
            <v>948</v>
          </cell>
        </row>
        <row r="94">
          <cell r="A94" t="str">
            <v>Reynosa</v>
          </cell>
          <cell r="B94">
            <v>2</v>
          </cell>
          <cell r="C94">
            <v>93</v>
          </cell>
        </row>
        <row r="95">
          <cell r="A95" t="str">
            <v>Rionegro</v>
          </cell>
          <cell r="B95">
            <v>2</v>
          </cell>
          <cell r="C95">
            <v>50.8</v>
          </cell>
        </row>
        <row r="96">
          <cell r="A96" t="str">
            <v>Salinas Victoria</v>
          </cell>
          <cell r="B96">
            <v>2</v>
          </cell>
          <cell r="C96">
            <v>160</v>
          </cell>
        </row>
        <row r="97">
          <cell r="A97" t="str">
            <v>Santiago de los Caballeros</v>
          </cell>
          <cell r="B97">
            <v>2</v>
          </cell>
          <cell r="C97">
            <v>100</v>
          </cell>
        </row>
        <row r="98">
          <cell r="A98" t="str">
            <v>Sao Joao da Barra</v>
          </cell>
          <cell r="B98">
            <v>2</v>
          </cell>
          <cell r="C98">
            <v>2394.1999999999998</v>
          </cell>
        </row>
        <row r="99">
          <cell r="A99" t="str">
            <v>Sorocaba</v>
          </cell>
          <cell r="B99">
            <v>2</v>
          </cell>
          <cell r="C99">
            <v>558.6</v>
          </cell>
        </row>
        <row r="100">
          <cell r="A100" t="str">
            <v>Tocancipa</v>
          </cell>
          <cell r="B100">
            <v>2</v>
          </cell>
          <cell r="C100">
            <v>76.900000000000006</v>
          </cell>
        </row>
        <row r="101">
          <cell r="A101" t="str">
            <v>Tonala</v>
          </cell>
          <cell r="B101">
            <v>2</v>
          </cell>
          <cell r="C101">
            <v>137.4</v>
          </cell>
        </row>
        <row r="102">
          <cell r="A102" t="str">
            <v>Uberlandia</v>
          </cell>
          <cell r="B102">
            <v>2</v>
          </cell>
          <cell r="C102">
            <v>22.7</v>
          </cell>
        </row>
        <row r="103">
          <cell r="A103" t="str">
            <v>Umburanas</v>
          </cell>
          <cell r="B103">
            <v>2</v>
          </cell>
          <cell r="C103">
            <v>316</v>
          </cell>
        </row>
        <row r="104">
          <cell r="A104" t="str">
            <v>Cities 101 to 256</v>
          </cell>
          <cell r="B104">
            <v>158</v>
          </cell>
          <cell r="C104">
            <v>18318.400000000001</v>
          </cell>
        </row>
        <row r="105">
          <cell r="A105" t="str">
            <v>Not Specified</v>
          </cell>
          <cell r="B105">
            <v>309</v>
          </cell>
          <cell r="C105">
            <v>64680.800000000003</v>
          </cell>
        </row>
        <row r="106">
          <cell r="A106" t="str">
            <v>Total</v>
          </cell>
          <cell r="B106">
            <v>1129</v>
          </cell>
          <cell r="C106">
            <v>119772.1</v>
          </cell>
        </row>
      </sheetData>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es 23 24"/>
      <sheetName val="Sectores 23 24"/>
      <sheetName val="Paises latam 23 24"/>
      <sheetName val="Sectores latam 23 24"/>
      <sheetName val="Ciudades latam 23 24"/>
      <sheetName val="Regiones 2024q1"/>
      <sheetName val="Regiones 2025q1"/>
      <sheetName val="Sectores 2025q1"/>
      <sheetName val="Sectores 2024q1"/>
      <sheetName val="Países latam 2024q1"/>
      <sheetName val="Sectores latam 2024q1"/>
      <sheetName val="Países latam 2025q1"/>
      <sheetName val="Sectores latam 2025q1"/>
      <sheetName val="Ciudades latam 2024q1"/>
      <sheetName val="Ciudades latam 2025q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ercio"/>
      <sheetName val="Hoja1"/>
      <sheetName val="BETO"/>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1"/>
      <sheetName val="Extranjeras 2014"/>
      <sheetName val="Hoja2"/>
      <sheetName val="Nacionales 2014"/>
      <sheetName val="Extranjeras NUEVO"/>
      <sheetName val="Bogota - Sociedades Extranjeras"/>
      <sheetName val="Bogota%20-%20Sociedades%20Extra"/>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Información Económica "/>
      <sheetName val="GE1"/>
      <sheetName val="GE2"/>
      <sheetName val="GE3"/>
      <sheetName val="GE4"/>
      <sheetName val="GE5"/>
      <sheetName val="GE6"/>
      <sheetName val="GE7"/>
      <sheetName val="GE8"/>
      <sheetName val="GE9"/>
      <sheetName val="GE10"/>
      <sheetName val="GE11"/>
      <sheetName val="GE12"/>
      <sheetName val="GE13"/>
      <sheetName val="GE14"/>
      <sheetName val="GE15"/>
      <sheetName val="GE16"/>
      <sheetName val="GE17"/>
      <sheetName val="IED"/>
      <sheetName val="IED1"/>
      <sheetName val="IED2"/>
      <sheetName val="IED3"/>
      <sheetName val="IED4"/>
      <sheetName val="IED5"/>
      <sheetName val="IED6"/>
      <sheetName val="CI1"/>
      <sheetName val="CI2"/>
      <sheetName val="EEF1"/>
      <sheetName val="EEF2"/>
      <sheetName val="EEF3"/>
      <sheetName val="ACI1"/>
      <sheetName val="ACI2"/>
      <sheetName val="ACI3"/>
      <sheetName val="Posicionamiento Competitivo"/>
      <sheetName val="Competitividad General"/>
      <sheetName val="CG1"/>
      <sheetName val="CG2"/>
      <sheetName val="CG3"/>
      <sheetName val="CG4"/>
      <sheetName val="CG5"/>
      <sheetName val="CG6"/>
      <sheetName val="CG7"/>
      <sheetName val="CG8"/>
      <sheetName val="CG9"/>
      <sheetName val="Competitividad Económica"/>
      <sheetName val="CE1"/>
      <sheetName val="CE2"/>
      <sheetName val="Competitividad del Recurso Huma"/>
      <sheetName val="CRH1"/>
      <sheetName val="CRH2"/>
      <sheetName val="CRH3"/>
      <sheetName val="CRH4"/>
      <sheetName val="Competitividad de los negocios"/>
      <sheetName val="CN1"/>
      <sheetName val="CN2"/>
      <sheetName val="CN3"/>
      <sheetName val="CN4"/>
      <sheetName val="Entorno para los Negocios"/>
      <sheetName val="Generalidades"/>
      <sheetName val="G1"/>
      <sheetName val="G2"/>
      <sheetName val="G3"/>
      <sheetName val="G4"/>
      <sheetName val="G5"/>
      <sheetName val="G6"/>
      <sheetName val="G7"/>
      <sheetName val="G8"/>
      <sheetName val="G9"/>
      <sheetName val="G10"/>
      <sheetName val="G11"/>
      <sheetName val="Costos de Operación"/>
      <sheetName val="CO1"/>
      <sheetName val="CO2"/>
      <sheetName val="Incentivos y Exenciones"/>
      <sheetName val="IE1"/>
      <sheetName val="IE2"/>
      <sheetName val="IE3"/>
      <sheetName val="IE4"/>
      <sheetName val="Demografía y Recurso Humano"/>
      <sheetName val="Demografía"/>
      <sheetName val="D1"/>
      <sheetName val="D2"/>
      <sheetName val="D3"/>
      <sheetName val="D4"/>
      <sheetName val="D5"/>
      <sheetName val="D6"/>
      <sheetName val="Talento Humano"/>
      <sheetName val="TH1"/>
      <sheetName val="TH2"/>
      <sheetName val="TH3"/>
      <sheetName val="TH4"/>
      <sheetName val="TH5"/>
      <sheetName val="TH6"/>
      <sheetName val="Mercado Laboral"/>
      <sheetName val="ML1"/>
      <sheetName val="ML2"/>
      <sheetName val="ML3"/>
      <sheetName val="ML4"/>
      <sheetName val="Infraestructura y Conectividad"/>
      <sheetName val="Hoja2"/>
      <sheetName val="16.1"/>
      <sheetName val="16.2"/>
      <sheetName val="16.3"/>
      <sheetName val="16.4"/>
      <sheetName val="17.1"/>
      <sheetName val="17.2"/>
      <sheetName val="TICs"/>
      <sheetName val="18.1"/>
      <sheetName val="18.2"/>
      <sheetName val="19.1"/>
      <sheetName val="19.2"/>
      <sheetName val="19.3"/>
      <sheetName val="Calidad de Vida "/>
      <sheetName val="20.1"/>
      <sheetName val="20.2"/>
      <sheetName val="21.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refreshError="1"/>
      <sheetData sheetId="105" refreshError="1"/>
      <sheetData sheetId="106"/>
      <sheetData sheetId="107" refreshError="1"/>
      <sheetData sheetId="108"/>
      <sheetData sheetId="109"/>
      <sheetData sheetId="110" refreshError="1"/>
      <sheetData sheetId="111"/>
      <sheetData sheetId="112"/>
      <sheetData sheetId="113" refreshError="1"/>
      <sheetData sheetId="114"/>
      <sheetData sheetId="115"/>
      <sheetData sheetId="1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1"/>
      <sheetName val="G2"/>
      <sheetName val="G6"/>
      <sheetName val="G3"/>
      <sheetName val="G7"/>
      <sheetName val="G8"/>
      <sheetName val="G9"/>
      <sheetName val="Hoja1"/>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al mensual"/>
      <sheetName val="13 áreas mensual"/>
      <sheetName val="tnal cabe ru trim movil"/>
      <sheetName val="Gráfico1"/>
      <sheetName val="areas trim movil"/>
      <sheetName val="Jefes trim movil tnal cabe ru"/>
      <sheetName val="Jefes trim movil T13áreas"/>
      <sheetName val="tnal cabe rur 12 meses movil"/>
      <sheetName val="areas 12 meses movil"/>
      <sheetName val="Jefes 12 meses tnal cabe ru"/>
      <sheetName val="Jefes 12 meses t13áreas"/>
      <sheetName val="ocup ramas trim tnal"/>
      <sheetName val="ocup posc trim tnal "/>
      <sheetName val="ocu ramas trm 13 áreas"/>
      <sheetName val="ocu posc trim 13 áreas"/>
      <sheetName val="cesantes ramas trim tnal"/>
      <sheetName val="cesantes ramas Trim 13areas"/>
      <sheetName val="inact trim tnal"/>
      <sheetName val="inact trim 13 áreas"/>
      <sheetName val="Tnal_mensual"/>
      <sheetName val="13_áreas_mensual"/>
      <sheetName val="tnal_cabe_ru_trim_movil"/>
      <sheetName val="areas_trim_movil"/>
      <sheetName val="Jefes_trim_movil_tnal_cabe_ru"/>
      <sheetName val="Jefes_trim_movil_T13áreas"/>
      <sheetName val="tnal_cabe_rur_12_meses_movil"/>
      <sheetName val="areas_12_meses_movil"/>
      <sheetName val="Jefes_12_meses_tnal_cabe_ru"/>
      <sheetName val="Jefes_12_meses_t13áreas"/>
      <sheetName val="ocup_ramas_trim_tnal"/>
      <sheetName val="ocup_posc_trim_tnal_"/>
      <sheetName val="ocu_ramas_trm_13_áreas"/>
      <sheetName val="ocu_posc_trim_13_áreas"/>
      <sheetName val="cesantes_ramas_trim_tnal"/>
      <sheetName val="cesantes_ramas_Trim_13areas"/>
      <sheetName val="inact_trim_tnal"/>
      <sheetName val="inact_trim_13_áre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es 23 24"/>
      <sheetName val="Sectores 23 24"/>
      <sheetName val="Paises latam 23 24"/>
      <sheetName val="Sectores latam 23 24"/>
      <sheetName val="Ciudades latam 23 24"/>
      <sheetName val="Regiones 2024q1"/>
      <sheetName val="Regiones 2025q1"/>
      <sheetName val="Sectores 2025q1"/>
      <sheetName val="Sectores 2024q1"/>
      <sheetName val="Países latam 2024q1"/>
      <sheetName val="Sectores latam 2024q1"/>
      <sheetName val="Países latam 2025q1"/>
      <sheetName val="Sectores latam 2025q1"/>
      <sheetName val="Ciudades latam 2024q1"/>
      <sheetName val="Ciudades latam 2025q1"/>
    </sheetNames>
    <sheetDataSet>
      <sheetData sheetId="0"/>
      <sheetData sheetId="1">
        <row r="3">
          <cell r="C3" t="str">
            <v>Grand Total</v>
          </cell>
          <cell r="D3"/>
          <cell r="E3">
            <v>18837</v>
          </cell>
          <cell r="F3">
            <v>19444</v>
          </cell>
          <cell r="G3">
            <v>38281</v>
          </cell>
          <cell r="H3">
            <v>1417532.1816698939</v>
          </cell>
          <cell r="I3">
            <v>1341493.8361327145</v>
          </cell>
          <cell r="J3">
            <v>2759026.0178026087</v>
          </cell>
        </row>
        <row r="4">
          <cell r="C4" t="str">
            <v>Software &amp; IT services Total</v>
          </cell>
          <cell r="D4"/>
          <cell r="E4">
            <v>2906</v>
          </cell>
          <cell r="F4">
            <v>2830</v>
          </cell>
          <cell r="G4">
            <v>5736</v>
          </cell>
          <cell r="H4">
            <v>38294.943099715849</v>
          </cell>
          <cell r="I4">
            <v>47632.450027531013</v>
          </cell>
          <cell r="J4">
            <v>85927.393127246862</v>
          </cell>
        </row>
        <row r="5">
          <cell r="C5" t="str">
            <v>Software &amp; IT services</v>
          </cell>
          <cell r="D5" t="str">
            <v>New</v>
          </cell>
          <cell r="E5">
            <v>2317</v>
          </cell>
          <cell r="F5">
            <v>2278</v>
          </cell>
          <cell r="G5">
            <v>4595</v>
          </cell>
          <cell r="H5">
            <v>25607.790048708608</v>
          </cell>
          <cell r="I5">
            <v>36683.239980166778</v>
          </cell>
          <cell r="J5">
            <v>62291.030028875386</v>
          </cell>
        </row>
        <row r="6">
          <cell r="C6" t="str">
            <v>Software &amp; IT services</v>
          </cell>
          <cell r="D6" t="str">
            <v>Expansion</v>
          </cell>
          <cell r="E6">
            <v>568</v>
          </cell>
          <cell r="F6">
            <v>529</v>
          </cell>
          <cell r="G6">
            <v>1097</v>
          </cell>
          <cell r="H6">
            <v>12239.653053600041</v>
          </cell>
          <cell r="I6">
            <v>10633.710045740008</v>
          </cell>
          <cell r="J6">
            <v>22873.363099340051</v>
          </cell>
        </row>
        <row r="7">
          <cell r="C7" t="str">
            <v>Software &amp; IT services</v>
          </cell>
          <cell r="D7" t="str">
            <v>Co-location</v>
          </cell>
          <cell r="E7">
            <v>21</v>
          </cell>
          <cell r="F7">
            <v>23</v>
          </cell>
          <cell r="G7">
            <v>44</v>
          </cell>
          <cell r="H7">
            <v>447.49999740719801</v>
          </cell>
          <cell r="I7">
            <v>315.50000162422702</v>
          </cell>
          <cell r="J7">
            <v>762.99999903142498</v>
          </cell>
        </row>
        <row r="8">
          <cell r="C8" t="str">
            <v>Business services Total</v>
          </cell>
          <cell r="D8"/>
          <cell r="E8">
            <v>2557</v>
          </cell>
          <cell r="F8">
            <v>2757</v>
          </cell>
          <cell r="G8">
            <v>5314</v>
          </cell>
          <cell r="H8">
            <v>20473.090014561742</v>
          </cell>
          <cell r="I8">
            <v>24108.432507889345</v>
          </cell>
          <cell r="J8">
            <v>44581.522522451087</v>
          </cell>
        </row>
        <row r="9">
          <cell r="C9" t="str">
            <v>Business services</v>
          </cell>
          <cell r="D9" t="str">
            <v>New</v>
          </cell>
          <cell r="E9">
            <v>2206</v>
          </cell>
          <cell r="F9">
            <v>2345</v>
          </cell>
          <cell r="G9">
            <v>4551</v>
          </cell>
          <cell r="H9">
            <v>16614.470023211346</v>
          </cell>
          <cell r="I9">
            <v>20156.449973748997</v>
          </cell>
          <cell r="J9">
            <v>36770.919996960343</v>
          </cell>
        </row>
        <row r="10">
          <cell r="C10" t="str">
            <v>Business services</v>
          </cell>
          <cell r="D10" t="str">
            <v>Expansion</v>
          </cell>
          <cell r="E10">
            <v>337</v>
          </cell>
          <cell r="F10">
            <v>408</v>
          </cell>
          <cell r="G10">
            <v>745</v>
          </cell>
          <cell r="H10">
            <v>3751.0599892999981</v>
          </cell>
          <cell r="I10">
            <v>3903.082534044981</v>
          </cell>
          <cell r="J10">
            <v>7654.1425233449791</v>
          </cell>
        </row>
        <row r="11">
          <cell r="C11" t="str">
            <v>Business services</v>
          </cell>
          <cell r="D11" t="str">
            <v>Co-location</v>
          </cell>
          <cell r="E11">
            <v>14</v>
          </cell>
          <cell r="F11">
            <v>4</v>
          </cell>
          <cell r="G11">
            <v>18</v>
          </cell>
          <cell r="H11">
            <v>107.5600020504</v>
          </cell>
          <cell r="I11">
            <v>48.900000095366998</v>
          </cell>
          <cell r="J11">
            <v>156.46000214576699</v>
          </cell>
        </row>
        <row r="12">
          <cell r="C12" t="str">
            <v>Industrial equipment Total</v>
          </cell>
          <cell r="D12"/>
          <cell r="E12">
            <v>1188</v>
          </cell>
          <cell r="F12">
            <v>1315</v>
          </cell>
          <cell r="G12">
            <v>2503</v>
          </cell>
          <cell r="H12">
            <v>23795.867212316407</v>
          </cell>
          <cell r="I12">
            <v>24733.108669187874</v>
          </cell>
          <cell r="J12">
            <v>48528.975881504273</v>
          </cell>
        </row>
        <row r="13">
          <cell r="C13" t="str">
            <v>Industrial equipment</v>
          </cell>
          <cell r="D13" t="str">
            <v>New</v>
          </cell>
          <cell r="E13">
            <v>846</v>
          </cell>
          <cell r="F13">
            <v>907</v>
          </cell>
          <cell r="G13">
            <v>1753</v>
          </cell>
          <cell r="H13">
            <v>14715.041999079003</v>
          </cell>
          <cell r="I13">
            <v>16845.347006492317</v>
          </cell>
          <cell r="J13">
            <v>31560.38900557132</v>
          </cell>
        </row>
        <row r="14">
          <cell r="C14" t="str">
            <v>Industrial equipment</v>
          </cell>
          <cell r="D14" t="str">
            <v>Expansion</v>
          </cell>
          <cell r="E14">
            <v>323</v>
          </cell>
          <cell r="F14">
            <v>381</v>
          </cell>
          <cell r="G14">
            <v>704</v>
          </cell>
          <cell r="H14">
            <v>8625.4252122360449</v>
          </cell>
          <cell r="I14">
            <v>7362.9316580034792</v>
          </cell>
          <cell r="J14">
            <v>15988.356870239524</v>
          </cell>
        </row>
        <row r="15">
          <cell r="C15" t="str">
            <v>Industrial equipment</v>
          </cell>
          <cell r="D15" t="str">
            <v>Co-location</v>
          </cell>
          <cell r="E15">
            <v>19</v>
          </cell>
          <cell r="F15">
            <v>27</v>
          </cell>
          <cell r="G15">
            <v>46</v>
          </cell>
          <cell r="H15">
            <v>455.40000100135802</v>
          </cell>
          <cell r="I15">
            <v>524.83000469207798</v>
          </cell>
          <cell r="J15">
            <v>980.23000569343606</v>
          </cell>
        </row>
        <row r="16">
          <cell r="C16" t="str">
            <v>Transportation &amp; Warehousing Total</v>
          </cell>
          <cell r="D16"/>
          <cell r="E16">
            <v>1326</v>
          </cell>
          <cell r="F16">
            <v>1096</v>
          </cell>
          <cell r="G16">
            <v>2422</v>
          </cell>
          <cell r="H16">
            <v>65809.954105970843</v>
          </cell>
          <cell r="I16">
            <v>55222.068671997637</v>
          </cell>
          <cell r="J16">
            <v>121032.02277796849</v>
          </cell>
        </row>
        <row r="17">
          <cell r="C17" t="str">
            <v>Transportation &amp; Warehousing</v>
          </cell>
          <cell r="D17" t="str">
            <v>New</v>
          </cell>
          <cell r="E17">
            <v>1092</v>
          </cell>
          <cell r="F17">
            <v>870</v>
          </cell>
          <cell r="G17">
            <v>1962</v>
          </cell>
          <cell r="H17">
            <v>52988.754126489745</v>
          </cell>
          <cell r="I17">
            <v>40136.413349088281</v>
          </cell>
          <cell r="J17">
            <v>93125.167475578026</v>
          </cell>
        </row>
        <row r="18">
          <cell r="C18" t="str">
            <v>Transportation &amp; Warehousing</v>
          </cell>
          <cell r="D18" t="str">
            <v>Expansion</v>
          </cell>
          <cell r="E18">
            <v>234</v>
          </cell>
          <cell r="F18">
            <v>220</v>
          </cell>
          <cell r="G18">
            <v>454</v>
          </cell>
          <cell r="H18">
            <v>12821.199979481104</v>
          </cell>
          <cell r="I18">
            <v>14761.755325198174</v>
          </cell>
          <cell r="J18">
            <v>27582.955304679279</v>
          </cell>
        </row>
        <row r="19">
          <cell r="C19" t="str">
            <v>Transportation &amp; Warehousing</v>
          </cell>
          <cell r="D19" t="str">
            <v>Co-location</v>
          </cell>
          <cell r="E19"/>
          <cell r="F19">
            <v>6</v>
          </cell>
          <cell r="G19">
            <v>6</v>
          </cell>
          <cell r="H19"/>
          <cell r="I19">
            <v>323.89999771118198</v>
          </cell>
          <cell r="J19">
            <v>323.89999771118198</v>
          </cell>
        </row>
        <row r="20">
          <cell r="C20" t="str">
            <v>Textiles Total</v>
          </cell>
          <cell r="D20"/>
          <cell r="E20">
            <v>1077</v>
          </cell>
          <cell r="F20">
            <v>1227</v>
          </cell>
          <cell r="G20">
            <v>2304</v>
          </cell>
          <cell r="H20">
            <v>16071.999870166333</v>
          </cell>
          <cell r="I20">
            <v>20791.879811652005</v>
          </cell>
          <cell r="J20">
            <v>36863.879681818333</v>
          </cell>
        </row>
        <row r="21">
          <cell r="C21" t="str">
            <v>Textiles</v>
          </cell>
          <cell r="D21" t="str">
            <v>New</v>
          </cell>
          <cell r="E21">
            <v>1006</v>
          </cell>
          <cell r="F21">
            <v>1146</v>
          </cell>
          <cell r="G21">
            <v>2152</v>
          </cell>
          <cell r="H21">
            <v>14923.869875643479</v>
          </cell>
          <cell r="I21">
            <v>18540.049836665392</v>
          </cell>
          <cell r="J21">
            <v>33463.919712308867</v>
          </cell>
        </row>
        <row r="22">
          <cell r="C22" t="str">
            <v>Textiles</v>
          </cell>
          <cell r="D22" t="str">
            <v>Expansion</v>
          </cell>
          <cell r="E22">
            <v>69</v>
          </cell>
          <cell r="F22">
            <v>78</v>
          </cell>
          <cell r="G22">
            <v>147</v>
          </cell>
          <cell r="H22">
            <v>1113.529994618222</v>
          </cell>
          <cell r="I22">
            <v>1930.829974986613</v>
          </cell>
          <cell r="J22">
            <v>3044.359969604835</v>
          </cell>
        </row>
        <row r="23">
          <cell r="C23" t="str">
            <v>Textiles</v>
          </cell>
          <cell r="D23" t="str">
            <v>Co-location</v>
          </cell>
          <cell r="E23">
            <v>2</v>
          </cell>
          <cell r="F23">
            <v>3</v>
          </cell>
          <cell r="G23">
            <v>5</v>
          </cell>
          <cell r="H23">
            <v>34.599999904633002</v>
          </cell>
          <cell r="I23">
            <v>321</v>
          </cell>
          <cell r="J23">
            <v>355.59999990463302</v>
          </cell>
        </row>
        <row r="24">
          <cell r="C24" t="str">
            <v>Real estate Total</v>
          </cell>
          <cell r="D24"/>
          <cell r="E24">
            <v>934</v>
          </cell>
          <cell r="F24">
            <v>1182</v>
          </cell>
          <cell r="G24">
            <v>2116</v>
          </cell>
          <cell r="H24">
            <v>81282.631238502232</v>
          </cell>
          <cell r="I24">
            <v>92197.749446459115</v>
          </cell>
          <cell r="J24">
            <v>173480.38068496133</v>
          </cell>
        </row>
        <row r="25">
          <cell r="C25" t="str">
            <v>Real estate</v>
          </cell>
          <cell r="D25" t="str">
            <v>New</v>
          </cell>
          <cell r="E25">
            <v>862</v>
          </cell>
          <cell r="F25">
            <v>1103</v>
          </cell>
          <cell r="G25">
            <v>1965</v>
          </cell>
          <cell r="H25">
            <v>72026.28098153774</v>
          </cell>
          <cell r="I25">
            <v>84137.118129499257</v>
          </cell>
          <cell r="J25">
            <v>156163.399111037</v>
          </cell>
        </row>
        <row r="26">
          <cell r="C26" t="str">
            <v>Real estate</v>
          </cell>
          <cell r="D26" t="str">
            <v>Expansion</v>
          </cell>
          <cell r="E26">
            <v>67</v>
          </cell>
          <cell r="F26">
            <v>76</v>
          </cell>
          <cell r="G26">
            <v>143</v>
          </cell>
          <cell r="H26">
            <v>6810.3502078502624</v>
          </cell>
          <cell r="I26">
            <v>7657.2313230633736</v>
          </cell>
          <cell r="J26">
            <v>14467.581530913636</v>
          </cell>
        </row>
        <row r="27">
          <cell r="C27" t="str">
            <v>Real estate</v>
          </cell>
          <cell r="D27" t="str">
            <v>Co-location</v>
          </cell>
          <cell r="E27">
            <v>5</v>
          </cell>
          <cell r="F27">
            <v>3</v>
          </cell>
          <cell r="G27">
            <v>8</v>
          </cell>
          <cell r="H27">
            <v>2446.0000491142268</v>
          </cell>
          <cell r="I27">
            <v>403.39999389648398</v>
          </cell>
          <cell r="J27">
            <v>2849.4000430107121</v>
          </cell>
        </row>
        <row r="28">
          <cell r="C28" t="str">
            <v>Consumer products Total</v>
          </cell>
          <cell r="D28"/>
          <cell r="E28">
            <v>924</v>
          </cell>
          <cell r="F28">
            <v>1109</v>
          </cell>
          <cell r="G28">
            <v>2033</v>
          </cell>
          <cell r="H28">
            <v>39199.660076042193</v>
          </cell>
          <cell r="I28">
            <v>36526.859773054719</v>
          </cell>
          <cell r="J28">
            <v>75726.51984909692</v>
          </cell>
        </row>
        <row r="29">
          <cell r="C29" t="str">
            <v>Consumer products</v>
          </cell>
          <cell r="D29" t="str">
            <v>New</v>
          </cell>
          <cell r="E29">
            <v>846</v>
          </cell>
          <cell r="F29">
            <v>1016</v>
          </cell>
          <cell r="G29">
            <v>1862</v>
          </cell>
          <cell r="H29">
            <v>34172.020069127459</v>
          </cell>
          <cell r="I29">
            <v>33685.259776130319</v>
          </cell>
          <cell r="J29">
            <v>67857.279845257784</v>
          </cell>
        </row>
        <row r="30">
          <cell r="C30" t="str">
            <v>Consumer products</v>
          </cell>
          <cell r="D30" t="str">
            <v>Expansion</v>
          </cell>
          <cell r="E30">
            <v>77</v>
          </cell>
          <cell r="F30">
            <v>89</v>
          </cell>
          <cell r="G30">
            <v>166</v>
          </cell>
          <cell r="H30">
            <v>5003.5400065332651</v>
          </cell>
          <cell r="I30">
            <v>2746.899996638298</v>
          </cell>
          <cell r="J30">
            <v>7750.4400031715631</v>
          </cell>
        </row>
        <row r="31">
          <cell r="C31" t="str">
            <v>Consumer products</v>
          </cell>
          <cell r="D31" t="str">
            <v>Co-location</v>
          </cell>
          <cell r="E31">
            <v>1</v>
          </cell>
          <cell r="F31">
            <v>4</v>
          </cell>
          <cell r="G31">
            <v>5</v>
          </cell>
          <cell r="H31">
            <v>24.10000038147</v>
          </cell>
          <cell r="I31">
            <v>94.700000286101996</v>
          </cell>
          <cell r="J31">
            <v>118.80000066757199</v>
          </cell>
        </row>
        <row r="32">
          <cell r="C32" t="str">
            <v>Financial services Total</v>
          </cell>
          <cell r="D32"/>
          <cell r="E32">
            <v>1001</v>
          </cell>
          <cell r="F32">
            <v>986</v>
          </cell>
          <cell r="G32">
            <v>1987</v>
          </cell>
          <cell r="H32">
            <v>23481.046803248522</v>
          </cell>
          <cell r="I32">
            <v>18756.299771308899</v>
          </cell>
          <cell r="J32">
            <v>42237.346574557421</v>
          </cell>
        </row>
        <row r="33">
          <cell r="C33" t="str">
            <v>Financial services</v>
          </cell>
          <cell r="D33" t="str">
            <v>New</v>
          </cell>
          <cell r="E33">
            <v>841</v>
          </cell>
          <cell r="F33">
            <v>806</v>
          </cell>
          <cell r="G33">
            <v>1647</v>
          </cell>
          <cell r="H33">
            <v>19584.726822388766</v>
          </cell>
          <cell r="I33">
            <v>15126.599819302559</v>
          </cell>
          <cell r="J33">
            <v>34711.326641691325</v>
          </cell>
        </row>
        <row r="34">
          <cell r="C34" t="str">
            <v>Financial services</v>
          </cell>
          <cell r="D34" t="str">
            <v>Expansion</v>
          </cell>
          <cell r="E34">
            <v>157</v>
          </cell>
          <cell r="F34">
            <v>178</v>
          </cell>
          <cell r="G34">
            <v>335</v>
          </cell>
          <cell r="H34">
            <v>3872.3199815750122</v>
          </cell>
          <cell r="I34">
            <v>3604.19995200634</v>
          </cell>
          <cell r="J34">
            <v>7476.5199335813522</v>
          </cell>
        </row>
        <row r="35">
          <cell r="C35" t="str">
            <v>Financial services</v>
          </cell>
          <cell r="D35" t="str">
            <v>Co-location</v>
          </cell>
          <cell r="E35">
            <v>3</v>
          </cell>
          <cell r="F35">
            <v>2</v>
          </cell>
          <cell r="G35">
            <v>5</v>
          </cell>
          <cell r="H35">
            <v>23.999999284744</v>
          </cell>
          <cell r="I35">
            <v>25.5</v>
          </cell>
          <cell r="J35">
            <v>49.499999284744</v>
          </cell>
        </row>
        <row r="36">
          <cell r="C36" t="str">
            <v>Renewable energy Total</v>
          </cell>
          <cell r="D36"/>
          <cell r="E36">
            <v>877</v>
          </cell>
          <cell r="F36">
            <v>884</v>
          </cell>
          <cell r="G36">
            <v>1761</v>
          </cell>
          <cell r="H36">
            <v>373159.90056351788</v>
          </cell>
          <cell r="I36">
            <v>269815.37070655823</v>
          </cell>
          <cell r="J36">
            <v>642975.27127007605</v>
          </cell>
        </row>
        <row r="37">
          <cell r="C37" t="str">
            <v>Renewable energy</v>
          </cell>
          <cell r="D37" t="str">
            <v>New</v>
          </cell>
          <cell r="E37">
            <v>779</v>
          </cell>
          <cell r="F37">
            <v>796</v>
          </cell>
          <cell r="G37">
            <v>1575</v>
          </cell>
          <cell r="H37">
            <v>337134.14014778263</v>
          </cell>
          <cell r="I37">
            <v>242974.130417943</v>
          </cell>
          <cell r="J37">
            <v>580108.27056572563</v>
          </cell>
        </row>
        <row r="38">
          <cell r="C38" t="str">
            <v>Renewable energy</v>
          </cell>
          <cell r="D38" t="str">
            <v>Expansion</v>
          </cell>
          <cell r="E38">
            <v>55</v>
          </cell>
          <cell r="F38">
            <v>62</v>
          </cell>
          <cell r="G38">
            <v>117</v>
          </cell>
          <cell r="H38">
            <v>20579.210270967484</v>
          </cell>
          <cell r="I38">
            <v>22210.700277209282</v>
          </cell>
          <cell r="J38">
            <v>42789.910548176762</v>
          </cell>
        </row>
        <row r="39">
          <cell r="C39" t="str">
            <v>Renewable energy</v>
          </cell>
          <cell r="D39" t="str">
            <v>Co-location</v>
          </cell>
          <cell r="E39">
            <v>43</v>
          </cell>
          <cell r="F39">
            <v>26</v>
          </cell>
          <cell r="G39">
            <v>69</v>
          </cell>
          <cell r="H39">
            <v>15446.55014476776</v>
          </cell>
          <cell r="I39">
            <v>4630.5400114059448</v>
          </cell>
          <cell r="J39">
            <v>20077.090156173705</v>
          </cell>
        </row>
        <row r="40">
          <cell r="C40" t="str">
            <v>Food and Beverages Total</v>
          </cell>
          <cell r="D40"/>
          <cell r="E40">
            <v>743</v>
          </cell>
          <cell r="F40">
            <v>718</v>
          </cell>
          <cell r="G40">
            <v>1461</v>
          </cell>
          <cell r="H40">
            <v>31240.902946080412</v>
          </cell>
          <cell r="I40">
            <v>30423.952414793894</v>
          </cell>
          <cell r="J40">
            <v>61664.855360874302</v>
          </cell>
        </row>
        <row r="41">
          <cell r="C41" t="str">
            <v>Food and Beverages</v>
          </cell>
          <cell r="D41" t="str">
            <v>New</v>
          </cell>
          <cell r="E41">
            <v>521</v>
          </cell>
          <cell r="F41">
            <v>497</v>
          </cell>
          <cell r="G41">
            <v>1018</v>
          </cell>
          <cell r="H41">
            <v>21809.94999860063</v>
          </cell>
          <cell r="I41">
            <v>20173.523872375488</v>
          </cell>
          <cell r="J41">
            <v>41983.473870976115</v>
          </cell>
        </row>
        <row r="42">
          <cell r="C42" t="str">
            <v>Food and Beverages</v>
          </cell>
          <cell r="D42" t="str">
            <v>Expansion</v>
          </cell>
          <cell r="E42">
            <v>212</v>
          </cell>
          <cell r="F42">
            <v>211</v>
          </cell>
          <cell r="G42">
            <v>423</v>
          </cell>
          <cell r="H42">
            <v>9262.9429468598955</v>
          </cell>
          <cell r="I42">
            <v>10025.388544125482</v>
          </cell>
          <cell r="J42">
            <v>19288.33149098538</v>
          </cell>
        </row>
        <row r="43">
          <cell r="C43" t="str">
            <v>Food and Beverages</v>
          </cell>
          <cell r="D43" t="str">
            <v>Co-location</v>
          </cell>
          <cell r="E43">
            <v>10</v>
          </cell>
          <cell r="F43">
            <v>10</v>
          </cell>
          <cell r="G43">
            <v>20</v>
          </cell>
          <cell r="H43">
            <v>168.01000061988799</v>
          </cell>
          <cell r="I43">
            <v>225.039998292923</v>
          </cell>
          <cell r="J43">
            <v>393.04999891281102</v>
          </cell>
        </row>
        <row r="44">
          <cell r="C44" t="str">
            <v>Electronic components Total</v>
          </cell>
          <cell r="D44"/>
          <cell r="E44">
            <v>717</v>
          </cell>
          <cell r="F44">
            <v>698</v>
          </cell>
          <cell r="G44">
            <v>1415</v>
          </cell>
          <cell r="H44">
            <v>110733.06466073752</v>
          </cell>
          <cell r="I44">
            <v>49400.945738829672</v>
          </cell>
          <cell r="J44">
            <v>160134.0103995672</v>
          </cell>
        </row>
        <row r="45">
          <cell r="C45" t="str">
            <v>Electronic components</v>
          </cell>
          <cell r="D45" t="str">
            <v>New</v>
          </cell>
          <cell r="E45">
            <v>559</v>
          </cell>
          <cell r="F45">
            <v>526</v>
          </cell>
          <cell r="G45">
            <v>1085</v>
          </cell>
          <cell r="H45">
            <v>87697.888755332242</v>
          </cell>
          <cell r="I45">
            <v>36092.714255787432</v>
          </cell>
          <cell r="J45">
            <v>123790.60301111967</v>
          </cell>
        </row>
        <row r="46">
          <cell r="C46" t="str">
            <v>Electronic components</v>
          </cell>
          <cell r="D46" t="str">
            <v>Expansion</v>
          </cell>
          <cell r="E46">
            <v>146</v>
          </cell>
          <cell r="F46">
            <v>163</v>
          </cell>
          <cell r="G46">
            <v>309</v>
          </cell>
          <cell r="H46">
            <v>17518.955909935234</v>
          </cell>
          <cell r="I46">
            <v>12542.83507758379</v>
          </cell>
          <cell r="J46">
            <v>30061.790987519023</v>
          </cell>
        </row>
        <row r="47">
          <cell r="C47" t="str">
            <v>Electronic components</v>
          </cell>
          <cell r="D47" t="str">
            <v>Co-location</v>
          </cell>
          <cell r="E47">
            <v>12</v>
          </cell>
          <cell r="F47">
            <v>9</v>
          </cell>
          <cell r="G47">
            <v>21</v>
          </cell>
          <cell r="H47">
            <v>5516.2199954700473</v>
          </cell>
          <cell r="I47">
            <v>765.39640545844998</v>
          </cell>
          <cell r="J47">
            <v>6281.6164009284976</v>
          </cell>
        </row>
        <row r="48">
          <cell r="C48" t="str">
            <v>Communications Total</v>
          </cell>
          <cell r="D48"/>
          <cell r="E48">
            <v>677</v>
          </cell>
          <cell r="F48">
            <v>738</v>
          </cell>
          <cell r="G48">
            <v>1415</v>
          </cell>
          <cell r="H48">
            <v>90771.850533784833</v>
          </cell>
          <cell r="I48">
            <v>166274.11828486621</v>
          </cell>
          <cell r="J48">
            <v>257045.96881865105</v>
          </cell>
        </row>
        <row r="49">
          <cell r="C49" t="str">
            <v>Communications</v>
          </cell>
          <cell r="D49" t="str">
            <v>New</v>
          </cell>
          <cell r="E49">
            <v>532</v>
          </cell>
          <cell r="F49">
            <v>592</v>
          </cell>
          <cell r="G49">
            <v>1124</v>
          </cell>
          <cell r="H49">
            <v>74472.370469912494</v>
          </cell>
          <cell r="I49">
            <v>135930.68344081938</v>
          </cell>
          <cell r="J49">
            <v>210403.05391073186</v>
          </cell>
        </row>
        <row r="50">
          <cell r="C50" t="str">
            <v>Communications</v>
          </cell>
          <cell r="D50" t="str">
            <v>Expansion</v>
          </cell>
          <cell r="E50">
            <v>130</v>
          </cell>
          <cell r="F50">
            <v>135</v>
          </cell>
          <cell r="G50">
            <v>265</v>
          </cell>
          <cell r="H50">
            <v>10927.060069279671</v>
          </cell>
          <cell r="I50">
            <v>28961.734863311052</v>
          </cell>
          <cell r="J50">
            <v>39888.794932590725</v>
          </cell>
        </row>
        <row r="51">
          <cell r="C51" t="str">
            <v>Communications</v>
          </cell>
          <cell r="D51" t="str">
            <v>Co-location</v>
          </cell>
          <cell r="E51">
            <v>15</v>
          </cell>
          <cell r="F51">
            <v>11</v>
          </cell>
          <cell r="G51">
            <v>26</v>
          </cell>
          <cell r="H51">
            <v>5372.4199945926666</v>
          </cell>
          <cell r="I51">
            <v>1381.699980735779</v>
          </cell>
          <cell r="J51">
            <v>6754.1199753284454</v>
          </cell>
        </row>
        <row r="52">
          <cell r="C52" t="str">
            <v>Chemicals Total</v>
          </cell>
          <cell r="D52"/>
          <cell r="E52">
            <v>326</v>
          </cell>
          <cell r="F52">
            <v>396</v>
          </cell>
          <cell r="G52">
            <v>722</v>
          </cell>
          <cell r="H52">
            <v>45433.439935665134</v>
          </cell>
          <cell r="I52">
            <v>30026.784863620996</v>
          </cell>
          <cell r="J52">
            <v>75460.224799286138</v>
          </cell>
        </row>
        <row r="53">
          <cell r="C53" t="str">
            <v>Chemicals</v>
          </cell>
          <cell r="D53" t="str">
            <v>New</v>
          </cell>
          <cell r="E53">
            <v>213</v>
          </cell>
          <cell r="F53">
            <v>241</v>
          </cell>
          <cell r="G53">
            <v>454</v>
          </cell>
          <cell r="H53">
            <v>34199.540001840593</v>
          </cell>
          <cell r="I53">
            <v>19556.339858442545</v>
          </cell>
          <cell r="J53">
            <v>53755.879860283138</v>
          </cell>
        </row>
        <row r="54">
          <cell r="C54" t="str">
            <v>Chemicals</v>
          </cell>
          <cell r="D54" t="str">
            <v>Expansion</v>
          </cell>
          <cell r="E54">
            <v>100</v>
          </cell>
          <cell r="F54">
            <v>145</v>
          </cell>
          <cell r="G54">
            <v>245</v>
          </cell>
          <cell r="H54">
            <v>8336.859955568314</v>
          </cell>
          <cell r="I54">
            <v>10122.150010824203</v>
          </cell>
          <cell r="J54">
            <v>18459.009966392518</v>
          </cell>
        </row>
        <row r="55">
          <cell r="C55" t="str">
            <v>Chemicals</v>
          </cell>
          <cell r="D55" t="str">
            <v>Co-location</v>
          </cell>
          <cell r="E55">
            <v>13</v>
          </cell>
          <cell r="F55">
            <v>10</v>
          </cell>
          <cell r="G55">
            <v>23</v>
          </cell>
          <cell r="H55">
            <v>2897.0399782562249</v>
          </cell>
          <cell r="I55">
            <v>348.29499435424799</v>
          </cell>
          <cell r="J55">
            <v>3245.334972610473</v>
          </cell>
        </row>
        <row r="56">
          <cell r="C56" t="str">
            <v>Metals Total</v>
          </cell>
          <cell r="D56"/>
          <cell r="E56">
            <v>362</v>
          </cell>
          <cell r="F56">
            <v>318</v>
          </cell>
          <cell r="G56">
            <v>680</v>
          </cell>
          <cell r="H56">
            <v>92339.770116490807</v>
          </cell>
          <cell r="I56">
            <v>74914.706214122474</v>
          </cell>
          <cell r="J56">
            <v>167254.47633061328</v>
          </cell>
        </row>
        <row r="57">
          <cell r="C57" t="str">
            <v>Metals</v>
          </cell>
          <cell r="D57" t="str">
            <v>New</v>
          </cell>
          <cell r="E57">
            <v>257</v>
          </cell>
          <cell r="F57">
            <v>212</v>
          </cell>
          <cell r="G57">
            <v>469</v>
          </cell>
          <cell r="H57">
            <v>69432.890064084015</v>
          </cell>
          <cell r="I57">
            <v>58784.746122650802</v>
          </cell>
          <cell r="J57">
            <v>128217.63618673482</v>
          </cell>
        </row>
        <row r="58">
          <cell r="C58" t="str">
            <v>Metals</v>
          </cell>
          <cell r="D58" t="str">
            <v>Expansion</v>
          </cell>
          <cell r="E58">
            <v>103</v>
          </cell>
          <cell r="F58">
            <v>98</v>
          </cell>
          <cell r="G58">
            <v>201</v>
          </cell>
          <cell r="H58">
            <v>22241.480050880909</v>
          </cell>
          <cell r="I58">
            <v>13892.460055232048</v>
          </cell>
          <cell r="J58">
            <v>36133.940106112961</v>
          </cell>
        </row>
        <row r="59">
          <cell r="C59" t="str">
            <v>Metals</v>
          </cell>
          <cell r="D59" t="str">
            <v>Co-location</v>
          </cell>
          <cell r="E59">
            <v>2</v>
          </cell>
          <cell r="F59">
            <v>8</v>
          </cell>
          <cell r="G59">
            <v>10</v>
          </cell>
          <cell r="H59">
            <v>665.40000152587902</v>
          </cell>
          <cell r="I59">
            <v>2237.500036239624</v>
          </cell>
          <cell r="J59">
            <v>2902.9000377655029</v>
          </cell>
        </row>
        <row r="60">
          <cell r="C60" t="str">
            <v>Automotive components Total</v>
          </cell>
          <cell r="D60"/>
          <cell r="E60">
            <v>331</v>
          </cell>
          <cell r="F60">
            <v>316</v>
          </cell>
          <cell r="G60">
            <v>647</v>
          </cell>
          <cell r="H60">
            <v>18285.410017264487</v>
          </cell>
          <cell r="I60">
            <v>13172.145897872746</v>
          </cell>
          <cell r="J60">
            <v>31457.555915137229</v>
          </cell>
        </row>
        <row r="61">
          <cell r="C61" t="str">
            <v>Automotive components</v>
          </cell>
          <cell r="D61" t="str">
            <v>New</v>
          </cell>
          <cell r="E61">
            <v>181</v>
          </cell>
          <cell r="F61">
            <v>183</v>
          </cell>
          <cell r="G61">
            <v>364</v>
          </cell>
          <cell r="H61">
            <v>10341.630007415415</v>
          </cell>
          <cell r="I61">
            <v>7240.2348479628563</v>
          </cell>
          <cell r="J61">
            <v>17581.86485537827</v>
          </cell>
        </row>
        <row r="62">
          <cell r="C62" t="str">
            <v>Automotive components</v>
          </cell>
          <cell r="D62" t="str">
            <v>Expansion</v>
          </cell>
          <cell r="E62">
            <v>143</v>
          </cell>
          <cell r="F62">
            <v>126</v>
          </cell>
          <cell r="G62">
            <v>269</v>
          </cell>
          <cell r="H62">
            <v>7629.5300060343734</v>
          </cell>
          <cell r="I62">
            <v>5683.5610538199544</v>
          </cell>
          <cell r="J62">
            <v>13313.091059854327</v>
          </cell>
        </row>
        <row r="63">
          <cell r="C63" t="str">
            <v>Automotive components</v>
          </cell>
          <cell r="D63" t="str">
            <v>Co-location</v>
          </cell>
          <cell r="E63">
            <v>7</v>
          </cell>
          <cell r="F63">
            <v>7</v>
          </cell>
          <cell r="G63">
            <v>14</v>
          </cell>
          <cell r="H63">
            <v>314.25000381469698</v>
          </cell>
          <cell r="I63">
            <v>248.34999608993499</v>
          </cell>
          <cell r="J63">
            <v>562.59999990463302</v>
          </cell>
        </row>
        <row r="64">
          <cell r="C64" t="str">
            <v>Automotive OEM Total</v>
          </cell>
          <cell r="D64"/>
          <cell r="E64">
            <v>280</v>
          </cell>
          <cell r="F64">
            <v>218</v>
          </cell>
          <cell r="G64">
            <v>498</v>
          </cell>
          <cell r="H64">
            <v>55804.089850563993</v>
          </cell>
          <cell r="I64">
            <v>59804.009785413742</v>
          </cell>
          <cell r="J64">
            <v>115608.09963597773</v>
          </cell>
        </row>
        <row r="65">
          <cell r="C65" t="str">
            <v>Automotive OEM</v>
          </cell>
          <cell r="D65" t="str">
            <v>New</v>
          </cell>
          <cell r="E65">
            <v>203</v>
          </cell>
          <cell r="F65">
            <v>165</v>
          </cell>
          <cell r="G65">
            <v>368</v>
          </cell>
          <cell r="H65">
            <v>39332.449959063524</v>
          </cell>
          <cell r="I65">
            <v>40418.650060296059</v>
          </cell>
          <cell r="J65">
            <v>79751.100019359583</v>
          </cell>
        </row>
        <row r="66">
          <cell r="C66" t="str">
            <v>Automotive OEM</v>
          </cell>
          <cell r="D66" t="str">
            <v>Expansion</v>
          </cell>
          <cell r="E66">
            <v>75</v>
          </cell>
          <cell r="F66">
            <v>48</v>
          </cell>
          <cell r="G66">
            <v>123</v>
          </cell>
          <cell r="H66">
            <v>16330.04989516258</v>
          </cell>
          <cell r="I66">
            <v>19162.929728627205</v>
          </cell>
          <cell r="J66">
            <v>35492.979623789783</v>
          </cell>
        </row>
        <row r="67">
          <cell r="C67" t="str">
            <v>Automotive OEM</v>
          </cell>
          <cell r="D67" t="str">
            <v>Co-location</v>
          </cell>
          <cell r="E67">
            <v>2</v>
          </cell>
          <cell r="F67">
            <v>5</v>
          </cell>
          <cell r="G67">
            <v>7</v>
          </cell>
          <cell r="H67">
            <v>141.58999633789099</v>
          </cell>
          <cell r="I67">
            <v>222.429996490479</v>
          </cell>
          <cell r="J67">
            <v>364.01999282836903</v>
          </cell>
        </row>
        <row r="68">
          <cell r="C68" t="str">
            <v>Plastics Total</v>
          </cell>
          <cell r="D68"/>
          <cell r="E68">
            <v>246</v>
          </cell>
          <cell r="F68">
            <v>236</v>
          </cell>
          <cell r="G68">
            <v>482</v>
          </cell>
          <cell r="H68">
            <v>10514.102650454939</v>
          </cell>
          <cell r="I68">
            <v>6133.5164310634136</v>
          </cell>
          <cell r="J68">
            <v>16647.619081518351</v>
          </cell>
        </row>
        <row r="69">
          <cell r="C69" t="str">
            <v>Plastics</v>
          </cell>
          <cell r="D69" t="str">
            <v>New</v>
          </cell>
          <cell r="E69">
            <v>153</v>
          </cell>
          <cell r="F69">
            <v>145</v>
          </cell>
          <cell r="G69">
            <v>298</v>
          </cell>
          <cell r="H69">
            <v>8127.2180252727867</v>
          </cell>
          <cell r="I69">
            <v>3648.5564205050468</v>
          </cell>
          <cell r="J69">
            <v>11775.774445777834</v>
          </cell>
        </row>
        <row r="70">
          <cell r="C70" t="str">
            <v>Plastics</v>
          </cell>
          <cell r="D70" t="str">
            <v>Expansion</v>
          </cell>
          <cell r="E70">
            <v>79</v>
          </cell>
          <cell r="F70">
            <v>87</v>
          </cell>
          <cell r="G70">
            <v>166</v>
          </cell>
          <cell r="H70">
            <v>1795.3146234011649</v>
          </cell>
          <cell r="I70">
            <v>2324.0300114452839</v>
          </cell>
          <cell r="J70">
            <v>4119.3446348464486</v>
          </cell>
        </row>
        <row r="71">
          <cell r="C71" t="str">
            <v>Plastics</v>
          </cell>
          <cell r="D71" t="str">
            <v>Co-location</v>
          </cell>
          <cell r="E71">
            <v>14</v>
          </cell>
          <cell r="F71">
            <v>4</v>
          </cell>
          <cell r="G71">
            <v>18</v>
          </cell>
          <cell r="H71">
            <v>591.57000178098701</v>
          </cell>
          <cell r="I71">
            <v>160.929999113083</v>
          </cell>
          <cell r="J71">
            <v>752.50000089407001</v>
          </cell>
        </row>
        <row r="72">
          <cell r="C72" t="str">
            <v>Hotels &amp; tourism Total</v>
          </cell>
          <cell r="D72"/>
          <cell r="E72">
            <v>203</v>
          </cell>
          <cell r="F72">
            <v>214</v>
          </cell>
          <cell r="G72">
            <v>417</v>
          </cell>
          <cell r="H72">
            <v>6609.3800672888756</v>
          </cell>
          <cell r="I72">
            <v>8298.7400553226471</v>
          </cell>
          <cell r="J72">
            <v>14908.120122611523</v>
          </cell>
        </row>
        <row r="73">
          <cell r="C73" t="str">
            <v>Hotels &amp; tourism</v>
          </cell>
          <cell r="D73" t="str">
            <v>New</v>
          </cell>
          <cell r="E73">
            <v>185</v>
          </cell>
          <cell r="F73">
            <v>201</v>
          </cell>
          <cell r="G73">
            <v>386</v>
          </cell>
          <cell r="H73">
            <v>6176.0400578379631</v>
          </cell>
          <cell r="I73">
            <v>7855.2300565242767</v>
          </cell>
          <cell r="J73">
            <v>14031.27011436224</v>
          </cell>
        </row>
        <row r="74">
          <cell r="C74" t="str">
            <v>Hotels &amp; tourism</v>
          </cell>
          <cell r="D74" t="str">
            <v>Expansion</v>
          </cell>
          <cell r="E74">
            <v>16</v>
          </cell>
          <cell r="F74">
            <v>13</v>
          </cell>
          <cell r="G74">
            <v>29</v>
          </cell>
          <cell r="H74">
            <v>148.44000029563901</v>
          </cell>
          <cell r="I74">
            <v>443.50999879837002</v>
          </cell>
          <cell r="J74">
            <v>591.94999909400894</v>
          </cell>
        </row>
        <row r="75">
          <cell r="C75" t="str">
            <v>Hotels &amp; tourism</v>
          </cell>
          <cell r="D75" t="str">
            <v>Co-location</v>
          </cell>
          <cell r="E75">
            <v>2</v>
          </cell>
          <cell r="F75"/>
          <cell r="G75">
            <v>2</v>
          </cell>
          <cell r="H75">
            <v>284.90000915527298</v>
          </cell>
          <cell r="I75"/>
          <cell r="J75">
            <v>284.90000915527298</v>
          </cell>
        </row>
        <row r="76">
          <cell r="C76" t="str">
            <v>Pharmaceuticals Total</v>
          </cell>
          <cell r="D76"/>
          <cell r="E76">
            <v>176</v>
          </cell>
          <cell r="F76">
            <v>227</v>
          </cell>
          <cell r="G76">
            <v>403</v>
          </cell>
          <cell r="H76">
            <v>10220.409955137748</v>
          </cell>
          <cell r="I76">
            <v>22293.116130709648</v>
          </cell>
          <cell r="J76">
            <v>32513.526085847392</v>
          </cell>
        </row>
        <row r="77">
          <cell r="C77" t="str">
            <v>Pharmaceuticals</v>
          </cell>
          <cell r="D77" t="str">
            <v>New</v>
          </cell>
          <cell r="E77">
            <v>116</v>
          </cell>
          <cell r="F77">
            <v>138</v>
          </cell>
          <cell r="G77">
            <v>254</v>
          </cell>
          <cell r="H77">
            <v>5996.9999841604395</v>
          </cell>
          <cell r="I77">
            <v>7524.730032324791</v>
          </cell>
          <cell r="J77">
            <v>13521.730016485229</v>
          </cell>
        </row>
        <row r="78">
          <cell r="C78" t="str">
            <v>Pharmaceuticals</v>
          </cell>
          <cell r="D78" t="str">
            <v>Expansion</v>
          </cell>
          <cell r="E78">
            <v>58</v>
          </cell>
          <cell r="F78">
            <v>83</v>
          </cell>
          <cell r="G78">
            <v>141</v>
          </cell>
          <cell r="H78">
            <v>4215.3099708342561</v>
          </cell>
          <cell r="I78">
            <v>14578.576098203659</v>
          </cell>
          <cell r="J78">
            <v>18793.886069037915</v>
          </cell>
        </row>
        <row r="79">
          <cell r="C79" t="str">
            <v>Pharmaceuticals</v>
          </cell>
          <cell r="D79" t="str">
            <v>Co-location</v>
          </cell>
          <cell r="E79">
            <v>2</v>
          </cell>
          <cell r="F79">
            <v>6</v>
          </cell>
          <cell r="G79">
            <v>8</v>
          </cell>
          <cell r="H79">
            <v>8.100000143051</v>
          </cell>
          <cell r="I79">
            <v>189.81000018119801</v>
          </cell>
          <cell r="J79">
            <v>197.91000032424901</v>
          </cell>
        </row>
        <row r="80">
          <cell r="C80" t="str">
            <v>Medical devices Total</v>
          </cell>
          <cell r="D80"/>
          <cell r="E80">
            <v>183</v>
          </cell>
          <cell r="F80">
            <v>205</v>
          </cell>
          <cell r="G80">
            <v>388</v>
          </cell>
          <cell r="H80">
            <v>5645.2469795024381</v>
          </cell>
          <cell r="I80">
            <v>5158.2700008153915</v>
          </cell>
          <cell r="J80">
            <v>10803.516980317829</v>
          </cell>
        </row>
        <row r="81">
          <cell r="C81" t="str">
            <v>Medical devices</v>
          </cell>
          <cell r="D81" t="str">
            <v>New</v>
          </cell>
          <cell r="E81">
            <v>126</v>
          </cell>
          <cell r="F81">
            <v>135</v>
          </cell>
          <cell r="G81">
            <v>261</v>
          </cell>
          <cell r="H81">
            <v>3563.0799825572958</v>
          </cell>
          <cell r="I81">
            <v>2750.6599841117859</v>
          </cell>
          <cell r="J81">
            <v>6313.7399666690817</v>
          </cell>
        </row>
        <row r="82">
          <cell r="C82" t="str">
            <v>Medical devices</v>
          </cell>
          <cell r="D82" t="str">
            <v>Expansion</v>
          </cell>
          <cell r="E82">
            <v>55</v>
          </cell>
          <cell r="F82">
            <v>67</v>
          </cell>
          <cell r="G82">
            <v>122</v>
          </cell>
          <cell r="H82">
            <v>2068.266997326612</v>
          </cell>
          <cell r="I82">
            <v>2362.3100174665451</v>
          </cell>
          <cell r="J82">
            <v>4430.5770147931571</v>
          </cell>
        </row>
        <row r="83">
          <cell r="C83" t="str">
            <v>Medical devices</v>
          </cell>
          <cell r="D83" t="str">
            <v>Co-location</v>
          </cell>
          <cell r="E83">
            <v>2</v>
          </cell>
          <cell r="F83">
            <v>3</v>
          </cell>
          <cell r="G83">
            <v>5</v>
          </cell>
          <cell r="H83">
            <v>13.89999961853</v>
          </cell>
          <cell r="I83">
            <v>45.299999237061002</v>
          </cell>
          <cell r="J83">
            <v>59.199998855590998</v>
          </cell>
        </row>
        <row r="84">
          <cell r="C84" t="str">
            <v>Aerospace Total</v>
          </cell>
          <cell r="D84"/>
          <cell r="E84">
            <v>158</v>
          </cell>
          <cell r="F84">
            <v>188</v>
          </cell>
          <cell r="G84">
            <v>346</v>
          </cell>
          <cell r="H84">
            <v>8708.9999703454978</v>
          </cell>
          <cell r="I84">
            <v>6823.5700105428696</v>
          </cell>
          <cell r="J84">
            <v>15532.569980888367</v>
          </cell>
        </row>
        <row r="85">
          <cell r="C85" t="str">
            <v>Aerospace</v>
          </cell>
          <cell r="D85" t="str">
            <v>New</v>
          </cell>
          <cell r="E85">
            <v>99</v>
          </cell>
          <cell r="F85">
            <v>110</v>
          </cell>
          <cell r="G85">
            <v>209</v>
          </cell>
          <cell r="H85">
            <v>2997.8899986362462</v>
          </cell>
          <cell r="I85">
            <v>4142.1800000667572</v>
          </cell>
          <cell r="J85">
            <v>7140.069998703003</v>
          </cell>
        </row>
        <row r="86">
          <cell r="C86" t="str">
            <v>Aerospace</v>
          </cell>
          <cell r="D86" t="str">
            <v>Expansion</v>
          </cell>
          <cell r="E86">
            <v>55</v>
          </cell>
          <cell r="F86">
            <v>68</v>
          </cell>
          <cell r="G86">
            <v>123</v>
          </cell>
          <cell r="H86">
            <v>5453.2099720907217</v>
          </cell>
          <cell r="I86">
            <v>2459.5000072717671</v>
          </cell>
          <cell r="J86">
            <v>7912.7099793624884</v>
          </cell>
        </row>
        <row r="87">
          <cell r="C87" t="str">
            <v>Aerospace</v>
          </cell>
          <cell r="D87" t="str">
            <v>Co-location</v>
          </cell>
          <cell r="E87">
            <v>4</v>
          </cell>
          <cell r="F87">
            <v>10</v>
          </cell>
          <cell r="G87">
            <v>14</v>
          </cell>
          <cell r="H87">
            <v>257.89999961852999</v>
          </cell>
          <cell r="I87">
            <v>221.89000320434599</v>
          </cell>
          <cell r="J87">
            <v>479.79000282287598</v>
          </cell>
        </row>
        <row r="88">
          <cell r="C88" t="str">
            <v>Biotechnology Total</v>
          </cell>
          <cell r="D88"/>
          <cell r="E88">
            <v>169</v>
          </cell>
          <cell r="F88">
            <v>158</v>
          </cell>
          <cell r="G88">
            <v>327</v>
          </cell>
          <cell r="H88">
            <v>10475.370019718259</v>
          </cell>
          <cell r="I88">
            <v>10057.950007036328</v>
          </cell>
          <cell r="J88">
            <v>20533.320026754587</v>
          </cell>
        </row>
        <row r="89">
          <cell r="C89" t="str">
            <v>Biotechnology</v>
          </cell>
          <cell r="D89" t="str">
            <v>New</v>
          </cell>
          <cell r="E89">
            <v>124</v>
          </cell>
          <cell r="F89">
            <v>113</v>
          </cell>
          <cell r="G89">
            <v>237</v>
          </cell>
          <cell r="H89">
            <v>6361.9599867306652</v>
          </cell>
          <cell r="I89">
            <v>5660.9499983340502</v>
          </cell>
          <cell r="J89">
            <v>12022.909985064714</v>
          </cell>
        </row>
        <row r="90">
          <cell r="C90" t="str">
            <v>Biotechnology</v>
          </cell>
          <cell r="D90" t="str">
            <v>Expansion</v>
          </cell>
          <cell r="E90">
            <v>44</v>
          </cell>
          <cell r="F90">
            <v>42</v>
          </cell>
          <cell r="G90">
            <v>86</v>
          </cell>
          <cell r="H90">
            <v>4109.0900328159332</v>
          </cell>
          <cell r="I90">
            <v>4198.5400096178046</v>
          </cell>
          <cell r="J90">
            <v>8307.6300424337387</v>
          </cell>
        </row>
        <row r="91">
          <cell r="C91" t="str">
            <v>Biotechnology</v>
          </cell>
          <cell r="D91" t="str">
            <v>Co-location</v>
          </cell>
          <cell r="E91">
            <v>1</v>
          </cell>
          <cell r="F91">
            <v>3</v>
          </cell>
          <cell r="G91">
            <v>4</v>
          </cell>
          <cell r="H91">
            <v>4.3200001716610004</v>
          </cell>
          <cell r="I91">
            <v>198.459999084473</v>
          </cell>
          <cell r="J91">
            <v>202.779999256134</v>
          </cell>
        </row>
        <row r="92">
          <cell r="C92" t="str">
            <v>Coal, oil &amp; gas Total</v>
          </cell>
          <cell r="D92"/>
          <cell r="E92">
            <v>161</v>
          </cell>
          <cell r="F92">
            <v>137</v>
          </cell>
          <cell r="G92">
            <v>298</v>
          </cell>
          <cell r="H92">
            <v>105015.15002681495</v>
          </cell>
          <cell r="I92">
            <v>89204.316021278501</v>
          </cell>
          <cell r="J92">
            <v>194219.46604809345</v>
          </cell>
        </row>
        <row r="93">
          <cell r="C93" t="str">
            <v>Coal, oil &amp; gas</v>
          </cell>
          <cell r="D93" t="str">
            <v>New</v>
          </cell>
          <cell r="E93">
            <v>129</v>
          </cell>
          <cell r="F93">
            <v>102</v>
          </cell>
          <cell r="G93">
            <v>231</v>
          </cell>
          <cell r="H93">
            <v>91890.460133636007</v>
          </cell>
          <cell r="I93">
            <v>76418.090017989278</v>
          </cell>
          <cell r="J93">
            <v>168308.5501516253</v>
          </cell>
        </row>
        <row r="94">
          <cell r="C94" t="str">
            <v>Coal, oil &amp; gas</v>
          </cell>
          <cell r="D94" t="str">
            <v>Expansion</v>
          </cell>
          <cell r="E94">
            <v>27</v>
          </cell>
          <cell r="F94">
            <v>32</v>
          </cell>
          <cell r="G94">
            <v>59</v>
          </cell>
          <cell r="H94">
            <v>9350.7698911952994</v>
          </cell>
          <cell r="I94">
            <v>11591.979970574379</v>
          </cell>
          <cell r="J94">
            <v>20942.749861769676</v>
          </cell>
        </row>
        <row r="95">
          <cell r="C95" t="str">
            <v>Coal, oil &amp; gas</v>
          </cell>
          <cell r="D95" t="str">
            <v>Co-location</v>
          </cell>
          <cell r="E95">
            <v>5</v>
          </cell>
          <cell r="F95">
            <v>3</v>
          </cell>
          <cell r="G95">
            <v>8</v>
          </cell>
          <cell r="H95">
            <v>3773.920001983643</v>
          </cell>
          <cell r="I95">
            <v>1194.246032714844</v>
          </cell>
          <cell r="J95">
            <v>4968.1660346984863</v>
          </cell>
        </row>
        <row r="96">
          <cell r="C96" t="str">
            <v>Semiconductors Total</v>
          </cell>
          <cell r="D96"/>
          <cell r="E96">
            <v>145</v>
          </cell>
          <cell r="F96">
            <v>149</v>
          </cell>
          <cell r="G96">
            <v>294</v>
          </cell>
          <cell r="H96">
            <v>50170.740060035503</v>
          </cell>
          <cell r="I96">
            <v>120284.23993501812</v>
          </cell>
          <cell r="J96">
            <v>170454.97999505361</v>
          </cell>
        </row>
        <row r="97">
          <cell r="C97" t="str">
            <v>Semiconductors</v>
          </cell>
          <cell r="D97" t="str">
            <v>New</v>
          </cell>
          <cell r="E97">
            <v>89</v>
          </cell>
          <cell r="F97">
            <v>89</v>
          </cell>
          <cell r="G97">
            <v>178</v>
          </cell>
          <cell r="H97">
            <v>28337.170013076586</v>
          </cell>
          <cell r="I97">
            <v>35784.859975814819</v>
          </cell>
          <cell r="J97">
            <v>64122.029988891401</v>
          </cell>
        </row>
        <row r="98">
          <cell r="C98" t="str">
            <v>Semiconductors</v>
          </cell>
          <cell r="D98" t="str">
            <v>Expansion</v>
          </cell>
          <cell r="E98">
            <v>53</v>
          </cell>
          <cell r="F98">
            <v>59</v>
          </cell>
          <cell r="G98">
            <v>112</v>
          </cell>
          <cell r="H98">
            <v>21579.370046195982</v>
          </cell>
          <cell r="I98">
            <v>84494.179959394038</v>
          </cell>
          <cell r="J98">
            <v>106073.55000559002</v>
          </cell>
        </row>
        <row r="99">
          <cell r="C99" t="str">
            <v>Semiconductors</v>
          </cell>
          <cell r="D99" t="str">
            <v>Co-location</v>
          </cell>
          <cell r="E99">
            <v>3</v>
          </cell>
          <cell r="F99">
            <v>1</v>
          </cell>
          <cell r="G99">
            <v>4</v>
          </cell>
          <cell r="H99">
            <v>254.200000762939</v>
          </cell>
          <cell r="I99">
            <v>5.1999998092649999</v>
          </cell>
          <cell r="J99">
            <v>259.40000057220499</v>
          </cell>
        </row>
        <row r="100">
          <cell r="C100" t="str">
            <v>Non-automotive transport OEM Total</v>
          </cell>
          <cell r="D100"/>
          <cell r="E100">
            <v>142</v>
          </cell>
          <cell r="F100">
            <v>131</v>
          </cell>
          <cell r="G100">
            <v>273</v>
          </cell>
          <cell r="H100">
            <v>5972.9368835978948</v>
          </cell>
          <cell r="I100">
            <v>2727.7299766838537</v>
          </cell>
          <cell r="J100">
            <v>8700.6668602817499</v>
          </cell>
        </row>
        <row r="101">
          <cell r="C101" t="str">
            <v>Non-automotive transport OEM</v>
          </cell>
          <cell r="D101" t="str">
            <v>New</v>
          </cell>
          <cell r="E101">
            <v>104</v>
          </cell>
          <cell r="F101">
            <v>98</v>
          </cell>
          <cell r="G101">
            <v>202</v>
          </cell>
          <cell r="H101">
            <v>4839.5699918483942</v>
          </cell>
          <cell r="I101">
            <v>1805.569989174604</v>
          </cell>
          <cell r="J101">
            <v>6645.1399810229987</v>
          </cell>
        </row>
        <row r="102">
          <cell r="C102" t="str">
            <v>Non-automotive transport OEM</v>
          </cell>
          <cell r="D102" t="str">
            <v>Expansion</v>
          </cell>
          <cell r="E102">
            <v>36</v>
          </cell>
          <cell r="F102">
            <v>32</v>
          </cell>
          <cell r="G102">
            <v>68</v>
          </cell>
          <cell r="H102">
            <v>1116.569991734624</v>
          </cell>
          <cell r="I102">
            <v>908.75998789072003</v>
          </cell>
          <cell r="J102">
            <v>2025.3299796253441</v>
          </cell>
        </row>
        <row r="103">
          <cell r="C103" t="str">
            <v>Non-automotive transport OEM</v>
          </cell>
          <cell r="D103" t="str">
            <v>Co-location</v>
          </cell>
          <cell r="E103">
            <v>2</v>
          </cell>
          <cell r="F103">
            <v>1</v>
          </cell>
          <cell r="G103">
            <v>3</v>
          </cell>
          <cell r="H103">
            <v>16.796900014877</v>
          </cell>
          <cell r="I103">
            <v>13.39999961853</v>
          </cell>
          <cell r="J103">
            <v>30.196899633408002</v>
          </cell>
        </row>
        <row r="104">
          <cell r="C104" t="str">
            <v>Business machines &amp; equipment Total</v>
          </cell>
          <cell r="D104"/>
          <cell r="E104">
            <v>130</v>
          </cell>
          <cell r="F104">
            <v>131</v>
          </cell>
          <cell r="G104">
            <v>261</v>
          </cell>
          <cell r="H104">
            <v>3226.0999909460552</v>
          </cell>
          <cell r="I104">
            <v>5067.3499702215195</v>
          </cell>
          <cell r="J104">
            <v>8293.4499611675747</v>
          </cell>
        </row>
        <row r="105">
          <cell r="C105" t="str">
            <v>Business machines &amp; equipment</v>
          </cell>
          <cell r="D105" t="str">
            <v>New</v>
          </cell>
          <cell r="E105">
            <v>103</v>
          </cell>
          <cell r="F105">
            <v>95</v>
          </cell>
          <cell r="G105">
            <v>198</v>
          </cell>
          <cell r="H105">
            <v>1479.399987083674</v>
          </cell>
          <cell r="I105">
            <v>2865.5399720668788</v>
          </cell>
          <cell r="J105">
            <v>4344.9399591505526</v>
          </cell>
        </row>
        <row r="106">
          <cell r="C106" t="str">
            <v>Business machines &amp; equipment</v>
          </cell>
          <cell r="D106" t="str">
            <v>Expansion</v>
          </cell>
          <cell r="E106">
            <v>26</v>
          </cell>
          <cell r="F106">
            <v>35</v>
          </cell>
          <cell r="G106">
            <v>61</v>
          </cell>
          <cell r="H106">
            <v>1714.200003862381</v>
          </cell>
          <cell r="I106">
            <v>2200.4099981784821</v>
          </cell>
          <cell r="J106">
            <v>3914.610002040863</v>
          </cell>
        </row>
        <row r="107">
          <cell r="C107" t="str">
            <v>Business machines &amp; equipment</v>
          </cell>
          <cell r="D107" t="str">
            <v>Co-location</v>
          </cell>
          <cell r="E107">
            <v>1</v>
          </cell>
          <cell r="F107">
            <v>1</v>
          </cell>
          <cell r="G107">
            <v>2</v>
          </cell>
          <cell r="H107">
            <v>32.5</v>
          </cell>
          <cell r="I107">
            <v>1.399999976158</v>
          </cell>
          <cell r="J107">
            <v>33.899999976158</v>
          </cell>
        </row>
        <row r="108">
          <cell r="C108" t="str">
            <v>Consumer electronics Total</v>
          </cell>
          <cell r="D108"/>
          <cell r="E108">
            <v>120</v>
          </cell>
          <cell r="F108">
            <v>138</v>
          </cell>
          <cell r="G108">
            <v>258</v>
          </cell>
          <cell r="H108">
            <v>5513.9699612348531</v>
          </cell>
          <cell r="I108">
            <v>2862.6900217719381</v>
          </cell>
          <cell r="J108">
            <v>8376.6599830067917</v>
          </cell>
        </row>
        <row r="109">
          <cell r="C109" t="str">
            <v>Consumer electronics</v>
          </cell>
          <cell r="D109" t="str">
            <v>New</v>
          </cell>
          <cell r="E109">
            <v>102</v>
          </cell>
          <cell r="F109">
            <v>113</v>
          </cell>
          <cell r="G109">
            <v>215</v>
          </cell>
          <cell r="H109">
            <v>2247.360005568788</v>
          </cell>
          <cell r="I109">
            <v>2309.0100202448671</v>
          </cell>
          <cell r="J109">
            <v>4556.3700258136541</v>
          </cell>
        </row>
        <row r="110">
          <cell r="C110" t="str">
            <v>Consumer electronics</v>
          </cell>
          <cell r="D110" t="str">
            <v>Expansion</v>
          </cell>
          <cell r="E110">
            <v>16</v>
          </cell>
          <cell r="F110">
            <v>22</v>
          </cell>
          <cell r="G110">
            <v>38</v>
          </cell>
          <cell r="H110">
            <v>3251.6099555706978</v>
          </cell>
          <cell r="I110">
            <v>512.42000129818905</v>
          </cell>
          <cell r="J110">
            <v>3764.029956868887</v>
          </cell>
        </row>
        <row r="111">
          <cell r="C111" t="str">
            <v>Consumer electronics</v>
          </cell>
          <cell r="D111" t="str">
            <v>Co-location</v>
          </cell>
          <cell r="E111">
            <v>2</v>
          </cell>
          <cell r="F111">
            <v>3</v>
          </cell>
          <cell r="G111">
            <v>5</v>
          </cell>
          <cell r="H111">
            <v>15.000000095367</v>
          </cell>
          <cell r="I111">
            <v>41.260000228881999</v>
          </cell>
          <cell r="J111">
            <v>56.260000324248999</v>
          </cell>
        </row>
        <row r="112">
          <cell r="C112" t="str">
            <v>Space &amp; defence Total</v>
          </cell>
          <cell r="D112"/>
          <cell r="E112">
            <v>101</v>
          </cell>
          <cell r="F112">
            <v>114</v>
          </cell>
          <cell r="G112">
            <v>215</v>
          </cell>
          <cell r="H112">
            <v>2662.9499877500543</v>
          </cell>
          <cell r="I112">
            <v>3273.7099828422056</v>
          </cell>
          <cell r="J112">
            <v>5936.659970592259</v>
          </cell>
        </row>
        <row r="113">
          <cell r="C113" t="str">
            <v>Space &amp; defence</v>
          </cell>
          <cell r="D113" t="str">
            <v>New</v>
          </cell>
          <cell r="E113">
            <v>79</v>
          </cell>
          <cell r="F113">
            <v>97</v>
          </cell>
          <cell r="G113">
            <v>176</v>
          </cell>
          <cell r="H113">
            <v>2321.0499903965001</v>
          </cell>
          <cell r="I113">
            <v>2787.0099799334998</v>
          </cell>
          <cell r="J113">
            <v>5108.0599703299986</v>
          </cell>
        </row>
        <row r="114">
          <cell r="C114" t="str">
            <v>Space &amp; defence</v>
          </cell>
          <cell r="D114" t="str">
            <v>Expansion</v>
          </cell>
          <cell r="E114">
            <v>20</v>
          </cell>
          <cell r="F114">
            <v>16</v>
          </cell>
          <cell r="G114">
            <v>36</v>
          </cell>
          <cell r="H114">
            <v>286.29999697208399</v>
          </cell>
          <cell r="I114">
            <v>440.00000214576698</v>
          </cell>
          <cell r="J114">
            <v>726.29999911785103</v>
          </cell>
        </row>
        <row r="115">
          <cell r="C115" t="str">
            <v>Space &amp; defence</v>
          </cell>
          <cell r="D115" t="str">
            <v>Co-location</v>
          </cell>
          <cell r="E115">
            <v>2</v>
          </cell>
          <cell r="F115">
            <v>1</v>
          </cell>
          <cell r="G115">
            <v>3</v>
          </cell>
          <cell r="H115">
            <v>55.600000381469997</v>
          </cell>
          <cell r="I115">
            <v>46.700000762938998</v>
          </cell>
          <cell r="J115">
            <v>102.30000114440899</v>
          </cell>
        </row>
        <row r="116">
          <cell r="C116" t="str">
            <v>Building materials Total</v>
          </cell>
          <cell r="D116"/>
          <cell r="E116">
            <v>101</v>
          </cell>
          <cell r="F116">
            <v>111</v>
          </cell>
          <cell r="G116">
            <v>212</v>
          </cell>
          <cell r="H116">
            <v>8746.3799791654965</v>
          </cell>
          <cell r="I116">
            <v>4719.2900321632624</v>
          </cell>
          <cell r="J116">
            <v>13465.670011328759</v>
          </cell>
        </row>
        <row r="117">
          <cell r="C117" t="str">
            <v>Building materials</v>
          </cell>
          <cell r="D117" t="str">
            <v>New</v>
          </cell>
          <cell r="E117">
            <v>75</v>
          </cell>
          <cell r="F117">
            <v>85</v>
          </cell>
          <cell r="G117">
            <v>160</v>
          </cell>
          <cell r="H117">
            <v>7046.8799713549033</v>
          </cell>
          <cell r="I117">
            <v>3588.1500299423928</v>
          </cell>
          <cell r="J117">
            <v>10635.030001297297</v>
          </cell>
        </row>
        <row r="118">
          <cell r="C118" t="str">
            <v>Building materials</v>
          </cell>
          <cell r="D118" t="str">
            <v>Expansion</v>
          </cell>
          <cell r="E118">
            <v>24</v>
          </cell>
          <cell r="F118">
            <v>23</v>
          </cell>
          <cell r="G118">
            <v>47</v>
          </cell>
          <cell r="H118">
            <v>1566.90001124382</v>
          </cell>
          <cell r="I118">
            <v>1046.8400034606459</v>
          </cell>
          <cell r="J118">
            <v>2613.7400147044659</v>
          </cell>
        </row>
        <row r="119">
          <cell r="C119" t="str">
            <v>Building materials</v>
          </cell>
          <cell r="D119" t="str">
            <v>Co-location</v>
          </cell>
          <cell r="E119">
            <v>2</v>
          </cell>
          <cell r="F119">
            <v>3</v>
          </cell>
          <cell r="G119">
            <v>5</v>
          </cell>
          <cell r="H119">
            <v>132.59999656677201</v>
          </cell>
          <cell r="I119">
            <v>84.299998760223005</v>
          </cell>
          <cell r="J119">
            <v>216.89999532699599</v>
          </cell>
        </row>
        <row r="120">
          <cell r="C120" t="str">
            <v>Paper, printing &amp; packaging Total</v>
          </cell>
          <cell r="D120"/>
          <cell r="E120">
            <v>95</v>
          </cell>
          <cell r="F120">
            <v>100</v>
          </cell>
          <cell r="G120">
            <v>195</v>
          </cell>
          <cell r="H120">
            <v>3956.050013516844</v>
          </cell>
          <cell r="I120">
            <v>10304.709962300956</v>
          </cell>
          <cell r="J120">
            <v>14260.759975817798</v>
          </cell>
        </row>
        <row r="121">
          <cell r="C121" t="str">
            <v>Paper, printing &amp; packaging</v>
          </cell>
          <cell r="D121" t="str">
            <v>Expansion</v>
          </cell>
          <cell r="E121">
            <v>45</v>
          </cell>
          <cell r="F121">
            <v>50</v>
          </cell>
          <cell r="G121">
            <v>95</v>
          </cell>
          <cell r="H121">
            <v>1616.9500036239631</v>
          </cell>
          <cell r="I121">
            <v>2217.6799840927119</v>
          </cell>
          <cell r="J121">
            <v>3834.6299877166748</v>
          </cell>
        </row>
        <row r="122">
          <cell r="C122" t="str">
            <v>Paper, printing &amp; packaging</v>
          </cell>
          <cell r="D122" t="str">
            <v>New</v>
          </cell>
          <cell r="E122">
            <v>46</v>
          </cell>
          <cell r="F122">
            <v>48</v>
          </cell>
          <cell r="G122">
            <v>94</v>
          </cell>
          <cell r="H122">
            <v>2251.7500091299421</v>
          </cell>
          <cell r="I122">
            <v>8007.4299783036113</v>
          </cell>
          <cell r="J122">
            <v>10259.179987433552</v>
          </cell>
        </row>
        <row r="123">
          <cell r="C123" t="str">
            <v>Paper, printing &amp; packaging</v>
          </cell>
          <cell r="D123" t="str">
            <v>Co-location</v>
          </cell>
          <cell r="E123">
            <v>4</v>
          </cell>
          <cell r="F123">
            <v>2</v>
          </cell>
          <cell r="G123">
            <v>6</v>
          </cell>
          <cell r="H123">
            <v>87.350000762939004</v>
          </cell>
          <cell r="I123">
            <v>79.599999904632995</v>
          </cell>
          <cell r="J123">
            <v>166.950000667572</v>
          </cell>
        </row>
        <row r="124">
          <cell r="C124" t="str">
            <v>Healthcare Total</v>
          </cell>
          <cell r="D124"/>
          <cell r="E124">
            <v>94</v>
          </cell>
          <cell r="F124">
            <v>96</v>
          </cell>
          <cell r="G124">
            <v>190</v>
          </cell>
          <cell r="H124">
            <v>790.32999140553193</v>
          </cell>
          <cell r="I124">
            <v>1650.1500161290171</v>
          </cell>
          <cell r="J124">
            <v>2440.4800075345493</v>
          </cell>
        </row>
        <row r="125">
          <cell r="C125" t="str">
            <v>Healthcare</v>
          </cell>
          <cell r="D125" t="str">
            <v>New</v>
          </cell>
          <cell r="E125">
            <v>81</v>
          </cell>
          <cell r="F125">
            <v>93</v>
          </cell>
          <cell r="G125">
            <v>174</v>
          </cell>
          <cell r="H125">
            <v>594.42999452881497</v>
          </cell>
          <cell r="I125">
            <v>1616.250016033649</v>
          </cell>
          <cell r="J125">
            <v>2210.6800105624652</v>
          </cell>
        </row>
        <row r="126">
          <cell r="C126" t="str">
            <v>Healthcare</v>
          </cell>
          <cell r="D126" t="str">
            <v>Expansion</v>
          </cell>
          <cell r="E126">
            <v>9</v>
          </cell>
          <cell r="F126">
            <v>2</v>
          </cell>
          <cell r="G126">
            <v>11</v>
          </cell>
          <cell r="H126">
            <v>172.79999697208399</v>
          </cell>
          <cell r="I126">
            <v>23.099999904632998</v>
          </cell>
          <cell r="J126">
            <v>195.89999687671701</v>
          </cell>
        </row>
        <row r="127">
          <cell r="C127" t="str">
            <v>Healthcare</v>
          </cell>
          <cell r="D127" t="str">
            <v>Co-location</v>
          </cell>
          <cell r="E127">
            <v>4</v>
          </cell>
          <cell r="F127">
            <v>1</v>
          </cell>
          <cell r="G127">
            <v>5</v>
          </cell>
          <cell r="H127">
            <v>23.099999904632998</v>
          </cell>
          <cell r="I127">
            <v>10.800000190735</v>
          </cell>
          <cell r="J127">
            <v>33.900000095366998</v>
          </cell>
        </row>
        <row r="128">
          <cell r="C128" t="str">
            <v>Leisure &amp; entertainment Total</v>
          </cell>
          <cell r="D128"/>
          <cell r="E128">
            <v>89</v>
          </cell>
          <cell r="F128">
            <v>78</v>
          </cell>
          <cell r="G128">
            <v>167</v>
          </cell>
          <cell r="H128">
            <v>2948.3841143178943</v>
          </cell>
          <cell r="I128">
            <v>4763.0649455189705</v>
          </cell>
          <cell r="J128">
            <v>7711.4490598368648</v>
          </cell>
        </row>
        <row r="129">
          <cell r="C129" t="str">
            <v>Leisure &amp; entertainment</v>
          </cell>
          <cell r="D129" t="str">
            <v>New</v>
          </cell>
          <cell r="E129">
            <v>85</v>
          </cell>
          <cell r="F129">
            <v>71</v>
          </cell>
          <cell r="G129">
            <v>156</v>
          </cell>
          <cell r="H129">
            <v>2851.0841128158572</v>
          </cell>
          <cell r="I129">
            <v>2203.3849985599518</v>
          </cell>
          <cell r="J129">
            <v>5054.469111375809</v>
          </cell>
        </row>
        <row r="130">
          <cell r="C130" t="str">
            <v>Leisure &amp; entertainment</v>
          </cell>
          <cell r="D130" t="str">
            <v>Expansion</v>
          </cell>
          <cell r="E130">
            <v>3</v>
          </cell>
          <cell r="F130">
            <v>6</v>
          </cell>
          <cell r="G130">
            <v>9</v>
          </cell>
          <cell r="H130">
            <v>95.800001502037006</v>
          </cell>
          <cell r="I130">
            <v>2505.6499481797218</v>
          </cell>
          <cell r="J130">
            <v>2601.4499496817589</v>
          </cell>
        </row>
        <row r="131">
          <cell r="C131" t="str">
            <v>Leisure &amp; entertainment</v>
          </cell>
          <cell r="D131" t="str">
            <v>Co-location</v>
          </cell>
          <cell r="E131">
            <v>1</v>
          </cell>
          <cell r="F131">
            <v>1</v>
          </cell>
          <cell r="G131">
            <v>2</v>
          </cell>
          <cell r="H131">
            <v>1.5</v>
          </cell>
          <cell r="I131">
            <v>54.029998779297003</v>
          </cell>
          <cell r="J131">
            <v>55.529998779297003</v>
          </cell>
        </row>
        <row r="132">
          <cell r="C132" t="str">
            <v>Rubber Total</v>
          </cell>
          <cell r="D132"/>
          <cell r="E132">
            <v>70</v>
          </cell>
          <cell r="F132">
            <v>72</v>
          </cell>
          <cell r="G132">
            <v>142</v>
          </cell>
          <cell r="H132">
            <v>6528.5900060462955</v>
          </cell>
          <cell r="I132">
            <v>7124.7100091576576</v>
          </cell>
          <cell r="J132">
            <v>13653.300015203953</v>
          </cell>
        </row>
        <row r="133">
          <cell r="C133" t="str">
            <v>Rubber</v>
          </cell>
          <cell r="D133" t="str">
            <v>New</v>
          </cell>
          <cell r="E133">
            <v>37</v>
          </cell>
          <cell r="F133">
            <v>45</v>
          </cell>
          <cell r="G133">
            <v>82</v>
          </cell>
          <cell r="H133">
            <v>3830.069990224838</v>
          </cell>
          <cell r="I133">
            <v>4003.97999984026</v>
          </cell>
          <cell r="J133">
            <v>7834.0499900650984</v>
          </cell>
        </row>
        <row r="134">
          <cell r="C134" t="str">
            <v>Rubber</v>
          </cell>
          <cell r="D134" t="str">
            <v>Expansion</v>
          </cell>
          <cell r="E134">
            <v>33</v>
          </cell>
          <cell r="F134">
            <v>23</v>
          </cell>
          <cell r="G134">
            <v>56</v>
          </cell>
          <cell r="H134">
            <v>2698.520015821457</v>
          </cell>
          <cell r="I134">
            <v>3051.3100097179408</v>
          </cell>
          <cell r="J134">
            <v>5749.8300255393988</v>
          </cell>
        </row>
        <row r="135">
          <cell r="C135" t="str">
            <v>Rubber</v>
          </cell>
          <cell r="D135" t="str">
            <v>Co-location</v>
          </cell>
          <cell r="E135"/>
          <cell r="F135">
            <v>4</v>
          </cell>
          <cell r="G135">
            <v>4</v>
          </cell>
          <cell r="H135"/>
          <cell r="I135">
            <v>69.419999599457</v>
          </cell>
          <cell r="J135">
            <v>69.419999599457</v>
          </cell>
        </row>
        <row r="136">
          <cell r="C136" t="str">
            <v>Ceramics &amp; glass Total</v>
          </cell>
          <cell r="D136"/>
          <cell r="E136">
            <v>72</v>
          </cell>
          <cell r="F136">
            <v>64</v>
          </cell>
          <cell r="G136">
            <v>136</v>
          </cell>
          <cell r="H136">
            <v>6756.8399923053385</v>
          </cell>
          <cell r="I136">
            <v>3930.8399745821948</v>
          </cell>
          <cell r="J136">
            <v>10687.679966887534</v>
          </cell>
        </row>
        <row r="137">
          <cell r="C137" t="str">
            <v>Ceramics &amp; glass</v>
          </cell>
          <cell r="D137" t="str">
            <v>New</v>
          </cell>
          <cell r="E137">
            <v>49</v>
          </cell>
          <cell r="F137">
            <v>43</v>
          </cell>
          <cell r="G137">
            <v>92</v>
          </cell>
          <cell r="H137">
            <v>5371.7499985852837</v>
          </cell>
          <cell r="I137">
            <v>2155.680002212524</v>
          </cell>
          <cell r="J137">
            <v>7527.4300007978081</v>
          </cell>
        </row>
        <row r="138">
          <cell r="C138" t="str">
            <v>Ceramics &amp; glass</v>
          </cell>
          <cell r="D138" t="str">
            <v>Expansion</v>
          </cell>
          <cell r="E138">
            <v>22</v>
          </cell>
          <cell r="F138">
            <v>20</v>
          </cell>
          <cell r="G138">
            <v>42</v>
          </cell>
          <cell r="H138">
            <v>1380.409993720054</v>
          </cell>
          <cell r="I138">
            <v>1754.759972751141</v>
          </cell>
          <cell r="J138">
            <v>3135.169966471195</v>
          </cell>
        </row>
        <row r="139">
          <cell r="C139" t="str">
            <v>Ceramics &amp; glass</v>
          </cell>
          <cell r="D139" t="str">
            <v>Co-location</v>
          </cell>
          <cell r="E139">
            <v>1</v>
          </cell>
          <cell r="F139">
            <v>1</v>
          </cell>
          <cell r="G139">
            <v>2</v>
          </cell>
          <cell r="H139">
            <v>4.68</v>
          </cell>
          <cell r="I139">
            <v>20.39999961853</v>
          </cell>
          <cell r="J139">
            <v>25.07999961853</v>
          </cell>
        </row>
        <row r="140">
          <cell r="C140" t="str">
            <v>Minerals Total</v>
          </cell>
          <cell r="D140"/>
          <cell r="E140">
            <v>75</v>
          </cell>
          <cell r="F140">
            <v>43</v>
          </cell>
          <cell r="G140">
            <v>118</v>
          </cell>
          <cell r="H140">
            <v>32663.549968763593</v>
          </cell>
          <cell r="I140">
            <v>8450.330007314682</v>
          </cell>
          <cell r="J140">
            <v>41113.879976078271</v>
          </cell>
        </row>
        <row r="141">
          <cell r="C141" t="str">
            <v>Minerals</v>
          </cell>
          <cell r="D141" t="str">
            <v>New</v>
          </cell>
          <cell r="E141">
            <v>64</v>
          </cell>
          <cell r="F141">
            <v>31</v>
          </cell>
          <cell r="G141">
            <v>95</v>
          </cell>
          <cell r="H141">
            <v>26375.559974098207</v>
          </cell>
          <cell r="I141">
            <v>5021.330016374588</v>
          </cell>
          <cell r="J141">
            <v>31396.889990472795</v>
          </cell>
        </row>
        <row r="142">
          <cell r="C142" t="str">
            <v>Minerals</v>
          </cell>
          <cell r="D142" t="str">
            <v>Expansion</v>
          </cell>
          <cell r="E142">
            <v>8</v>
          </cell>
          <cell r="F142">
            <v>11</v>
          </cell>
          <cell r="G142">
            <v>19</v>
          </cell>
          <cell r="H142">
            <v>5415.9999946653843</v>
          </cell>
          <cell r="I142">
            <v>3416.499990940094</v>
          </cell>
          <cell r="J142">
            <v>8832.4999856054783</v>
          </cell>
        </row>
        <row r="143">
          <cell r="C143" t="str">
            <v>Minerals</v>
          </cell>
          <cell r="D143" t="str">
            <v>Co-location</v>
          </cell>
          <cell r="E143">
            <v>3</v>
          </cell>
          <cell r="F143">
            <v>1</v>
          </cell>
          <cell r="G143">
            <v>4</v>
          </cell>
          <cell r="H143">
            <v>871.99</v>
          </cell>
          <cell r="I143">
            <v>12.5</v>
          </cell>
          <cell r="J143">
            <v>884.49</v>
          </cell>
        </row>
        <row r="144">
          <cell r="C144" t="str">
            <v>Wood products Total</v>
          </cell>
          <cell r="D144"/>
          <cell r="E144">
            <v>50</v>
          </cell>
          <cell r="F144">
            <v>30</v>
          </cell>
          <cell r="G144">
            <v>80</v>
          </cell>
          <cell r="H144">
            <v>2004.030003072545</v>
          </cell>
          <cell r="I144">
            <v>3722.1100458502769</v>
          </cell>
          <cell r="J144">
            <v>5726.1400489228226</v>
          </cell>
        </row>
        <row r="145">
          <cell r="C145" t="str">
            <v>Wood products</v>
          </cell>
          <cell r="D145" t="str">
            <v>New</v>
          </cell>
          <cell r="E145">
            <v>36</v>
          </cell>
          <cell r="F145">
            <v>21</v>
          </cell>
          <cell r="G145">
            <v>57</v>
          </cell>
          <cell r="H145">
            <v>1394.419999036789</v>
          </cell>
          <cell r="I145">
            <v>3103.4100462198262</v>
          </cell>
          <cell r="J145">
            <v>4497.8300452566154</v>
          </cell>
        </row>
        <row r="146">
          <cell r="C146" t="str">
            <v>Wood products</v>
          </cell>
          <cell r="D146" t="str">
            <v>Expansion</v>
          </cell>
          <cell r="E146">
            <v>13</v>
          </cell>
          <cell r="F146">
            <v>9</v>
          </cell>
          <cell r="G146">
            <v>22</v>
          </cell>
          <cell r="H146">
            <v>608.60000404529296</v>
          </cell>
          <cell r="I146">
            <v>618.69999963045098</v>
          </cell>
          <cell r="J146">
            <v>1227.3000036757439</v>
          </cell>
        </row>
        <row r="147">
          <cell r="C147" t="str">
            <v>Wood products</v>
          </cell>
          <cell r="D147" t="str">
            <v>Co-location</v>
          </cell>
          <cell r="E147">
            <v>1</v>
          </cell>
          <cell r="F147"/>
          <cell r="G147">
            <v>1</v>
          </cell>
          <cell r="H147">
            <v>1.0099999904629999</v>
          </cell>
          <cell r="I147"/>
          <cell r="J147">
            <v>1.0099999904629999</v>
          </cell>
        </row>
        <row r="148">
          <cell r="C148" t="str">
            <v>Engines &amp; turbines Total</v>
          </cell>
          <cell r="D148"/>
          <cell r="E148">
            <v>31</v>
          </cell>
          <cell r="F148">
            <v>34</v>
          </cell>
          <cell r="G148">
            <v>65</v>
          </cell>
          <cell r="H148">
            <v>2225.0500038445002</v>
          </cell>
          <cell r="I148">
            <v>842.55001123249497</v>
          </cell>
          <cell r="J148">
            <v>3067.6000150769951</v>
          </cell>
        </row>
      </sheetData>
      <sheetData sheetId="2"/>
      <sheetData sheetId="3">
        <row r="86">
          <cell r="M86" t="str">
            <v>Software &amp; IT services</v>
          </cell>
          <cell r="N86">
            <v>173</v>
          </cell>
          <cell r="O86">
            <v>193</v>
          </cell>
          <cell r="P86">
            <v>366</v>
          </cell>
          <cell r="Q86">
            <v>1491</v>
          </cell>
          <cell r="R86">
            <v>1390</v>
          </cell>
        </row>
        <row r="87">
          <cell r="M87" t="str">
            <v>Business services</v>
          </cell>
          <cell r="N87">
            <v>127</v>
          </cell>
          <cell r="O87">
            <v>157</v>
          </cell>
          <cell r="P87">
            <v>284</v>
          </cell>
          <cell r="Q87">
            <v>567</v>
          </cell>
          <cell r="R87">
            <v>3902</v>
          </cell>
        </row>
        <row r="88">
          <cell r="M88" t="str">
            <v>Transportation &amp; Warehousing</v>
          </cell>
          <cell r="N88">
            <v>100</v>
          </cell>
          <cell r="O88">
            <v>118</v>
          </cell>
          <cell r="P88">
            <v>218</v>
          </cell>
          <cell r="Q88">
            <v>3984</v>
          </cell>
          <cell r="R88">
            <v>6035</v>
          </cell>
        </row>
        <row r="89">
          <cell r="M89" t="str">
            <v>Industrial equipment</v>
          </cell>
          <cell r="N89">
            <v>96</v>
          </cell>
          <cell r="O89">
            <v>109</v>
          </cell>
          <cell r="P89">
            <v>205</v>
          </cell>
          <cell r="Q89">
            <v>2047</v>
          </cell>
          <cell r="R89">
            <v>2213</v>
          </cell>
        </row>
        <row r="90">
          <cell r="M90" t="str">
            <v>Food and Beverages</v>
          </cell>
          <cell r="N90">
            <v>89</v>
          </cell>
          <cell r="O90">
            <v>70</v>
          </cell>
          <cell r="P90">
            <v>159</v>
          </cell>
          <cell r="Q90">
            <v>4354</v>
          </cell>
          <cell r="R90">
            <v>4421</v>
          </cell>
        </row>
        <row r="91">
          <cell r="M91" t="str">
            <v>Textiles</v>
          </cell>
          <cell r="N91">
            <v>67</v>
          </cell>
          <cell r="O91">
            <v>90</v>
          </cell>
          <cell r="P91">
            <v>157</v>
          </cell>
          <cell r="Q91">
            <v>257</v>
          </cell>
          <cell r="R91">
            <v>305</v>
          </cell>
        </row>
        <row r="92">
          <cell r="M92" t="str">
            <v>Renewable energy</v>
          </cell>
          <cell r="N92">
            <v>82</v>
          </cell>
          <cell r="O92">
            <v>74</v>
          </cell>
          <cell r="P92">
            <v>156</v>
          </cell>
          <cell r="Q92">
            <v>28091</v>
          </cell>
          <cell r="R92">
            <v>27662</v>
          </cell>
        </row>
        <row r="93">
          <cell r="M93" t="str">
            <v>Communications</v>
          </cell>
          <cell r="N93">
            <v>75</v>
          </cell>
          <cell r="O93">
            <v>80</v>
          </cell>
          <cell r="P93">
            <v>155</v>
          </cell>
          <cell r="Q93">
            <v>9888</v>
          </cell>
          <cell r="R93">
            <v>16742</v>
          </cell>
        </row>
        <row r="94">
          <cell r="M94" t="str">
            <v>Consumer products</v>
          </cell>
          <cell r="N94">
            <v>61</v>
          </cell>
          <cell r="O94">
            <v>86</v>
          </cell>
          <cell r="P94">
            <v>147</v>
          </cell>
          <cell r="Q94">
            <v>4408</v>
          </cell>
          <cell r="R94">
            <v>2979</v>
          </cell>
        </row>
        <row r="95">
          <cell r="M95" t="str">
            <v>Automotive components</v>
          </cell>
          <cell r="N95">
            <v>78</v>
          </cell>
          <cell r="O95">
            <v>44</v>
          </cell>
          <cell r="P95">
            <v>122</v>
          </cell>
          <cell r="Q95">
            <v>5355</v>
          </cell>
          <cell r="R95">
            <v>2961</v>
          </cell>
        </row>
        <row r="96">
          <cell r="M96" t="str">
            <v>Financial services</v>
          </cell>
          <cell r="N96">
            <v>49</v>
          </cell>
          <cell r="O96">
            <v>50</v>
          </cell>
          <cell r="P96">
            <v>99</v>
          </cell>
          <cell r="Q96">
            <v>5100</v>
          </cell>
          <cell r="R96">
            <v>2175</v>
          </cell>
        </row>
        <row r="97">
          <cell r="M97" t="str">
            <v>Electronic components</v>
          </cell>
          <cell r="N97">
            <v>51</v>
          </cell>
          <cell r="O97">
            <v>43</v>
          </cell>
          <cell r="P97">
            <v>94</v>
          </cell>
          <cell r="Q97">
            <v>1981</v>
          </cell>
          <cell r="R97">
            <v>1056</v>
          </cell>
        </row>
        <row r="98">
          <cell r="M98" t="str">
            <v>Metals</v>
          </cell>
          <cell r="N98">
            <v>48</v>
          </cell>
          <cell r="O98">
            <v>40</v>
          </cell>
          <cell r="P98">
            <v>88</v>
          </cell>
          <cell r="Q98">
            <v>11156</v>
          </cell>
          <cell r="R98">
            <v>7665</v>
          </cell>
        </row>
        <row r="99">
          <cell r="M99" t="str">
            <v>Automotive OEM</v>
          </cell>
          <cell r="N99">
            <v>34</v>
          </cell>
          <cell r="O99">
            <v>28</v>
          </cell>
          <cell r="P99">
            <v>62</v>
          </cell>
          <cell r="Q99">
            <v>6969</v>
          </cell>
          <cell r="R99">
            <v>7343</v>
          </cell>
        </row>
        <row r="100">
          <cell r="M100" t="str">
            <v>Real estate</v>
          </cell>
          <cell r="N100">
            <v>28</v>
          </cell>
          <cell r="O100">
            <v>33</v>
          </cell>
          <cell r="P100">
            <v>61</v>
          </cell>
          <cell r="Q100">
            <v>790</v>
          </cell>
          <cell r="R100">
            <v>878</v>
          </cell>
        </row>
        <row r="101">
          <cell r="M101" t="str">
            <v>Chemicals</v>
          </cell>
          <cell r="N101">
            <v>19</v>
          </cell>
          <cell r="O101">
            <v>39</v>
          </cell>
          <cell r="P101">
            <v>58</v>
          </cell>
          <cell r="Q101">
            <v>2065</v>
          </cell>
          <cell r="R101">
            <v>6416</v>
          </cell>
        </row>
        <row r="102">
          <cell r="M102" t="str">
            <v>Plastics</v>
          </cell>
          <cell r="N102">
            <v>31</v>
          </cell>
          <cell r="O102">
            <v>12</v>
          </cell>
          <cell r="P102">
            <v>43</v>
          </cell>
          <cell r="Q102">
            <v>478</v>
          </cell>
          <cell r="R102">
            <v>367</v>
          </cell>
        </row>
        <row r="103">
          <cell r="M103" t="str">
            <v>Medical devices</v>
          </cell>
          <cell r="N103">
            <v>20</v>
          </cell>
          <cell r="O103">
            <v>21</v>
          </cell>
          <cell r="P103">
            <v>41</v>
          </cell>
          <cell r="Q103">
            <v>991</v>
          </cell>
          <cell r="R103">
            <v>352</v>
          </cell>
        </row>
        <row r="104">
          <cell r="M104" t="str">
            <v>Hotels &amp; tourism</v>
          </cell>
          <cell r="N104">
            <v>14</v>
          </cell>
          <cell r="O104">
            <v>15</v>
          </cell>
          <cell r="P104">
            <v>29</v>
          </cell>
          <cell r="Q104">
            <v>978</v>
          </cell>
          <cell r="R104">
            <v>1262</v>
          </cell>
        </row>
        <row r="105">
          <cell r="M105" t="str">
            <v>Coal, oil &amp; gas</v>
          </cell>
          <cell r="N105">
            <v>15</v>
          </cell>
          <cell r="O105">
            <v>14</v>
          </cell>
          <cell r="P105">
            <v>29</v>
          </cell>
          <cell r="Q105">
            <v>30221</v>
          </cell>
          <cell r="R105">
            <v>52881</v>
          </cell>
        </row>
        <row r="106">
          <cell r="M106" t="str">
            <v>Other</v>
          </cell>
          <cell r="N106">
            <v>124</v>
          </cell>
          <cell r="O106">
            <v>135</v>
          </cell>
          <cell r="P106">
            <v>259</v>
          </cell>
          <cell r="Q106">
            <v>16160</v>
          </cell>
          <cell r="R106">
            <v>16092</v>
          </cell>
        </row>
      </sheetData>
      <sheetData sheetId="4">
        <row r="113">
          <cell r="O113" t="str">
            <v>Destination Cities</v>
          </cell>
          <cell r="P113">
            <v>2023</v>
          </cell>
          <cell r="Q113">
            <v>2024</v>
          </cell>
          <cell r="R113">
            <v>2023</v>
          </cell>
          <cell r="S113">
            <v>2024</v>
          </cell>
        </row>
        <row r="114">
          <cell r="O114" t="str">
            <v>Grand</v>
          </cell>
          <cell r="P114">
            <v>1381</v>
          </cell>
          <cell r="Q114">
            <v>1451</v>
          </cell>
          <cell r="R114">
            <v>137331.77691745519</v>
          </cell>
          <cell r="S114">
            <v>165095.69976177067</v>
          </cell>
        </row>
        <row r="115">
          <cell r="O115" t="str">
            <v>Mexico City</v>
          </cell>
          <cell r="P115">
            <v>69</v>
          </cell>
          <cell r="Q115">
            <v>102</v>
          </cell>
          <cell r="R115">
            <v>914.80001312494392</v>
          </cell>
          <cell r="S115">
            <v>1181.0099956169718</v>
          </cell>
        </row>
        <row r="116">
          <cell r="O116" t="str">
            <v>Sao Paulo</v>
          </cell>
          <cell r="P116">
            <v>59</v>
          </cell>
          <cell r="Q116">
            <v>61</v>
          </cell>
          <cell r="R116">
            <v>2927.7300007629392</v>
          </cell>
          <cell r="S116">
            <v>1636.8299862593421</v>
          </cell>
        </row>
        <row r="117">
          <cell r="O117" t="str">
            <v>Bogota</v>
          </cell>
          <cell r="P117">
            <v>39</v>
          </cell>
          <cell r="Q117">
            <v>46</v>
          </cell>
          <cell r="R117">
            <v>392.99999709129298</v>
          </cell>
          <cell r="S117">
            <v>216.83999776840201</v>
          </cell>
        </row>
        <row r="118">
          <cell r="O118" t="str">
            <v>Monterrey</v>
          </cell>
          <cell r="P118">
            <v>39</v>
          </cell>
          <cell r="Q118">
            <v>41</v>
          </cell>
          <cell r="R118">
            <v>1929.680004692078</v>
          </cell>
          <cell r="S118">
            <v>1489.589999422431</v>
          </cell>
        </row>
        <row r="119">
          <cell r="O119" t="str">
            <v>Queretaro</v>
          </cell>
          <cell r="P119">
            <v>31</v>
          </cell>
          <cell r="Q119">
            <v>34</v>
          </cell>
          <cell r="R119">
            <v>1095.8599994206429</v>
          </cell>
          <cell r="S119">
            <v>1299.4099996685982</v>
          </cell>
        </row>
        <row r="120">
          <cell r="O120" t="str">
            <v>Santiago</v>
          </cell>
          <cell r="P120">
            <v>21</v>
          </cell>
          <cell r="Q120">
            <v>34</v>
          </cell>
          <cell r="R120">
            <v>368.40000528097198</v>
          </cell>
          <cell r="S120">
            <v>259.89999875426201</v>
          </cell>
        </row>
        <row r="121">
          <cell r="O121" t="str">
            <v>Guadalajara</v>
          </cell>
          <cell r="P121">
            <v>19</v>
          </cell>
          <cell r="Q121">
            <v>30</v>
          </cell>
          <cell r="R121">
            <v>523.09999704360905</v>
          </cell>
          <cell r="S121">
            <v>1394.5000003576279</v>
          </cell>
        </row>
        <row r="122">
          <cell r="O122" t="str">
            <v>Lima</v>
          </cell>
          <cell r="P122">
            <v>15</v>
          </cell>
          <cell r="Q122">
            <v>33</v>
          </cell>
          <cell r="R122">
            <v>162.26999938011201</v>
          </cell>
          <cell r="S122">
            <v>172.49999818205802</v>
          </cell>
        </row>
        <row r="123">
          <cell r="O123" t="str">
            <v>Medellin</v>
          </cell>
          <cell r="P123">
            <v>18</v>
          </cell>
          <cell r="Q123">
            <v>22</v>
          </cell>
          <cell r="R123">
            <v>54.700000047684</v>
          </cell>
          <cell r="S123">
            <v>260.30000090599003</v>
          </cell>
        </row>
        <row r="124">
          <cell r="O124" t="str">
            <v>Heredia</v>
          </cell>
          <cell r="P124">
            <v>21</v>
          </cell>
          <cell r="Q124">
            <v>18</v>
          </cell>
          <cell r="R124">
            <v>80.000001493097002</v>
          </cell>
          <cell r="S124">
            <v>153.10000170767398</v>
          </cell>
        </row>
        <row r="125">
          <cell r="O125" t="str">
            <v>Buenos Aires</v>
          </cell>
          <cell r="P125">
            <v>14</v>
          </cell>
          <cell r="Q125">
            <v>24</v>
          </cell>
          <cell r="R125">
            <v>110.499999761582</v>
          </cell>
          <cell r="S125">
            <v>406.38999962806702</v>
          </cell>
        </row>
        <row r="126">
          <cell r="O126" t="str">
            <v>Ramos Arizpe</v>
          </cell>
          <cell r="P126">
            <v>18</v>
          </cell>
          <cell r="Q126">
            <v>13</v>
          </cell>
          <cell r="R126">
            <v>891</v>
          </cell>
          <cell r="S126">
            <v>601.54000163078297</v>
          </cell>
        </row>
        <row r="127">
          <cell r="O127" t="str">
            <v>Rio de Janeiro</v>
          </cell>
          <cell r="P127">
            <v>16</v>
          </cell>
          <cell r="Q127">
            <v>14</v>
          </cell>
          <cell r="R127">
            <v>512.500002115965</v>
          </cell>
          <cell r="S127">
            <v>454.50000691413902</v>
          </cell>
        </row>
        <row r="128">
          <cell r="O128" t="str">
            <v>San Jose</v>
          </cell>
          <cell r="P128">
            <v>22</v>
          </cell>
          <cell r="Q128">
            <v>5</v>
          </cell>
          <cell r="R128">
            <v>131.59999991953401</v>
          </cell>
          <cell r="S128">
            <v>30.699999481439999</v>
          </cell>
        </row>
        <row r="129">
          <cell r="O129" t="str">
            <v>Santo Domingo</v>
          </cell>
          <cell r="P129">
            <v>8</v>
          </cell>
          <cell r="Q129">
            <v>16</v>
          </cell>
          <cell r="R129">
            <v>19.770000159740999</v>
          </cell>
          <cell r="S129">
            <v>499.29999795556097</v>
          </cell>
        </row>
        <row r="130">
          <cell r="O130" t="str">
            <v>Ciudad Juarez</v>
          </cell>
          <cell r="P130">
            <v>12</v>
          </cell>
          <cell r="Q130">
            <v>11</v>
          </cell>
          <cell r="R130">
            <v>1305.6000204086301</v>
          </cell>
          <cell r="S130">
            <v>957.63000148534695</v>
          </cell>
        </row>
        <row r="131">
          <cell r="O131" t="str">
            <v>Cartago</v>
          </cell>
          <cell r="P131">
            <v>15</v>
          </cell>
          <cell r="Q131">
            <v>6</v>
          </cell>
          <cell r="R131">
            <v>308.34999850392398</v>
          </cell>
          <cell r="S131">
            <v>86.900001049042004</v>
          </cell>
        </row>
        <row r="132">
          <cell r="O132" t="str">
            <v>Montevideo</v>
          </cell>
          <cell r="P132">
            <v>12</v>
          </cell>
          <cell r="Q132">
            <v>9</v>
          </cell>
          <cell r="R132">
            <v>154.29999687671702</v>
          </cell>
          <cell r="S132">
            <v>226.999996960163</v>
          </cell>
        </row>
        <row r="133">
          <cell r="O133" t="str">
            <v>Tijuana</v>
          </cell>
          <cell r="P133">
            <v>11</v>
          </cell>
          <cell r="Q133">
            <v>9</v>
          </cell>
          <cell r="R133">
            <v>491.49999856948898</v>
          </cell>
          <cell r="S133">
            <v>471.19999194145203</v>
          </cell>
        </row>
        <row r="134">
          <cell r="O134" t="str">
            <v>San Luis Potosi</v>
          </cell>
          <cell r="P134">
            <v>8</v>
          </cell>
          <cell r="Q134">
            <v>9</v>
          </cell>
          <cell r="R134">
            <v>1016.6199999880789</v>
          </cell>
          <cell r="S134">
            <v>397.50000035762804</v>
          </cell>
        </row>
        <row r="135">
          <cell r="O135" t="str">
            <v>Saltillo</v>
          </cell>
          <cell r="P135">
            <v>6</v>
          </cell>
          <cell r="Q135">
            <v>11</v>
          </cell>
          <cell r="R135">
            <v>291.899999988079</v>
          </cell>
          <cell r="S135">
            <v>1029.3999961614609</v>
          </cell>
        </row>
        <row r="136">
          <cell r="O136" t="str">
            <v>Barranquilla</v>
          </cell>
          <cell r="P136">
            <v>12</v>
          </cell>
          <cell r="Q136">
            <v>5</v>
          </cell>
          <cell r="R136">
            <v>75.449999403953996</v>
          </cell>
          <cell r="S136">
            <v>16.399999976159002</v>
          </cell>
        </row>
        <row r="137">
          <cell r="O137" t="str">
            <v>El Coyol</v>
          </cell>
          <cell r="P137">
            <v>8</v>
          </cell>
          <cell r="Q137">
            <v>9</v>
          </cell>
          <cell r="R137">
            <v>61.849999919534</v>
          </cell>
          <cell r="S137">
            <v>138.09999996423701</v>
          </cell>
        </row>
        <row r="138">
          <cell r="O138" t="str">
            <v>Aguascalientes</v>
          </cell>
          <cell r="P138">
            <v>6</v>
          </cell>
          <cell r="Q138">
            <v>10</v>
          </cell>
          <cell r="R138">
            <v>403.730000419617</v>
          </cell>
          <cell r="S138">
            <v>923.92999982833896</v>
          </cell>
        </row>
        <row r="139">
          <cell r="O139" t="str">
            <v>Panama City</v>
          </cell>
          <cell r="P139">
            <v>8</v>
          </cell>
          <cell r="Q139">
            <v>7</v>
          </cell>
          <cell r="R139">
            <v>280.70000398158999</v>
          </cell>
          <cell r="S139">
            <v>61.200000882148998</v>
          </cell>
        </row>
        <row r="140">
          <cell r="O140" t="str">
            <v>Apodaca</v>
          </cell>
          <cell r="P140">
            <v>8</v>
          </cell>
          <cell r="Q140">
            <v>5</v>
          </cell>
          <cell r="R140">
            <v>344.89999771118102</v>
          </cell>
          <cell r="S140">
            <v>349.10000038147001</v>
          </cell>
        </row>
        <row r="141">
          <cell r="O141" t="str">
            <v>Cancun</v>
          </cell>
          <cell r="P141">
            <v>5</v>
          </cell>
          <cell r="Q141">
            <v>8</v>
          </cell>
          <cell r="R141">
            <v>463.200000762939</v>
          </cell>
          <cell r="S141">
            <v>96.599997282027999</v>
          </cell>
        </row>
        <row r="142">
          <cell r="O142" t="str">
            <v>Curitiba</v>
          </cell>
          <cell r="P142">
            <v>5</v>
          </cell>
          <cell r="Q142">
            <v>8</v>
          </cell>
          <cell r="R142">
            <v>317.85000014305103</v>
          </cell>
          <cell r="S142">
            <v>97.499998927117005</v>
          </cell>
        </row>
        <row r="143">
          <cell r="O143" t="str">
            <v>Cali</v>
          </cell>
          <cell r="P143">
            <v>3</v>
          </cell>
          <cell r="Q143">
            <v>8</v>
          </cell>
          <cell r="R143">
            <v>4.1999999433759996</v>
          </cell>
          <cell r="S143">
            <v>138.83999943733201</v>
          </cell>
        </row>
        <row r="144">
          <cell r="O144" t="str">
            <v>Irapuato</v>
          </cell>
          <cell r="P144">
            <v>6</v>
          </cell>
          <cell r="Q144">
            <v>5</v>
          </cell>
          <cell r="R144">
            <v>307.80000305175804</v>
          </cell>
          <cell r="S144">
            <v>705.68002033233699</v>
          </cell>
        </row>
        <row r="145">
          <cell r="O145" t="str">
            <v>Not Specified</v>
          </cell>
          <cell r="P145">
            <v>372</v>
          </cell>
          <cell r="Q145">
            <v>420</v>
          </cell>
          <cell r="R145">
            <v>80970.271905480928</v>
          </cell>
          <cell r="S145">
            <v>82248.729941949248</v>
          </cell>
        </row>
        <row r="146">
          <cell r="O146" t="str">
            <v>Other</v>
          </cell>
          <cell r="P146">
            <v>475</v>
          </cell>
          <cell r="Q146">
            <v>418</v>
          </cell>
          <cell r="R146">
            <v>40418.644972008165</v>
          </cell>
          <cell r="S146">
            <v>67093.579830601811</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Personalizado 2">
      <a:dk1>
        <a:sysClr val="windowText" lastClr="000000"/>
      </a:dk1>
      <a:lt1>
        <a:sysClr val="window" lastClr="FFFFFF"/>
      </a:lt1>
      <a:dk2>
        <a:srgbClr val="44546A"/>
      </a:dk2>
      <a:lt2>
        <a:srgbClr val="E7E6E6"/>
      </a:lt2>
      <a:accent1>
        <a:srgbClr val="3FBCDF"/>
      </a:accent1>
      <a:accent2>
        <a:srgbClr val="D3091D"/>
      </a:accent2>
      <a:accent3>
        <a:srgbClr val="AEABAB"/>
      </a:accent3>
      <a:accent4>
        <a:srgbClr val="0563C1"/>
      </a:accent4>
      <a:accent5>
        <a:srgbClr val="AEABAB"/>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324C-0034-408D-B411-8C375BBA3194}">
  <sheetPr codeName="Hoja1">
    <tabColor rgb="FFEF491F"/>
  </sheetPr>
  <dimension ref="A1:N53"/>
  <sheetViews>
    <sheetView showGridLines="0" tabSelected="1" zoomScaleNormal="100" workbookViewId="0">
      <selection activeCell="D51" sqref="D51"/>
    </sheetView>
  </sheetViews>
  <sheetFormatPr baseColWidth="10" defaultColWidth="0" defaultRowHeight="14.1" customHeight="1" zeroHeight="1"/>
  <cols>
    <col min="1" max="14" width="10.88671875" style="98" customWidth="1"/>
    <col min="15" max="16384" width="10.88671875" style="98" hidden="1"/>
  </cols>
  <sheetData>
    <row r="1" spans="1:1" customFormat="1" ht="15.05"/>
    <row r="2" spans="1:1" customFormat="1" ht="15.05"/>
    <row r="3" spans="1:1" customFormat="1" ht="15.05"/>
    <row r="4" spans="1:1" customFormat="1" ht="15.05"/>
    <row r="5" spans="1:1" customFormat="1" ht="15.05"/>
    <row r="6" spans="1:1" customFormat="1" ht="20.3">
      <c r="A6" s="3"/>
    </row>
    <row r="7" spans="1:1" customFormat="1" ht="15.05">
      <c r="A7" s="4"/>
    </row>
    <row r="8" spans="1:1" customFormat="1" ht="15.05">
      <c r="A8" s="1"/>
    </row>
    <row r="9" spans="1:1" customFormat="1" ht="15.05">
      <c r="A9" s="2"/>
    </row>
    <row r="10" spans="1:1" customFormat="1" ht="15.05"/>
    <row r="11" spans="1:1" customFormat="1" ht="15.05"/>
    <row r="12" spans="1:1" customFormat="1" ht="15.05"/>
    <row r="13" spans="1:1" customFormat="1" ht="15.05"/>
    <row r="14" spans="1:1" customFormat="1" ht="15.05"/>
    <row r="15" spans="1:1" customFormat="1" ht="15.05"/>
    <row r="16" spans="1:1" customFormat="1" ht="15.05"/>
    <row r="17" spans="1:14" customFormat="1" ht="15.05"/>
    <row r="18" spans="1:14" customFormat="1" ht="15.05"/>
    <row r="19" spans="1:14" customFormat="1" ht="15.05"/>
    <row r="20" spans="1:14" customFormat="1" ht="15.05"/>
    <row r="21" spans="1:14" customFormat="1" ht="15.05"/>
    <row r="22" spans="1:14" customFormat="1" ht="15.05"/>
    <row r="23" spans="1:14" customFormat="1" ht="15.05"/>
    <row r="24" spans="1:14" customFormat="1" ht="15.05"/>
    <row r="25" spans="1:14" customFormat="1" ht="15.05"/>
    <row r="26" spans="1:14" customFormat="1" ht="15.05"/>
    <row r="27" spans="1:14" customFormat="1" ht="15.05"/>
    <row r="28" spans="1:14" customFormat="1" ht="15.05"/>
    <row r="29" spans="1:14" customFormat="1" ht="15.05"/>
    <row r="30" spans="1:14" customFormat="1" ht="15.05">
      <c r="A30" s="98"/>
      <c r="B30" s="98"/>
      <c r="C30" s="98"/>
      <c r="D30" s="98"/>
      <c r="E30" s="98"/>
      <c r="F30" s="98"/>
      <c r="G30" s="98"/>
      <c r="H30" s="98"/>
      <c r="I30" s="98"/>
      <c r="J30" s="98"/>
      <c r="K30" s="98"/>
      <c r="L30" s="98"/>
      <c r="M30" s="98"/>
      <c r="N30" s="98"/>
    </row>
    <row r="31" spans="1:14" customFormat="1" ht="15.05">
      <c r="A31" s="98"/>
      <c r="B31" s="98"/>
      <c r="C31" s="98"/>
      <c r="D31" s="98"/>
      <c r="E31" s="98"/>
      <c r="F31" s="98"/>
      <c r="G31" s="98"/>
      <c r="H31" s="98"/>
      <c r="I31" s="98"/>
      <c r="J31" s="98"/>
      <c r="K31" s="98"/>
      <c r="L31" s="98"/>
      <c r="M31" s="98"/>
      <c r="N31" s="98"/>
    </row>
    <row r="32" spans="1:14" customFormat="1" ht="15.05">
      <c r="A32" s="98"/>
      <c r="B32" s="98"/>
      <c r="C32" s="98"/>
      <c r="D32" s="98"/>
      <c r="E32" s="98"/>
      <c r="F32" s="98"/>
      <c r="G32" s="98"/>
      <c r="H32" s="98"/>
      <c r="I32" s="98"/>
      <c r="J32" s="98"/>
      <c r="K32" s="98"/>
      <c r="L32" s="98"/>
      <c r="M32" s="98"/>
      <c r="N32" s="98"/>
    </row>
    <row r="33" spans="1:14" customFormat="1" ht="15.05">
      <c r="A33" s="98"/>
      <c r="B33" s="98"/>
      <c r="C33" s="98"/>
      <c r="D33" s="98"/>
      <c r="E33" s="98"/>
      <c r="F33" s="98"/>
      <c r="G33" s="98"/>
      <c r="H33" s="98"/>
      <c r="I33" s="98"/>
      <c r="J33" s="98"/>
      <c r="K33" s="98"/>
      <c r="L33" s="98"/>
      <c r="M33" s="98"/>
      <c r="N33" s="98"/>
    </row>
    <row r="34" spans="1:14" customFormat="1" ht="15.05">
      <c r="A34" s="98"/>
      <c r="B34" s="98"/>
      <c r="C34" s="98"/>
      <c r="D34" s="98"/>
      <c r="E34" s="98"/>
      <c r="F34" s="98"/>
      <c r="G34" s="98"/>
      <c r="H34" s="98"/>
      <c r="I34" s="98"/>
      <c r="J34" s="98"/>
      <c r="K34" s="98"/>
      <c r="L34" s="98"/>
      <c r="M34" s="98"/>
      <c r="N34" s="98"/>
    </row>
    <row r="35" spans="1:14" customFormat="1" ht="15.05">
      <c r="A35" s="98"/>
      <c r="B35" s="98"/>
      <c r="C35" s="98"/>
      <c r="D35" s="98"/>
      <c r="E35" s="98"/>
      <c r="F35" s="98"/>
      <c r="G35" s="98"/>
      <c r="H35" s="98"/>
      <c r="I35" s="98"/>
      <c r="J35" s="98"/>
      <c r="K35" s="98"/>
      <c r="L35" s="98"/>
      <c r="M35" s="98"/>
      <c r="N35" s="98"/>
    </row>
    <row r="36" spans="1:14" customFormat="1" ht="15.05">
      <c r="A36" s="98"/>
      <c r="B36" s="98"/>
      <c r="C36" s="98"/>
      <c r="D36" s="98"/>
      <c r="E36" s="98"/>
      <c r="F36" s="98"/>
      <c r="G36" s="98"/>
      <c r="H36" s="98"/>
      <c r="I36" s="98"/>
      <c r="J36" s="98"/>
      <c r="K36" s="98"/>
      <c r="L36" s="98"/>
      <c r="M36" s="98"/>
      <c r="N36" s="98"/>
    </row>
    <row r="37" spans="1:14" customFormat="1" ht="15.05">
      <c r="A37" s="98"/>
      <c r="B37" s="98"/>
      <c r="C37" s="98"/>
      <c r="D37" s="98"/>
      <c r="E37" s="98"/>
      <c r="F37" s="98"/>
      <c r="G37" s="98"/>
      <c r="H37" s="98"/>
      <c r="I37" s="98"/>
      <c r="J37" s="98"/>
      <c r="K37" s="98"/>
      <c r="L37" s="98"/>
      <c r="M37" s="98"/>
      <c r="N37" s="98"/>
    </row>
    <row r="38" spans="1:14" customFormat="1" ht="15.05">
      <c r="A38" s="98"/>
      <c r="B38" s="98"/>
      <c r="C38" s="98"/>
      <c r="D38" s="98"/>
      <c r="E38" s="98"/>
      <c r="F38" s="98"/>
      <c r="G38" s="98"/>
      <c r="H38" s="98"/>
      <c r="I38" s="98"/>
      <c r="J38" s="98"/>
      <c r="K38" s="98"/>
      <c r="L38" s="98"/>
      <c r="M38" s="98"/>
      <c r="N38" s="98"/>
    </row>
    <row r="39" spans="1:14" customFormat="1" ht="15.05">
      <c r="A39" s="98"/>
      <c r="B39" s="98"/>
      <c r="C39" s="98"/>
      <c r="D39" s="98"/>
      <c r="E39" s="98"/>
      <c r="F39" s="98"/>
      <c r="G39" s="98"/>
      <c r="H39" s="98"/>
      <c r="I39" s="98"/>
      <c r="J39" s="98"/>
      <c r="K39" s="98"/>
      <c r="L39" s="98"/>
      <c r="M39" s="98"/>
      <c r="N39" s="98"/>
    </row>
    <row r="40" spans="1:14" customFormat="1" ht="15.05">
      <c r="A40" s="98"/>
      <c r="B40" s="98"/>
      <c r="C40" s="98"/>
      <c r="D40" s="98"/>
      <c r="E40" s="98"/>
      <c r="F40" s="98"/>
      <c r="G40" s="98"/>
      <c r="H40" s="98"/>
      <c r="I40" s="98"/>
      <c r="J40" s="98"/>
      <c r="K40" s="98"/>
      <c r="L40" s="98"/>
      <c r="M40" s="98"/>
      <c r="N40" s="98"/>
    </row>
    <row r="41" spans="1:14" customFormat="1" ht="15.05">
      <c r="A41" s="98"/>
      <c r="B41" s="98"/>
      <c r="C41" s="98"/>
      <c r="D41" s="98"/>
      <c r="E41" s="98"/>
      <c r="F41" s="98"/>
      <c r="G41" s="98"/>
      <c r="H41" s="98"/>
      <c r="I41" s="98"/>
      <c r="J41" s="98"/>
      <c r="K41" s="98"/>
      <c r="L41" s="98"/>
      <c r="M41" s="98"/>
      <c r="N41" s="98"/>
    </row>
    <row r="42" spans="1:14" customFormat="1" ht="15.05">
      <c r="A42" s="98"/>
      <c r="B42" s="98"/>
      <c r="C42" s="98"/>
      <c r="D42" s="98"/>
      <c r="E42" s="98"/>
      <c r="F42" s="98"/>
      <c r="G42" s="98"/>
      <c r="H42" s="98"/>
      <c r="I42" s="98"/>
      <c r="J42" s="98"/>
      <c r="K42" s="98"/>
      <c r="L42" s="98"/>
      <c r="M42" s="98"/>
      <c r="N42" s="98"/>
    </row>
    <row r="43" spans="1:14" customFormat="1" ht="15.05">
      <c r="A43" s="98"/>
      <c r="B43" s="98"/>
      <c r="C43" s="98"/>
      <c r="D43" s="98"/>
      <c r="E43" s="98"/>
      <c r="F43" s="98"/>
      <c r="G43" s="98"/>
      <c r="H43" s="98"/>
      <c r="I43" s="98"/>
      <c r="J43" s="98"/>
      <c r="K43" s="98"/>
      <c r="L43" s="98"/>
      <c r="M43" s="98"/>
      <c r="N43" s="98"/>
    </row>
    <row r="44" spans="1:14" customFormat="1" ht="15.05">
      <c r="A44" s="98"/>
      <c r="B44" s="98"/>
      <c r="C44" s="98"/>
      <c r="D44" s="98"/>
      <c r="E44" s="98"/>
      <c r="F44" s="98"/>
      <c r="G44" s="98"/>
      <c r="H44" s="98"/>
      <c r="I44" s="98"/>
      <c r="J44" s="98"/>
      <c r="K44" s="98"/>
      <c r="L44" s="98"/>
      <c r="M44" s="98"/>
      <c r="N44" s="98"/>
    </row>
    <row r="45" spans="1:14" customFormat="1" ht="14.1" customHeight="1">
      <c r="A45" s="98"/>
      <c r="B45" s="98"/>
      <c r="C45" s="98"/>
      <c r="D45" s="98"/>
      <c r="E45" s="98"/>
      <c r="F45" s="98"/>
      <c r="G45" s="98"/>
      <c r="H45" s="98"/>
      <c r="I45" s="98"/>
      <c r="J45" s="98"/>
      <c r="K45" s="98"/>
      <c r="L45" s="98"/>
      <c r="M45" s="98"/>
      <c r="N45" s="98"/>
    </row>
    <row r="46" spans="1:14" customFormat="1" ht="14.1" customHeight="1">
      <c r="A46" s="98"/>
      <c r="B46" s="98"/>
      <c r="C46" s="98"/>
      <c r="D46" s="98"/>
      <c r="E46" s="98"/>
      <c r="F46" s="98"/>
      <c r="G46" s="98"/>
      <c r="H46" s="98"/>
      <c r="I46" s="98"/>
      <c r="J46" s="98"/>
      <c r="K46" s="98"/>
      <c r="L46" s="98"/>
      <c r="M46" s="98"/>
      <c r="N46" s="98"/>
    </row>
    <row r="47" spans="1:14" customFormat="1" ht="14.1" customHeight="1">
      <c r="A47" s="98"/>
      <c r="B47" s="98"/>
      <c r="C47" s="98"/>
      <c r="D47" s="98"/>
      <c r="E47" s="98"/>
      <c r="F47" s="98"/>
      <c r="G47" s="98"/>
      <c r="H47" s="98"/>
      <c r="I47" s="98"/>
      <c r="J47" s="98"/>
      <c r="K47" s="98"/>
      <c r="L47" s="98"/>
      <c r="M47" s="98"/>
      <c r="N47" s="98"/>
    </row>
    <row r="48" spans="1:14" customFormat="1" ht="14.1" customHeight="1">
      <c r="A48" s="98"/>
      <c r="B48" s="98"/>
      <c r="C48" s="98"/>
      <c r="D48" s="98"/>
      <c r="E48" s="98"/>
      <c r="F48" s="98"/>
      <c r="G48" s="98"/>
      <c r="H48" s="98"/>
      <c r="I48" s="98"/>
      <c r="J48" s="98"/>
      <c r="K48" s="98"/>
      <c r="L48" s="98"/>
      <c r="M48" s="98"/>
      <c r="N48" s="98"/>
    </row>
    <row r="49" spans="1:14" customFormat="1" ht="15.55" customHeight="1">
      <c r="A49" s="98"/>
      <c r="B49" s="98"/>
      <c r="C49" s="98"/>
      <c r="D49" s="98"/>
      <c r="E49" s="98"/>
      <c r="F49" s="98"/>
      <c r="G49" s="98"/>
      <c r="H49" s="98"/>
      <c r="I49" s="98"/>
      <c r="J49" s="98"/>
      <c r="K49" s="98"/>
      <c r="L49" s="98"/>
      <c r="M49" s="98"/>
      <c r="N49" s="98"/>
    </row>
    <row r="50" spans="1:14" ht="14.1" customHeight="1"/>
    <row r="51" spans="1:14" ht="14.1" customHeight="1"/>
    <row r="52" spans="1:14" ht="14.1" customHeight="1"/>
    <row r="53" spans="1:14" ht="14.1" customHeight="1"/>
  </sheetData>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B5EA2-5754-489F-924B-D8A5BA3BE9FE}">
  <sheetPr>
    <tabColor rgb="FFBBEACB"/>
  </sheetPr>
  <dimension ref="A1:V546"/>
  <sheetViews>
    <sheetView showGridLines="0" topLeftCell="A47" zoomScale="91" zoomScaleNormal="80" workbookViewId="0">
      <selection activeCell="A8" sqref="A8"/>
    </sheetView>
  </sheetViews>
  <sheetFormatPr baseColWidth="10" defaultColWidth="10.88671875" defaultRowHeight="14.1" customHeight="1" zeroHeight="1"/>
  <cols>
    <col min="1" max="1" width="15.44140625" style="13" customWidth="1"/>
    <col min="2" max="2" width="51.44140625" style="13" customWidth="1"/>
    <col min="3" max="3" width="15.44140625" style="13" customWidth="1"/>
    <col min="4" max="4" width="15.88671875" style="13" customWidth="1"/>
    <col min="5" max="5" width="12.109375" style="13" customWidth="1"/>
    <col min="6" max="6" width="16.5546875" style="13" customWidth="1"/>
    <col min="7" max="7" width="12.44140625" style="13" customWidth="1"/>
    <col min="8" max="8" width="19.44140625" style="13" customWidth="1"/>
    <col min="9" max="20" width="10.88671875" style="13" customWidth="1"/>
    <col min="21" max="21" width="11.109375" style="13" customWidth="1"/>
    <col min="22" max="25" width="10.88671875" style="13" customWidth="1"/>
    <col min="26" max="26" width="10.44140625" style="13" customWidth="1"/>
    <col min="27" max="16384" width="10.88671875" style="13"/>
  </cols>
  <sheetData>
    <row r="1" spans="1:22" s="5" customFormat="1" ht="14.4">
      <c r="E1" s="30"/>
    </row>
    <row r="2" spans="1:22" s="5" customFormat="1" ht="14.4">
      <c r="E2" s="30"/>
    </row>
    <row r="3" spans="1:22" s="5" customFormat="1" ht="14.4">
      <c r="E3" s="30"/>
    </row>
    <row r="4" spans="1:22" s="5" customFormat="1" ht="14.4">
      <c r="A4" s="9" t="s">
        <v>264</v>
      </c>
    </row>
    <row r="5" spans="1:22" s="5" customFormat="1" ht="14.4">
      <c r="A5" s="97" t="s">
        <v>265</v>
      </c>
      <c r="B5" s="97"/>
      <c r="C5" s="97"/>
      <c r="D5" s="97"/>
      <c r="E5" s="97"/>
      <c r="F5" s="97"/>
      <c r="G5" s="97"/>
      <c r="H5" s="97"/>
      <c r="I5" s="97"/>
      <c r="J5" s="97"/>
      <c r="K5" s="97"/>
      <c r="L5" s="97"/>
      <c r="M5" s="97"/>
      <c r="N5" s="97"/>
      <c r="O5" s="97"/>
      <c r="P5" s="97"/>
      <c r="Q5" s="97"/>
      <c r="R5" s="97"/>
      <c r="S5" s="97"/>
      <c r="T5" s="97"/>
      <c r="U5" s="97"/>
      <c r="V5" s="97"/>
    </row>
    <row r="6" spans="1:22" s="5" customFormat="1" ht="14.4">
      <c r="A6" s="9" t="s">
        <v>2</v>
      </c>
    </row>
    <row r="7" spans="1:22" s="5" customFormat="1" ht="14.4">
      <c r="A7" s="29" t="s">
        <v>3</v>
      </c>
    </row>
    <row r="8" spans="1:22" s="5" customFormat="1" ht="14.4"/>
    <row r="9" spans="1:22" s="5" customFormat="1" ht="14.4">
      <c r="B9" s="9" t="s">
        <v>301</v>
      </c>
      <c r="C9" s="78"/>
      <c r="D9" s="79"/>
      <c r="E9" s="80"/>
      <c r="F9" s="79"/>
      <c r="H9" s="54"/>
    </row>
    <row r="10" spans="1:22" s="5" customFormat="1" ht="14.4">
      <c r="B10" s="81"/>
      <c r="C10" s="78"/>
      <c r="D10" s="188"/>
      <c r="E10" s="79"/>
      <c r="F10" s="79"/>
      <c r="H10" s="54"/>
    </row>
    <row r="11" spans="1:22" s="5" customFormat="1" ht="27.85" customHeight="1">
      <c r="B11" s="59"/>
      <c r="C11" s="244" t="s">
        <v>163</v>
      </c>
      <c r="D11" s="244"/>
      <c r="E11" s="244"/>
      <c r="F11" s="244" t="s">
        <v>267</v>
      </c>
      <c r="G11" s="244"/>
      <c r="H11" s="244"/>
    </row>
    <row r="12" spans="1:22" s="5" customFormat="1" ht="14.4">
      <c r="B12" s="139" t="s">
        <v>302</v>
      </c>
      <c r="C12" s="139">
        <v>2024</v>
      </c>
      <c r="D12" s="139">
        <v>2025</v>
      </c>
      <c r="E12" s="139" t="s">
        <v>216</v>
      </c>
      <c r="F12" s="139">
        <v>2024</v>
      </c>
      <c r="G12" s="139">
        <v>2025</v>
      </c>
      <c r="H12" s="139" t="s">
        <v>216</v>
      </c>
    </row>
    <row r="13" spans="1:22" s="5" customFormat="1" ht="15.9" customHeight="1">
      <c r="A13" s="207"/>
      <c r="B13" s="149" t="s">
        <v>303</v>
      </c>
      <c r="C13" s="125">
        <v>13</v>
      </c>
      <c r="D13" s="152">
        <v>22</v>
      </c>
      <c r="E13" s="153">
        <f>(D13/C13)-1</f>
        <v>0.69230769230769229</v>
      </c>
      <c r="F13" s="171">
        <v>28.183286285155248</v>
      </c>
      <c r="G13" s="172">
        <v>28.882629959229359</v>
      </c>
      <c r="H13" s="153">
        <f>(G13/F13)-1</f>
        <v>2.4814128026030557E-2</v>
      </c>
      <c r="J13" s="82" t="str">
        <f>B13</f>
        <v>Retail</v>
      </c>
      <c r="K13" s="83">
        <f>D13</f>
        <v>22</v>
      </c>
      <c r="L13" s="33">
        <f t="shared" ref="L13:L23" si="0">K13/$D$29</f>
        <v>0.26829268292682928</v>
      </c>
    </row>
    <row r="14" spans="1:22" s="5" customFormat="1" ht="15.9" customHeight="1">
      <c r="A14" s="207"/>
      <c r="B14" s="149" t="s">
        <v>304</v>
      </c>
      <c r="C14" s="125">
        <v>15</v>
      </c>
      <c r="D14" s="152">
        <v>19</v>
      </c>
      <c r="E14" s="153">
        <f t="shared" ref="E14:E28" si="1">(D14/C14)-1</f>
        <v>0.26666666666666661</v>
      </c>
      <c r="F14" s="171">
        <v>66.499998569488</v>
      </c>
      <c r="G14" s="172">
        <v>76.833223319405604</v>
      </c>
      <c r="H14" s="153">
        <f t="shared" ref="H14:H28" si="2">(G14/F14)-1</f>
        <v>0.15538684168722328</v>
      </c>
      <c r="I14" s="84"/>
      <c r="J14" s="82" t="str">
        <f t="shared" ref="J14:J20" si="3">B14</f>
        <v>Oficina de Ventas, Marketing y Soporte</v>
      </c>
      <c r="K14" s="83">
        <f t="shared" ref="K14:K20" si="4">D14</f>
        <v>19</v>
      </c>
      <c r="L14" s="33">
        <f t="shared" si="0"/>
        <v>0.23170731707317074</v>
      </c>
    </row>
    <row r="15" spans="1:22" s="5" customFormat="1" ht="15.9" customHeight="1">
      <c r="A15" s="207"/>
      <c r="B15" s="149" t="s">
        <v>305</v>
      </c>
      <c r="C15" s="125">
        <v>19</v>
      </c>
      <c r="D15" s="152">
        <v>19</v>
      </c>
      <c r="E15" s="153">
        <f t="shared" si="1"/>
        <v>0</v>
      </c>
      <c r="F15" s="171">
        <v>187.05555580974567</v>
      </c>
      <c r="G15" s="172">
        <v>127.099998332558</v>
      </c>
      <c r="H15" s="153">
        <f t="shared" si="2"/>
        <v>-0.32052273036021717</v>
      </c>
      <c r="I15" s="84"/>
      <c r="J15" s="82" t="str">
        <f t="shared" si="3"/>
        <v>Servicios empresariales</v>
      </c>
      <c r="K15" s="83">
        <f t="shared" si="4"/>
        <v>19</v>
      </c>
      <c r="L15" s="33">
        <f t="shared" si="0"/>
        <v>0.23170731707317074</v>
      </c>
    </row>
    <row r="16" spans="1:22" s="5" customFormat="1" ht="15.9" customHeight="1">
      <c r="B16" s="149" t="s">
        <v>306</v>
      </c>
      <c r="C16" s="125">
        <v>1</v>
      </c>
      <c r="D16" s="152">
        <v>5</v>
      </c>
      <c r="E16" s="153">
        <f t="shared" si="1"/>
        <v>4</v>
      </c>
      <c r="F16" s="171">
        <v>1.600000023842</v>
      </c>
      <c r="G16" s="172">
        <v>134.700000047684</v>
      </c>
      <c r="H16" s="153">
        <f t="shared" si="2"/>
        <v>83.187498775303538</v>
      </c>
      <c r="I16" s="84"/>
      <c r="J16" s="82" t="str">
        <f t="shared" si="3"/>
        <v>R&amp;D</v>
      </c>
      <c r="K16" s="83">
        <f t="shared" si="4"/>
        <v>5</v>
      </c>
      <c r="L16" s="33">
        <f t="shared" si="0"/>
        <v>6.097560975609756E-2</v>
      </c>
    </row>
    <row r="17" spans="2:12" s="5" customFormat="1" ht="15.9" customHeight="1">
      <c r="B17" s="149" t="s">
        <v>307</v>
      </c>
      <c r="C17" s="125">
        <v>6</v>
      </c>
      <c r="D17" s="152">
        <v>3</v>
      </c>
      <c r="E17" s="153">
        <f t="shared" si="1"/>
        <v>-0.5</v>
      </c>
      <c r="F17" s="171">
        <v>164.64000034332301</v>
      </c>
      <c r="G17" s="172">
        <v>24.05</v>
      </c>
      <c r="H17" s="153">
        <f t="shared" si="2"/>
        <v>-0.85392371264669187</v>
      </c>
      <c r="I17" s="84"/>
      <c r="J17" s="82" t="str">
        <f t="shared" si="3"/>
        <v>Fabricación</v>
      </c>
      <c r="K17" s="83">
        <f t="shared" si="4"/>
        <v>3</v>
      </c>
      <c r="L17" s="33">
        <f t="shared" si="0"/>
        <v>3.6585365853658534E-2</v>
      </c>
    </row>
    <row r="18" spans="2:12" s="5" customFormat="1" ht="15.9" customHeight="1">
      <c r="B18" s="149" t="s">
        <v>308</v>
      </c>
      <c r="C18" s="125">
        <v>5</v>
      </c>
      <c r="D18" s="152">
        <v>3</v>
      </c>
      <c r="E18" s="153">
        <f t="shared" si="1"/>
        <v>-0.4</v>
      </c>
      <c r="F18" s="171">
        <v>22.799999809265</v>
      </c>
      <c r="G18" s="172">
        <v>31.3</v>
      </c>
      <c r="H18" s="153">
        <f t="shared" si="2"/>
        <v>0.37280702902817331</v>
      </c>
      <c r="I18" s="84"/>
      <c r="J18" s="82" t="str">
        <f t="shared" si="3"/>
        <v>No especificada</v>
      </c>
      <c r="K18" s="83">
        <f t="shared" si="4"/>
        <v>3</v>
      </c>
      <c r="L18" s="33">
        <f t="shared" si="0"/>
        <v>3.6585365853658534E-2</v>
      </c>
    </row>
    <row r="19" spans="2:12" s="5" customFormat="1" ht="15.9" customHeight="1">
      <c r="B19" s="149" t="s">
        <v>309</v>
      </c>
      <c r="C19" s="125">
        <v>1</v>
      </c>
      <c r="D19" s="152">
        <v>2</v>
      </c>
      <c r="E19" s="153">
        <f t="shared" si="1"/>
        <v>1</v>
      </c>
      <c r="F19" s="171">
        <v>0.5</v>
      </c>
      <c r="G19" s="172">
        <v>109.3191733961385</v>
      </c>
      <c r="H19" s="153">
        <f t="shared" si="2"/>
        <v>217.63834679227699</v>
      </c>
      <c r="I19" s="84"/>
      <c r="J19" s="82" t="str">
        <f t="shared" si="3"/>
        <v>Sede regional</v>
      </c>
      <c r="K19" s="83">
        <f t="shared" si="4"/>
        <v>2</v>
      </c>
      <c r="L19" s="33">
        <f t="shared" si="0"/>
        <v>2.4390243902439025E-2</v>
      </c>
    </row>
    <row r="20" spans="2:12" s="5" customFormat="1" ht="15.9" customHeight="1">
      <c r="B20" s="149" t="s">
        <v>310</v>
      </c>
      <c r="C20" s="125"/>
      <c r="D20" s="152">
        <v>2</v>
      </c>
      <c r="E20" s="153"/>
      <c r="F20" s="171"/>
      <c r="G20" s="172">
        <v>11</v>
      </c>
      <c r="H20" s="153"/>
      <c r="I20" s="84"/>
      <c r="J20" s="82" t="str">
        <f t="shared" si="3"/>
        <v>Educación y formación</v>
      </c>
      <c r="K20" s="83">
        <f t="shared" si="4"/>
        <v>2</v>
      </c>
      <c r="L20" s="33">
        <f t="shared" si="0"/>
        <v>2.4390243902439025E-2</v>
      </c>
    </row>
    <row r="21" spans="2:12" s="5" customFormat="1" ht="15.9" customHeight="1">
      <c r="B21" s="149" t="s">
        <v>311</v>
      </c>
      <c r="C21" s="125">
        <v>7</v>
      </c>
      <c r="D21" s="152">
        <v>2</v>
      </c>
      <c r="E21" s="153">
        <f t="shared" si="1"/>
        <v>-0.7142857142857143</v>
      </c>
      <c r="F21" s="171">
        <v>127.020002651214</v>
      </c>
      <c r="G21" s="172">
        <v>35.180000305176002</v>
      </c>
      <c r="H21" s="153">
        <f t="shared" si="2"/>
        <v>-0.72303574578110141</v>
      </c>
      <c r="I21" s="84"/>
      <c r="J21" s="82" t="str">
        <f>B21</f>
        <v>Logística, Distribución y Transporte</v>
      </c>
      <c r="K21" s="83">
        <f>D21</f>
        <v>2</v>
      </c>
      <c r="L21" s="33">
        <f t="shared" si="0"/>
        <v>2.4390243902439025E-2</v>
      </c>
    </row>
    <row r="22" spans="2:12" s="5" customFormat="1" ht="15.9" customHeight="1">
      <c r="B22" s="149" t="s">
        <v>312</v>
      </c>
      <c r="C22" s="125"/>
      <c r="D22" s="152">
        <v>1</v>
      </c>
      <c r="E22" s="153"/>
      <c r="F22" s="171"/>
      <c r="G22" s="172">
        <v>11.699999809265</v>
      </c>
      <c r="H22" s="153"/>
      <c r="I22" s="84"/>
      <c r="J22" s="82" t="str">
        <f t="shared" ref="J22:J23" si="5">B22</f>
        <v>Centro de soporte técnico</v>
      </c>
      <c r="K22" s="83">
        <f t="shared" ref="K22:K23" si="6">D22</f>
        <v>1</v>
      </c>
      <c r="L22" s="33">
        <f t="shared" si="0"/>
        <v>1.2195121951219513E-2</v>
      </c>
    </row>
    <row r="23" spans="2:12" s="5" customFormat="1" ht="15.9" customHeight="1">
      <c r="B23" s="149" t="s">
        <v>313</v>
      </c>
      <c r="C23" s="125"/>
      <c r="D23" s="152">
        <v>1</v>
      </c>
      <c r="E23" s="153"/>
      <c r="F23" s="171"/>
      <c r="G23" s="172">
        <v>4</v>
      </c>
      <c r="H23" s="153"/>
      <c r="I23" s="84"/>
      <c r="J23" s="82" t="str">
        <f t="shared" si="5"/>
        <v>Mantenimiento &amp; Revisión</v>
      </c>
      <c r="K23" s="83">
        <f t="shared" si="6"/>
        <v>1</v>
      </c>
      <c r="L23" s="33">
        <f t="shared" si="0"/>
        <v>1.2195121951219513E-2</v>
      </c>
    </row>
    <row r="24" spans="2:12" s="5" customFormat="1" ht="15.9" customHeight="1">
      <c r="B24" s="149" t="s">
        <v>314</v>
      </c>
      <c r="C24" s="125"/>
      <c r="D24" s="152">
        <v>1</v>
      </c>
      <c r="E24" s="153"/>
      <c r="F24" s="171"/>
      <c r="G24" s="172">
        <v>1</v>
      </c>
      <c r="H24" s="153"/>
      <c r="I24" s="84"/>
      <c r="J24" s="82"/>
      <c r="K24" s="83"/>
      <c r="L24" s="33"/>
    </row>
    <row r="25" spans="2:12" s="5" customFormat="1" ht="15.9" customHeight="1">
      <c r="B25" s="149" t="s">
        <v>315</v>
      </c>
      <c r="C25" s="125">
        <v>2</v>
      </c>
      <c r="D25" s="152">
        <v>1</v>
      </c>
      <c r="E25" s="153">
        <f t="shared" si="1"/>
        <v>-0.5</v>
      </c>
      <c r="F25" s="171">
        <v>1</v>
      </c>
      <c r="G25" s="172">
        <v>8</v>
      </c>
      <c r="H25" s="153">
        <f t="shared" si="2"/>
        <v>7</v>
      </c>
      <c r="I25" s="84"/>
      <c r="J25" s="82"/>
      <c r="K25" s="83"/>
      <c r="L25" s="33"/>
    </row>
    <row r="26" spans="2:12" s="5" customFormat="1" ht="15.9" customHeight="1">
      <c r="B26" s="149" t="s">
        <v>316</v>
      </c>
      <c r="C26" s="125">
        <v>1</v>
      </c>
      <c r="D26" s="152">
        <v>1</v>
      </c>
      <c r="E26" s="153">
        <f t="shared" si="1"/>
        <v>0</v>
      </c>
      <c r="F26" s="171">
        <v>41.799999237061002</v>
      </c>
      <c r="G26" s="172">
        <v>28</v>
      </c>
      <c r="H26" s="153">
        <f t="shared" si="2"/>
        <v>-0.33014352844354966</v>
      </c>
      <c r="I26" s="84"/>
      <c r="J26" s="82"/>
      <c r="K26" s="83"/>
      <c r="L26" s="33"/>
    </row>
    <row r="27" spans="2:12" s="5" customFormat="1" ht="15.9" customHeight="1">
      <c r="B27" s="149" t="s">
        <v>317</v>
      </c>
      <c r="C27" s="125">
        <v>2</v>
      </c>
      <c r="D27" s="152"/>
      <c r="E27" s="153">
        <f t="shared" si="1"/>
        <v>-1</v>
      </c>
      <c r="F27" s="171">
        <v>9.7102987858987699</v>
      </c>
      <c r="G27" s="172"/>
      <c r="H27" s="153">
        <f t="shared" si="2"/>
        <v>-1</v>
      </c>
      <c r="I27" s="84"/>
      <c r="J27" s="82"/>
      <c r="K27" s="83"/>
      <c r="L27" s="33"/>
    </row>
    <row r="28" spans="2:12" s="5" customFormat="1" ht="15.9" customHeight="1">
      <c r="B28" s="149" t="s">
        <v>318</v>
      </c>
      <c r="C28" s="125">
        <v>1</v>
      </c>
      <c r="D28" s="152"/>
      <c r="E28" s="153">
        <f t="shared" si="1"/>
        <v>-1</v>
      </c>
      <c r="F28" s="171">
        <v>21.881379690616001</v>
      </c>
      <c r="G28" s="172"/>
      <c r="H28" s="153">
        <f t="shared" si="2"/>
        <v>-1</v>
      </c>
      <c r="I28" s="84"/>
      <c r="J28" s="82"/>
      <c r="K28" s="83"/>
      <c r="L28" s="33"/>
    </row>
    <row r="29" spans="2:12" s="5" customFormat="1" ht="15.9" customHeight="1">
      <c r="B29" s="156" t="s">
        <v>167</v>
      </c>
      <c r="C29" s="131">
        <f>+SUM(C13:C28)</f>
        <v>73</v>
      </c>
      <c r="D29" s="154">
        <f>SUM(D13:D28)</f>
        <v>82</v>
      </c>
      <c r="E29" s="155">
        <f>(D29-C29)/C29</f>
        <v>0.12328767123287671</v>
      </c>
      <c r="F29" s="173">
        <f>+SUM(F13:F27)</f>
        <v>650.80914151499269</v>
      </c>
      <c r="G29" s="174">
        <f>SUM(G13:G27)</f>
        <v>631.06502516945648</v>
      </c>
      <c r="H29" s="155">
        <f>(G29/F29)-1</f>
        <v>-3.0337798113245107E-2</v>
      </c>
    </row>
    <row r="30" spans="2:12" s="5" customFormat="1" ht="14.4">
      <c r="B30" s="81"/>
      <c r="C30" s="78"/>
      <c r="D30" s="78"/>
      <c r="E30" s="85"/>
      <c r="F30" s="78"/>
      <c r="G30" s="78"/>
      <c r="H30" s="85"/>
    </row>
    <row r="31" spans="2:12" s="5" customFormat="1" ht="14.25" customHeight="1">
      <c r="B31" s="34" t="s">
        <v>177</v>
      </c>
      <c r="C31" s="34"/>
      <c r="D31" s="187"/>
      <c r="E31" s="87"/>
    </row>
    <row r="32" spans="2:12" s="5" customFormat="1" ht="9" customHeight="1">
      <c r="B32" s="34" t="s">
        <v>282</v>
      </c>
      <c r="C32" s="34"/>
      <c r="D32" s="34"/>
      <c r="E32" s="34"/>
    </row>
    <row r="33" spans="1:13" s="5" customFormat="1" ht="14.4">
      <c r="B33" s="34" t="s">
        <v>283</v>
      </c>
      <c r="C33" s="34"/>
      <c r="D33" s="34"/>
      <c r="E33" s="34"/>
      <c r="K33" s="220"/>
    </row>
    <row r="34" spans="1:13" s="5" customFormat="1" ht="21.8" customHeight="1">
      <c r="B34" s="237" t="s">
        <v>284</v>
      </c>
      <c r="C34" s="237"/>
      <c r="D34" s="237"/>
      <c r="E34" s="237"/>
      <c r="F34" s="237"/>
      <c r="G34" s="237"/>
      <c r="H34" s="237"/>
    </row>
    <row r="35" spans="1:13" s="5" customFormat="1" ht="11.3" customHeight="1">
      <c r="B35" s="45"/>
      <c r="C35" s="45"/>
      <c r="D35" s="45"/>
      <c r="E35" s="45"/>
      <c r="F35" s="45"/>
      <c r="G35" s="45"/>
      <c r="H35" s="45"/>
    </row>
    <row r="36" spans="1:13" s="5" customFormat="1" ht="130.6" customHeight="1">
      <c r="A36" s="88"/>
      <c r="B36" s="243" t="s">
        <v>319</v>
      </c>
      <c r="C36" s="243"/>
      <c r="D36" s="243"/>
      <c r="E36" s="243"/>
      <c r="F36" s="243"/>
      <c r="G36" s="243"/>
      <c r="H36" s="243"/>
    </row>
    <row r="37" spans="1:13" s="5" customFormat="1" ht="14.4"/>
    <row r="38" spans="1:13" s="5" customFormat="1" ht="14.4">
      <c r="B38" s="9" t="s">
        <v>320</v>
      </c>
    </row>
    <row r="39" spans="1:13" s="5" customFormat="1" ht="11.3" customHeight="1">
      <c r="B39" s="9"/>
    </row>
    <row r="40" spans="1:13" s="5" customFormat="1" ht="26.2" customHeight="1">
      <c r="B40" s="59"/>
      <c r="C40" s="244" t="s">
        <v>163</v>
      </c>
      <c r="D40" s="244"/>
      <c r="E40" s="244" t="s">
        <v>171</v>
      </c>
      <c r="F40" s="244"/>
      <c r="G40" s="244" t="s">
        <v>247</v>
      </c>
      <c r="H40" s="244"/>
    </row>
    <row r="41" spans="1:13" s="5" customFormat="1" ht="42.05" customHeight="1">
      <c r="B41" s="139" t="s">
        <v>268</v>
      </c>
      <c r="C41" s="129" t="s">
        <v>173</v>
      </c>
      <c r="D41" s="129" t="s">
        <v>248</v>
      </c>
      <c r="E41" s="129" t="s">
        <v>175</v>
      </c>
      <c r="F41" s="129" t="s">
        <v>248</v>
      </c>
      <c r="G41" s="129" t="s">
        <v>176</v>
      </c>
      <c r="H41" s="129" t="s">
        <v>248</v>
      </c>
    </row>
    <row r="42" spans="1:13" s="5" customFormat="1" ht="14.4">
      <c r="B42" s="149" t="s">
        <v>305</v>
      </c>
      <c r="C42" s="141">
        <v>115</v>
      </c>
      <c r="D42" s="142">
        <f t="shared" ref="D42:D71" si="7">C42/$C$71</f>
        <v>0.21495327102803738</v>
      </c>
      <c r="E42" s="175">
        <v>1084.3554614500831</v>
      </c>
      <c r="F42" s="142">
        <f t="shared" ref="F42:F71" si="8">E42/$E$71</f>
        <v>0.15890337802586665</v>
      </c>
      <c r="G42" s="126">
        <v>14681</v>
      </c>
      <c r="H42" s="142">
        <f t="shared" ref="H42:H71" si="9">G42/$G$71</f>
        <v>0.23841694139045422</v>
      </c>
      <c r="J42" s="82" t="str">
        <f>B42</f>
        <v>Servicios empresariales</v>
      </c>
      <c r="K42" s="83">
        <f>C42</f>
        <v>115</v>
      </c>
      <c r="L42" s="33">
        <f t="shared" ref="L42:L51" si="10">K42/$C$71</f>
        <v>0.21495327102803738</v>
      </c>
    </row>
    <row r="43" spans="1:13" s="5" customFormat="1" ht="14.4">
      <c r="B43" s="149" t="s">
        <v>304</v>
      </c>
      <c r="C43" s="141">
        <v>105</v>
      </c>
      <c r="D43" s="142">
        <f t="shared" si="7"/>
        <v>0.19626168224299065</v>
      </c>
      <c r="E43" s="175">
        <v>515.70231435009839</v>
      </c>
      <c r="F43" s="142">
        <f t="shared" si="8"/>
        <v>7.5571934406456001E-2</v>
      </c>
      <c r="G43" s="126">
        <v>2901</v>
      </c>
      <c r="H43" s="142">
        <f t="shared" si="9"/>
        <v>4.71117462688991E-2</v>
      </c>
      <c r="J43" s="82" t="str">
        <f t="shared" ref="J43:K51" si="11">B43</f>
        <v>Oficina de Ventas, Marketing y Soporte</v>
      </c>
      <c r="K43" s="83">
        <f t="shared" si="11"/>
        <v>105</v>
      </c>
      <c r="L43" s="33">
        <f t="shared" si="10"/>
        <v>0.19626168224299065</v>
      </c>
    </row>
    <row r="44" spans="1:13" s="5" customFormat="1" ht="14.4">
      <c r="B44" s="149" t="s">
        <v>303</v>
      </c>
      <c r="C44" s="141">
        <v>86</v>
      </c>
      <c r="D44" s="142">
        <f t="shared" si="7"/>
        <v>0.16074766355140188</v>
      </c>
      <c r="E44" s="175">
        <v>253.83669536036899</v>
      </c>
      <c r="F44" s="142">
        <f t="shared" si="8"/>
        <v>3.7197680828522539E-2</v>
      </c>
      <c r="G44" s="126">
        <v>2798</v>
      </c>
      <c r="H44" s="142">
        <f t="shared" si="9"/>
        <v>4.5439043798820987E-2</v>
      </c>
      <c r="J44" s="82" t="str">
        <f t="shared" si="11"/>
        <v>Retail</v>
      </c>
      <c r="K44" s="83">
        <f t="shared" si="11"/>
        <v>86</v>
      </c>
      <c r="L44" s="33">
        <f t="shared" si="10"/>
        <v>0.16074766355140188</v>
      </c>
      <c r="M44" s="33"/>
    </row>
    <row r="45" spans="1:13" s="5" customFormat="1" ht="14.4">
      <c r="B45" s="149" t="s">
        <v>311</v>
      </c>
      <c r="C45" s="141">
        <v>32</v>
      </c>
      <c r="D45" s="142">
        <f t="shared" si="7"/>
        <v>5.9813084112149535E-2</v>
      </c>
      <c r="E45" s="175">
        <v>800.25139489409378</v>
      </c>
      <c r="F45" s="142">
        <f t="shared" si="8"/>
        <v>0.11727026278682791</v>
      </c>
      <c r="G45" s="126">
        <v>4558</v>
      </c>
      <c r="H45" s="142">
        <f t="shared" si="9"/>
        <v>7.4021144258408167E-2</v>
      </c>
      <c r="J45" s="82" t="str">
        <f t="shared" si="11"/>
        <v>Logística, Distribución y Transporte</v>
      </c>
      <c r="K45" s="83">
        <f t="shared" si="11"/>
        <v>32</v>
      </c>
      <c r="L45" s="33">
        <f t="shared" si="10"/>
        <v>5.9813084112149535E-2</v>
      </c>
      <c r="M45" s="33"/>
    </row>
    <row r="46" spans="1:13" s="5" customFormat="1" ht="14.4">
      <c r="B46" s="149" t="s">
        <v>308</v>
      </c>
      <c r="C46" s="141">
        <v>31</v>
      </c>
      <c r="D46" s="142">
        <f t="shared" si="7"/>
        <v>5.7943925233644861E-2</v>
      </c>
      <c r="E46" s="175">
        <v>138.34623665272028</v>
      </c>
      <c r="F46" s="142">
        <f t="shared" si="8"/>
        <v>2.0273503590681377E-2</v>
      </c>
      <c r="G46" s="126">
        <v>5478</v>
      </c>
      <c r="H46" s="142">
        <f t="shared" si="9"/>
        <v>8.8961787680465115E-2</v>
      </c>
      <c r="J46" s="82" t="str">
        <f t="shared" si="11"/>
        <v>No especificada</v>
      </c>
      <c r="K46" s="83">
        <f t="shared" si="11"/>
        <v>31</v>
      </c>
      <c r="L46" s="33">
        <f t="shared" si="10"/>
        <v>5.7943925233644861E-2</v>
      </c>
      <c r="M46" s="33"/>
    </row>
    <row r="47" spans="1:13" s="5" customFormat="1" ht="14.4">
      <c r="B47" s="149" t="s">
        <v>306</v>
      </c>
      <c r="C47" s="141">
        <v>24</v>
      </c>
      <c r="D47" s="142">
        <f t="shared" si="7"/>
        <v>4.4859813084112146E-2</v>
      </c>
      <c r="E47" s="175">
        <v>312.22999969005605</v>
      </c>
      <c r="F47" s="142">
        <f t="shared" si="8"/>
        <v>4.5754739507114235E-2</v>
      </c>
      <c r="G47" s="126">
        <v>3189</v>
      </c>
      <c r="H47" s="142">
        <f t="shared" si="9"/>
        <v>5.1788817253195188E-2</v>
      </c>
      <c r="J47" s="82" t="str">
        <f t="shared" si="11"/>
        <v>R&amp;D</v>
      </c>
      <c r="K47" s="83">
        <f t="shared" si="11"/>
        <v>24</v>
      </c>
      <c r="L47" s="33">
        <f t="shared" si="10"/>
        <v>4.4859813084112146E-2</v>
      </c>
      <c r="M47" s="33"/>
    </row>
    <row r="48" spans="1:13" s="5" customFormat="1" ht="14.4">
      <c r="B48" s="149" t="s">
        <v>307</v>
      </c>
      <c r="C48" s="141">
        <v>24</v>
      </c>
      <c r="D48" s="142">
        <f t="shared" si="7"/>
        <v>4.4859813084112146E-2</v>
      </c>
      <c r="E48" s="175">
        <v>462.84000034332303</v>
      </c>
      <c r="F48" s="142">
        <f t="shared" si="8"/>
        <v>6.7825396887561992E-2</v>
      </c>
      <c r="G48" s="126">
        <v>2103</v>
      </c>
      <c r="H48" s="142">
        <f t="shared" si="9"/>
        <v>3.4152362083245368E-2</v>
      </c>
      <c r="J48" s="82" t="str">
        <f t="shared" si="11"/>
        <v>Fabricación</v>
      </c>
      <c r="K48" s="83">
        <f t="shared" si="11"/>
        <v>24</v>
      </c>
      <c r="L48" s="33">
        <f t="shared" si="10"/>
        <v>4.4859813084112146E-2</v>
      </c>
      <c r="M48" s="33"/>
    </row>
    <row r="49" spans="2:13" s="5" customFormat="1" ht="14.4">
      <c r="B49" s="149" t="s">
        <v>321</v>
      </c>
      <c r="C49" s="141">
        <v>21</v>
      </c>
      <c r="D49" s="142">
        <f t="shared" si="7"/>
        <v>3.925233644859813E-2</v>
      </c>
      <c r="E49" s="175">
        <v>126.77765876000001</v>
      </c>
      <c r="F49" s="142">
        <f t="shared" si="8"/>
        <v>1.8578223609658995E-2</v>
      </c>
      <c r="G49" s="126">
        <v>10248</v>
      </c>
      <c r="H49" s="142">
        <f t="shared" si="9"/>
        <v>0.166425775857869</v>
      </c>
      <c r="J49" s="82" t="str">
        <f t="shared" si="11"/>
        <v>Contact Center</v>
      </c>
      <c r="K49" s="83">
        <f t="shared" si="11"/>
        <v>21</v>
      </c>
      <c r="L49" s="33">
        <f t="shared" si="10"/>
        <v>3.925233644859813E-2</v>
      </c>
      <c r="M49" s="33"/>
    </row>
    <row r="50" spans="2:13" s="5" customFormat="1" ht="14.4">
      <c r="B50" s="149" t="s">
        <v>316</v>
      </c>
      <c r="C50" s="141">
        <v>19</v>
      </c>
      <c r="D50" s="142">
        <f t="shared" si="7"/>
        <v>3.5514018691588788E-2</v>
      </c>
      <c r="E50" s="175">
        <v>1931.2099984741221</v>
      </c>
      <c r="F50" s="142">
        <f t="shared" si="8"/>
        <v>0.28300294815178872</v>
      </c>
      <c r="G50" s="126">
        <v>3469</v>
      </c>
      <c r="H50" s="142">
        <f t="shared" si="9"/>
        <v>5.6335969599038603E-2</v>
      </c>
      <c r="J50" s="82" t="str">
        <f t="shared" si="11"/>
        <v>Infraestructura TIC e Internet</v>
      </c>
      <c r="K50" s="83">
        <f t="shared" si="11"/>
        <v>19</v>
      </c>
      <c r="L50" s="33">
        <f t="shared" si="10"/>
        <v>3.5514018691588788E-2</v>
      </c>
      <c r="M50" s="33"/>
    </row>
    <row r="51" spans="2:13" s="5" customFormat="1" ht="14.4">
      <c r="B51" s="149" t="s">
        <v>312</v>
      </c>
      <c r="C51" s="141">
        <v>11</v>
      </c>
      <c r="D51" s="142">
        <f t="shared" si="7"/>
        <v>2.0560747663551402E-2</v>
      </c>
      <c r="E51" s="175">
        <v>222.86619613926499</v>
      </c>
      <c r="F51" s="142">
        <f t="shared" si="8"/>
        <v>3.2659208786522828E-2</v>
      </c>
      <c r="G51" s="126">
        <v>3159</v>
      </c>
      <c r="H51" s="142">
        <f t="shared" si="9"/>
        <v>5.1301622358997677E-2</v>
      </c>
      <c r="J51" s="82" t="str">
        <f>B51</f>
        <v>Centro de soporte técnico</v>
      </c>
      <c r="K51" s="83">
        <f t="shared" si="11"/>
        <v>11</v>
      </c>
      <c r="L51" s="33">
        <f t="shared" si="10"/>
        <v>2.0560747663551402E-2</v>
      </c>
      <c r="M51" s="33"/>
    </row>
    <row r="52" spans="2:13" s="5" customFormat="1" ht="14.4">
      <c r="B52" s="149" t="s">
        <v>317</v>
      </c>
      <c r="C52" s="141">
        <v>9</v>
      </c>
      <c r="D52" s="142">
        <f t="shared" si="7"/>
        <v>1.6822429906542057E-2</v>
      </c>
      <c r="E52" s="175">
        <v>133.53983562189876</v>
      </c>
      <c r="F52" s="142">
        <f t="shared" si="8"/>
        <v>1.95691650346481E-2</v>
      </c>
      <c r="G52" s="126">
        <v>1800</v>
      </c>
      <c r="H52" s="142">
        <f t="shared" si="9"/>
        <v>2.9231693651850528E-2</v>
      </c>
      <c r="J52" s="82"/>
      <c r="K52" s="83"/>
      <c r="L52" s="33"/>
      <c r="M52" s="33"/>
    </row>
    <row r="53" spans="2:13" s="5" customFormat="1" ht="14.4">
      <c r="B53" s="149" t="s">
        <v>322</v>
      </c>
      <c r="C53" s="141">
        <v>9</v>
      </c>
      <c r="D53" s="142">
        <f t="shared" si="7"/>
        <v>1.6822429906542057E-2</v>
      </c>
      <c r="E53" s="175">
        <v>256.63437763644185</v>
      </c>
      <c r="F53" s="142">
        <f t="shared" si="8"/>
        <v>3.7607658165397455E-2</v>
      </c>
      <c r="G53" s="126">
        <v>1188</v>
      </c>
      <c r="H53" s="142">
        <f t="shared" si="9"/>
        <v>1.9292917810221348E-2</v>
      </c>
      <c r="J53" s="82"/>
      <c r="K53" s="83"/>
      <c r="L53" s="33"/>
      <c r="M53" s="33"/>
    </row>
    <row r="54" spans="2:13" s="5" customFormat="1" ht="14.4">
      <c r="B54" s="149" t="s">
        <v>315</v>
      </c>
      <c r="C54" s="141">
        <v>8</v>
      </c>
      <c r="D54" s="142">
        <f t="shared" si="7"/>
        <v>1.4953271028037384E-2</v>
      </c>
      <c r="E54" s="175">
        <v>77.242511341740013</v>
      </c>
      <c r="F54" s="142">
        <f t="shared" si="8"/>
        <v>1.1319255000560375E-2</v>
      </c>
      <c r="G54" s="126">
        <v>3445</v>
      </c>
      <c r="H54" s="142">
        <f t="shared" si="9"/>
        <v>5.5946213683680593E-2</v>
      </c>
      <c r="J54" s="82"/>
      <c r="K54" s="83"/>
      <c r="L54" s="33"/>
    </row>
    <row r="55" spans="2:13" s="5" customFormat="1" ht="14.4">
      <c r="B55" s="149" t="s">
        <v>323</v>
      </c>
      <c r="C55" s="141">
        <v>8</v>
      </c>
      <c r="D55" s="142">
        <f t="shared" si="7"/>
        <v>1.4953271028037384E-2</v>
      </c>
      <c r="E55" s="175">
        <v>50.5</v>
      </c>
      <c r="F55" s="142">
        <f t="shared" si="8"/>
        <v>7.400359822576196E-3</v>
      </c>
      <c r="G55" s="126">
        <v>377</v>
      </c>
      <c r="H55" s="142">
        <f t="shared" si="9"/>
        <v>6.1224158370820278E-3</v>
      </c>
      <c r="J55" s="82"/>
      <c r="K55" s="83"/>
      <c r="L55" s="33"/>
    </row>
    <row r="56" spans="2:13" s="5" customFormat="1" ht="14.4">
      <c r="B56" s="149" t="s">
        <v>318</v>
      </c>
      <c r="C56" s="141">
        <v>7</v>
      </c>
      <c r="D56" s="142">
        <f t="shared" si="7"/>
        <v>1.3084112149532711E-2</v>
      </c>
      <c r="E56" s="175">
        <v>104.681379690616</v>
      </c>
      <c r="F56" s="142">
        <f t="shared" si="8"/>
        <v>1.5340195572956008E-2</v>
      </c>
      <c r="G56" s="126">
        <v>445</v>
      </c>
      <c r="H56" s="142">
        <f t="shared" si="9"/>
        <v>7.2267242639297144E-3</v>
      </c>
      <c r="J56" s="82"/>
      <c r="K56" s="83"/>
      <c r="L56" s="33"/>
    </row>
    <row r="57" spans="2:13" s="5" customFormat="1" ht="14.4">
      <c r="B57" s="149" t="s">
        <v>309</v>
      </c>
      <c r="C57" s="141">
        <v>6</v>
      </c>
      <c r="D57" s="142">
        <f t="shared" si="7"/>
        <v>1.1214953271028037E-2</v>
      </c>
      <c r="E57" s="175">
        <v>259.87844951883932</v>
      </c>
      <c r="F57" s="142">
        <f t="shared" si="8"/>
        <v>3.8083050229160684E-2</v>
      </c>
      <c r="G57" s="126">
        <v>781</v>
      </c>
      <c r="H57" s="142">
        <f t="shared" si="9"/>
        <v>1.2683307078941813E-2</v>
      </c>
      <c r="J57" s="82" t="s">
        <v>84</v>
      </c>
      <c r="K57" s="83"/>
      <c r="L57" s="33">
        <f>1-SUM(L42:L51)</f>
        <v>0.12523364485981303</v>
      </c>
    </row>
    <row r="58" spans="2:13" s="5" customFormat="1" ht="14.4">
      <c r="B58" s="149" t="s">
        <v>324</v>
      </c>
      <c r="C58" s="141">
        <v>4</v>
      </c>
      <c r="D58" s="142">
        <f t="shared" si="7"/>
        <v>7.4766355140186919E-3</v>
      </c>
      <c r="E58" s="175">
        <v>44.1</v>
      </c>
      <c r="F58" s="142">
        <f t="shared" si="8"/>
        <v>6.462492439120995E-3</v>
      </c>
      <c r="G58" s="126">
        <v>428</v>
      </c>
      <c r="H58" s="142">
        <f t="shared" si="9"/>
        <v>6.9506471572177925E-3</v>
      </c>
    </row>
    <row r="59" spans="2:13" s="5" customFormat="1" ht="14.4">
      <c r="B59" s="149" t="s">
        <v>313</v>
      </c>
      <c r="C59" s="141">
        <v>3</v>
      </c>
      <c r="D59" s="142">
        <f t="shared" si="7"/>
        <v>5.6074766355140183E-3</v>
      </c>
      <c r="E59" s="175">
        <v>13.399999999999999</v>
      </c>
      <c r="F59" s="142">
        <f t="shared" si="8"/>
        <v>1.9636598341093272E-3</v>
      </c>
      <c r="G59" s="126">
        <v>78</v>
      </c>
      <c r="H59" s="142">
        <f t="shared" si="9"/>
        <v>1.2667067249135229E-3</v>
      </c>
    </row>
    <row r="60" spans="2:13" s="5" customFormat="1" ht="14.4">
      <c r="B60" s="149" t="s">
        <v>310</v>
      </c>
      <c r="C60" s="141">
        <v>2</v>
      </c>
      <c r="D60" s="142">
        <f t="shared" si="7"/>
        <v>3.7383177570093459E-3</v>
      </c>
      <c r="E60" s="175">
        <v>11</v>
      </c>
      <c r="F60" s="142">
        <f t="shared" si="8"/>
        <v>1.6119595653136269E-3</v>
      </c>
      <c r="G60" s="126">
        <v>62</v>
      </c>
      <c r="H60" s="142">
        <f t="shared" si="9"/>
        <v>1.0068694480081849E-3</v>
      </c>
    </row>
    <row r="61" spans="2:13" s="5" customFormat="1" ht="14.4">
      <c r="B61" s="149" t="s">
        <v>325</v>
      </c>
      <c r="C61" s="141">
        <v>2</v>
      </c>
      <c r="D61" s="142">
        <f t="shared" si="7"/>
        <v>3.7383177570093459E-3</v>
      </c>
      <c r="E61" s="175">
        <v>12</v>
      </c>
      <c r="F61" s="142">
        <f t="shared" si="8"/>
        <v>1.7585013439785021E-3</v>
      </c>
      <c r="G61" s="126">
        <v>66</v>
      </c>
      <c r="H61" s="142">
        <f t="shared" si="9"/>
        <v>1.0718287672345193E-3</v>
      </c>
    </row>
    <row r="62" spans="2:13" s="5" customFormat="1" ht="14.4">
      <c r="B62" s="149" t="s">
        <v>314</v>
      </c>
      <c r="C62" s="141">
        <v>1</v>
      </c>
      <c r="D62" s="142">
        <f t="shared" si="7"/>
        <v>1.869158878504673E-3</v>
      </c>
      <c r="E62" s="175">
        <v>1</v>
      </c>
      <c r="F62" s="142">
        <f t="shared" si="8"/>
        <v>1.4654177866487518E-4</v>
      </c>
      <c r="G62" s="126">
        <v>193</v>
      </c>
      <c r="H62" s="142">
        <f t="shared" si="9"/>
        <v>3.1342871526706399E-3</v>
      </c>
    </row>
    <row r="63" spans="2:13" s="5" customFormat="1" ht="14.4">
      <c r="B63" s="149" t="s">
        <v>326</v>
      </c>
      <c r="C63" s="141">
        <v>1</v>
      </c>
      <c r="D63" s="142">
        <f t="shared" si="7"/>
        <v>1.869158878504673E-3</v>
      </c>
      <c r="E63" s="175">
        <v>0.3</v>
      </c>
      <c r="F63" s="142">
        <f t="shared" si="8"/>
        <v>4.3962533599462552E-5</v>
      </c>
      <c r="G63" s="126">
        <v>5</v>
      </c>
      <c r="H63" s="142">
        <f t="shared" si="9"/>
        <v>8.1199149032918134E-5</v>
      </c>
    </row>
    <row r="64" spans="2:13" s="5" customFormat="1" ht="15.05" customHeight="1">
      <c r="B64" s="149" t="s">
        <v>275</v>
      </c>
      <c r="C64" s="141">
        <v>1</v>
      </c>
      <c r="D64" s="142">
        <f t="shared" si="7"/>
        <v>1.869158878504673E-3</v>
      </c>
      <c r="E64" s="175">
        <v>5</v>
      </c>
      <c r="F64" s="142">
        <f t="shared" si="8"/>
        <v>7.3270889332437584E-4</v>
      </c>
      <c r="G64" s="126">
        <v>40</v>
      </c>
      <c r="H64" s="142">
        <f t="shared" si="9"/>
        <v>6.4959319226334507E-4</v>
      </c>
    </row>
    <row r="65" spans="1:10" s="5" customFormat="1" ht="15.05" customHeight="1">
      <c r="B65" s="149" t="s">
        <v>327</v>
      </c>
      <c r="C65" s="141">
        <v>1</v>
      </c>
      <c r="D65" s="142">
        <f t="shared" si="7"/>
        <v>1.869158878504673E-3</v>
      </c>
      <c r="E65" s="175">
        <v>1</v>
      </c>
      <c r="F65" s="142">
        <f t="shared" si="8"/>
        <v>1.4654177866487518E-4</v>
      </c>
      <c r="G65" s="126">
        <v>3</v>
      </c>
      <c r="H65" s="142">
        <f t="shared" si="9"/>
        <v>4.871948941975088E-5</v>
      </c>
    </row>
    <row r="66" spans="1:10" s="5" customFormat="1" ht="15.05" customHeight="1">
      <c r="B66" s="149" t="s">
        <v>328</v>
      </c>
      <c r="C66" s="141">
        <v>1</v>
      </c>
      <c r="D66" s="142">
        <f t="shared" si="7"/>
        <v>1.869158878504673E-3</v>
      </c>
      <c r="E66" s="175">
        <v>0.8</v>
      </c>
      <c r="F66" s="142">
        <f t="shared" si="8"/>
        <v>1.1723342293190015E-4</v>
      </c>
      <c r="G66" s="126">
        <v>12</v>
      </c>
      <c r="H66" s="142">
        <f t="shared" si="9"/>
        <v>1.9487795767900352E-4</v>
      </c>
    </row>
    <row r="67" spans="1:10" s="5" customFormat="1" ht="15.05" customHeight="1">
      <c r="B67" s="149" t="s">
        <v>329</v>
      </c>
      <c r="C67" s="141">
        <v>1</v>
      </c>
      <c r="D67" s="142">
        <f t="shared" si="7"/>
        <v>1.869158878504673E-3</v>
      </c>
      <c r="E67" s="175">
        <v>1.5</v>
      </c>
      <c r="F67" s="142">
        <f t="shared" si="8"/>
        <v>2.1981266799731277E-4</v>
      </c>
      <c r="G67" s="126">
        <v>25</v>
      </c>
      <c r="H67" s="142">
        <f t="shared" si="9"/>
        <v>4.0599574516459065E-4</v>
      </c>
    </row>
    <row r="68" spans="1:10" s="5" customFormat="1" ht="15.05" customHeight="1">
      <c r="B68" s="149" t="s">
        <v>330</v>
      </c>
      <c r="C68" s="141">
        <v>1</v>
      </c>
      <c r="D68" s="142">
        <f t="shared" si="7"/>
        <v>1.869158878504673E-3</v>
      </c>
      <c r="E68" s="175">
        <v>1.5</v>
      </c>
      <c r="F68" s="142">
        <f t="shared" si="8"/>
        <v>2.1981266799731277E-4</v>
      </c>
      <c r="G68" s="126">
        <v>20</v>
      </c>
      <c r="H68" s="142">
        <f t="shared" si="9"/>
        <v>3.2479659613167253E-4</v>
      </c>
    </row>
    <row r="69" spans="1:10" s="5" customFormat="1" ht="15.05" customHeight="1">
      <c r="B69" s="149" t="s">
        <v>331</v>
      </c>
      <c r="C69" s="141">
        <v>1</v>
      </c>
      <c r="D69" s="142">
        <f t="shared" si="7"/>
        <v>1.869158878504673E-3</v>
      </c>
      <c r="E69" s="175"/>
      <c r="F69" s="142">
        <f t="shared" si="8"/>
        <v>0</v>
      </c>
      <c r="G69" s="126">
        <v>0</v>
      </c>
      <c r="H69" s="142">
        <f t="shared" si="9"/>
        <v>0</v>
      </c>
    </row>
    <row r="70" spans="1:10" s="5" customFormat="1" ht="14.4">
      <c r="B70" s="149" t="s">
        <v>332</v>
      </c>
      <c r="C70" s="141">
        <v>1</v>
      </c>
      <c r="D70" s="142">
        <f t="shared" si="7"/>
        <v>1.869158878504673E-3</v>
      </c>
      <c r="E70" s="175">
        <v>1.5</v>
      </c>
      <c r="F70" s="142">
        <f t="shared" si="8"/>
        <v>2.1981266799731277E-4</v>
      </c>
      <c r="G70" s="126">
        <v>25</v>
      </c>
      <c r="H70" s="142">
        <f t="shared" si="9"/>
        <v>4.0599574516459065E-4</v>
      </c>
      <c r="I70" s="86"/>
      <c r="J70" s="86"/>
    </row>
    <row r="71" spans="1:10" s="5" customFormat="1" ht="14.4">
      <c r="B71" s="156" t="s">
        <v>167</v>
      </c>
      <c r="C71" s="128">
        <f>+SUM(C42:C70)</f>
        <v>535</v>
      </c>
      <c r="D71" s="147">
        <f t="shared" si="7"/>
        <v>1</v>
      </c>
      <c r="E71" s="176">
        <f>+SUM(E42:E70)</f>
        <v>6823.9925099236671</v>
      </c>
      <c r="F71" s="147">
        <f t="shared" si="8"/>
        <v>1</v>
      </c>
      <c r="G71" s="128">
        <f>+SUM(G42:G70)</f>
        <v>61577</v>
      </c>
      <c r="H71" s="147">
        <f t="shared" si="9"/>
        <v>1</v>
      </c>
      <c r="I71" s="86"/>
      <c r="J71" s="86"/>
    </row>
    <row r="72" spans="1:10" s="5" customFormat="1" ht="12.8" customHeight="1">
      <c r="B72" s="34" t="s">
        <v>177</v>
      </c>
      <c r="C72" s="34"/>
      <c r="D72" s="34"/>
      <c r="E72" s="34"/>
      <c r="I72" s="86"/>
      <c r="J72" s="5" t="s">
        <v>254</v>
      </c>
    </row>
    <row r="73" spans="1:10" s="5" customFormat="1" ht="15.05" customHeight="1">
      <c r="B73" s="34" t="s">
        <v>282</v>
      </c>
      <c r="C73" s="34"/>
      <c r="D73" s="34"/>
      <c r="E73" s="34"/>
      <c r="I73" s="86"/>
      <c r="J73" s="86"/>
    </row>
    <row r="74" spans="1:10" s="5" customFormat="1" ht="38.950000000000003" customHeight="1">
      <c r="B74" s="238" t="s">
        <v>284</v>
      </c>
      <c r="C74" s="238"/>
      <c r="D74" s="238"/>
      <c r="E74" s="238"/>
      <c r="F74" s="238"/>
      <c r="G74" s="238"/>
      <c r="H74" s="238"/>
    </row>
    <row r="75" spans="1:10" s="5" customFormat="1" ht="140.1" customHeight="1">
      <c r="A75" s="95"/>
      <c r="B75" s="243" t="s">
        <v>333</v>
      </c>
      <c r="C75" s="243"/>
      <c r="D75" s="243"/>
      <c r="E75" s="243"/>
      <c r="F75" s="243"/>
      <c r="G75" s="243"/>
      <c r="H75" s="243"/>
    </row>
    <row r="76" spans="1:10" s="5" customFormat="1" ht="14.4"/>
    <row r="77" spans="1:10" s="5" customFormat="1" ht="14.4"/>
    <row r="78" spans="1:10" s="5" customFormat="1" ht="14.4" hidden="1"/>
    <row r="79" spans="1:10" s="5" customFormat="1" ht="14.4" hidden="1"/>
    <row r="80" spans="1:10" s="5" customFormat="1" ht="14.4" hidden="1"/>
    <row r="81" s="5" customFormat="1" ht="14.4" hidden="1"/>
    <row r="82" s="5" customFormat="1" ht="14.4" hidden="1"/>
    <row r="83" s="5" customFormat="1" ht="14.4" hidden="1"/>
    <row r="84" s="5" customFormat="1" ht="14.4" hidden="1"/>
    <row r="85" s="5" customFormat="1" ht="14.4" hidden="1"/>
    <row r="86" s="5" customFormat="1" ht="14.4" hidden="1"/>
    <row r="87" s="5" customFormat="1" ht="14.4" hidden="1"/>
    <row r="88" s="5" customFormat="1" ht="14.4" hidden="1"/>
    <row r="89" s="5" customFormat="1" ht="14.4" hidden="1"/>
    <row r="90" s="5" customFormat="1" ht="14.4" hidden="1"/>
    <row r="91" s="5" customFormat="1" ht="14.4" hidden="1"/>
    <row r="92" s="5" customFormat="1" ht="14.4" hidden="1"/>
    <row r="93" s="5" customFormat="1" ht="14.4" hidden="1"/>
    <row r="94" s="5" customFormat="1" ht="14.4" hidden="1"/>
    <row r="95" s="5" customFormat="1" ht="14.4" hidden="1"/>
    <row r="96" s="5" customFormat="1" ht="14.4" hidden="1"/>
    <row r="97" s="5" customFormat="1" ht="14.4" hidden="1"/>
    <row r="98" s="5" customFormat="1" ht="14.4" hidden="1"/>
    <row r="99" s="5" customFormat="1" ht="14.4" hidden="1"/>
    <row r="100" s="5" customFormat="1" ht="14.4" hidden="1"/>
    <row r="101" s="5" customFormat="1" ht="14.4" hidden="1"/>
    <row r="102" s="5" customFormat="1" ht="14.4" hidden="1"/>
    <row r="103" s="5" customFormat="1" ht="14.4" hidden="1"/>
    <row r="104" s="5" customFormat="1" ht="14.4" hidden="1"/>
    <row r="105" s="5" customFormat="1" ht="14.4" hidden="1"/>
    <row r="106" s="5" customFormat="1" ht="14.4" hidden="1"/>
    <row r="107" s="5" customFormat="1" ht="14.4" hidden="1"/>
    <row r="108" s="5" customFormat="1" ht="14.4" hidden="1"/>
    <row r="109" s="5" customFormat="1" ht="14.4" hidden="1"/>
    <row r="110" s="5" customFormat="1" ht="14.4" hidden="1"/>
    <row r="111" s="5" customFormat="1" ht="14.4" hidden="1"/>
    <row r="112" s="5" customFormat="1" ht="14.4" hidden="1"/>
    <row r="113" s="5" customFormat="1" ht="14.4" hidden="1"/>
    <row r="114" s="5" customFormat="1" ht="14.4" hidden="1"/>
    <row r="115" s="5" customFormat="1" ht="14.4" hidden="1"/>
    <row r="116" s="5" customFormat="1" ht="14.4" hidden="1"/>
    <row r="117" s="5" customFormat="1" ht="14.4" hidden="1"/>
    <row r="118" s="5" customFormat="1" ht="14.4" hidden="1"/>
    <row r="119" s="5" customFormat="1" ht="14.4" hidden="1"/>
    <row r="120" s="5" customFormat="1" ht="14.4" hidden="1"/>
    <row r="121" s="5" customFormat="1" ht="14.4" hidden="1"/>
    <row r="122" s="5" customFormat="1" ht="14.4" hidden="1"/>
    <row r="123" s="5" customFormat="1" ht="14.4" hidden="1"/>
    <row r="124" s="5" customFormat="1" ht="14.4" hidden="1"/>
    <row r="125" s="5" customFormat="1" ht="14.4" hidden="1"/>
    <row r="126" s="5" customFormat="1" ht="14.4" hidden="1"/>
    <row r="127" s="5" customFormat="1" ht="14.4" hidden="1"/>
    <row r="128" s="5" customFormat="1" ht="14.4" hidden="1"/>
    <row r="129" s="5" customFormat="1" ht="14.4" hidden="1"/>
    <row r="130" s="5" customFormat="1" ht="14.4" hidden="1"/>
    <row r="131" s="5" customFormat="1" ht="14.4" hidden="1"/>
    <row r="132" s="5" customFormat="1" ht="14.4" hidden="1"/>
    <row r="133" s="5" customFormat="1" ht="14.4" hidden="1"/>
    <row r="134" s="5" customFormat="1" ht="14.4" hidden="1"/>
    <row r="135" s="5" customFormat="1" ht="14.4" hidden="1"/>
    <row r="136" s="5" customFormat="1" ht="14.4" hidden="1"/>
    <row r="137" s="5" customFormat="1" ht="14.4" hidden="1"/>
    <row r="138" s="5" customFormat="1" ht="14.4" hidden="1"/>
    <row r="139" s="5" customFormat="1" ht="14.4" hidden="1"/>
    <row r="140" s="5" customFormat="1" ht="14.4" hidden="1"/>
    <row r="141" s="5" customFormat="1" ht="14.4" hidden="1"/>
    <row r="142" s="5" customFormat="1" ht="14.4" hidden="1"/>
    <row r="143" s="5" customFormat="1" ht="14.4" hidden="1"/>
    <row r="144" s="5" customFormat="1" ht="14.4" hidden="1"/>
    <row r="145" s="5" customFormat="1" ht="14.4" hidden="1"/>
    <row r="146" s="5" customFormat="1" ht="14.4" hidden="1"/>
    <row r="147" s="5" customFormat="1" ht="14.4" hidden="1"/>
    <row r="148" s="5" customFormat="1" ht="14.4" hidden="1"/>
    <row r="149" s="5" customFormat="1" ht="14.4" hidden="1"/>
    <row r="150" s="5" customFormat="1" ht="14.4" hidden="1"/>
    <row r="151" s="5" customFormat="1" ht="14.4" hidden="1"/>
    <row r="152" s="5" customFormat="1" ht="14.4" hidden="1"/>
    <row r="153" s="5" customFormat="1" ht="14.4" hidden="1"/>
    <row r="154" s="5" customFormat="1" ht="14.4" hidden="1"/>
    <row r="155" s="5" customFormat="1" ht="14.4" hidden="1"/>
    <row r="156" s="5" customFormat="1" ht="14.4" hidden="1"/>
    <row r="157" s="5" customFormat="1" ht="14.4" hidden="1"/>
    <row r="158" s="5" customFormat="1" ht="14.4" hidden="1"/>
    <row r="159" s="5" customFormat="1" ht="14.4" hidden="1"/>
    <row r="160" s="5" customFormat="1" ht="14.4" hidden="1"/>
    <row r="161" s="5" customFormat="1" ht="14.4" hidden="1"/>
    <row r="162" s="5" customFormat="1" ht="14.4" hidden="1"/>
    <row r="163" s="5" customFormat="1" ht="14.4" hidden="1"/>
    <row r="164" s="5" customFormat="1" ht="14.4" hidden="1"/>
    <row r="165" s="5" customFormat="1" ht="14.4" hidden="1"/>
    <row r="166" s="5" customFormat="1" ht="14.4" hidden="1"/>
    <row r="167" s="5" customFormat="1" ht="14.4" hidden="1"/>
    <row r="168" s="5" customFormat="1" ht="14.4" hidden="1"/>
    <row r="169" s="5" customFormat="1" ht="14.4" hidden="1"/>
    <row r="170" s="5" customFormat="1" ht="14.4" hidden="1"/>
    <row r="171" s="5" customFormat="1" ht="14.4" hidden="1"/>
    <row r="172" s="5" customFormat="1" ht="14.4" hidden="1"/>
    <row r="173" s="5" customFormat="1" ht="14.4" hidden="1"/>
    <row r="174" s="5" customFormat="1" ht="14.4" hidden="1"/>
    <row r="175" s="5" customFormat="1" ht="14.4" hidden="1"/>
    <row r="176" s="5" customFormat="1" ht="14.4" hidden="1"/>
    <row r="177" s="5" customFormat="1" ht="14.4" hidden="1"/>
    <row r="178" s="5" customFormat="1" ht="14.4" hidden="1"/>
    <row r="179" s="5" customFormat="1" ht="14.4" hidden="1"/>
    <row r="180" s="5" customFormat="1" ht="14.4" hidden="1"/>
    <row r="181" s="5" customFormat="1" ht="14.4" hidden="1"/>
    <row r="182" s="5" customFormat="1" ht="14.4" hidden="1"/>
    <row r="183" s="5" customFormat="1" ht="14.4" hidden="1"/>
    <row r="184" s="5" customFormat="1" ht="14.4" hidden="1"/>
    <row r="185" s="5" customFormat="1" ht="14.4" hidden="1"/>
    <row r="186" s="5" customFormat="1" ht="14.4" hidden="1"/>
    <row r="187" s="5" customFormat="1" ht="14.4" hidden="1"/>
    <row r="188" s="5" customFormat="1" ht="14.4" hidden="1"/>
    <row r="189" s="5" customFormat="1" ht="14.4" hidden="1"/>
    <row r="190" s="5" customFormat="1" ht="14.4" hidden="1"/>
    <row r="191" s="5" customFormat="1" ht="14.4" hidden="1"/>
    <row r="192" s="5" customFormat="1" ht="14.4" hidden="1"/>
    <row r="193" s="5" customFormat="1" ht="14.4" hidden="1"/>
    <row r="194" s="5" customFormat="1" ht="14.4" hidden="1"/>
    <row r="195" s="5" customFormat="1" ht="14.4" hidden="1"/>
    <row r="196" s="5" customFormat="1" ht="14.4" hidden="1"/>
    <row r="197" s="5" customFormat="1" ht="14.4" hidden="1"/>
    <row r="198" s="5" customFormat="1" ht="14.4" hidden="1"/>
    <row r="199" s="5" customFormat="1" ht="14.4" hidden="1"/>
    <row r="200" s="5" customFormat="1" ht="14.4" hidden="1"/>
    <row r="201" s="5" customFormat="1" ht="14.4" hidden="1"/>
    <row r="202" s="5" customFormat="1" ht="14.4" hidden="1"/>
    <row r="203" s="5" customFormat="1" ht="14.4" hidden="1"/>
    <row r="204" s="5" customFormat="1" ht="14.4" hidden="1"/>
    <row r="205" s="5" customFormat="1" ht="14.4" hidden="1"/>
    <row r="206" s="5" customFormat="1" ht="14.4" hidden="1"/>
    <row r="207" s="5" customFormat="1" ht="14.4" hidden="1"/>
    <row r="208" s="5" customFormat="1" ht="14.4" hidden="1"/>
    <row r="209" s="5" customFormat="1" ht="14.4" hidden="1"/>
    <row r="210" s="5" customFormat="1" ht="14.4" hidden="1"/>
    <row r="211" s="5" customFormat="1" ht="14.4" hidden="1"/>
    <row r="212" s="5" customFormat="1" ht="14.4" hidden="1"/>
    <row r="213" s="5" customFormat="1" ht="14.4" hidden="1"/>
    <row r="214" s="5" customFormat="1" ht="14.4" hidden="1"/>
    <row r="215" s="5" customFormat="1" ht="14.4" hidden="1"/>
    <row r="216" s="5" customFormat="1" ht="14.4" hidden="1"/>
    <row r="217" s="5" customFormat="1" ht="14.4" hidden="1"/>
    <row r="218" s="5" customFormat="1" ht="14.4" hidden="1"/>
    <row r="219" s="5" customFormat="1" ht="14.4" hidden="1"/>
    <row r="220" s="5" customFormat="1" ht="14.4" hidden="1"/>
    <row r="221" s="5" customFormat="1" ht="14.4" hidden="1"/>
    <row r="222" s="5" customFormat="1" ht="14.4" hidden="1"/>
    <row r="223" s="5" customFormat="1" ht="14.4" hidden="1"/>
    <row r="224" s="5" customFormat="1" ht="14.4" hidden="1"/>
    <row r="225" s="5" customFormat="1" ht="14.4" hidden="1"/>
    <row r="226" s="5" customFormat="1" ht="14.4" hidden="1"/>
    <row r="227" s="5" customFormat="1" ht="14.4" hidden="1"/>
    <row r="228" s="5" customFormat="1" ht="14.4" hidden="1"/>
    <row r="229" s="5" customFormat="1" ht="14.4" hidden="1"/>
    <row r="230" s="5" customFormat="1" ht="14.4" hidden="1"/>
    <row r="231" s="5" customFormat="1" ht="14.4" hidden="1"/>
    <row r="232" s="5" customFormat="1" ht="14.4" hidden="1"/>
    <row r="233" s="5" customFormat="1" ht="14.4" hidden="1"/>
    <row r="234" s="5" customFormat="1" ht="14.4" hidden="1"/>
    <row r="235" s="5" customFormat="1" ht="14.4" hidden="1"/>
    <row r="236" s="5" customFormat="1" ht="14.4" hidden="1"/>
    <row r="237" s="5" customFormat="1" ht="14.4" hidden="1"/>
    <row r="238" s="5" customFormat="1" ht="14.4" hidden="1"/>
    <row r="239" s="5" customFormat="1" ht="14.4" hidden="1"/>
    <row r="240" s="5" customFormat="1" ht="14.4" hidden="1"/>
    <row r="241" s="5" customFormat="1" ht="14.4" hidden="1"/>
    <row r="242" s="5" customFormat="1" ht="14.4" hidden="1"/>
    <row r="243" s="5" customFormat="1" ht="14.4" hidden="1"/>
    <row r="244" s="5" customFormat="1" ht="14.4" hidden="1"/>
    <row r="245" s="5" customFormat="1" ht="14.4" hidden="1"/>
    <row r="246" s="5" customFormat="1" ht="14.4" hidden="1"/>
    <row r="247" s="5" customFormat="1" ht="14.4" hidden="1"/>
    <row r="248" s="5" customFormat="1" ht="14.4" hidden="1"/>
    <row r="249" s="5" customFormat="1" ht="14.4" hidden="1"/>
    <row r="250" s="5" customFormat="1" ht="14.4" hidden="1"/>
    <row r="251" s="5" customFormat="1" ht="14.4" hidden="1"/>
    <row r="252" s="5" customFormat="1" ht="14.4" hidden="1"/>
    <row r="253" s="5" customFormat="1" ht="14.4" hidden="1"/>
    <row r="254" s="5" customFormat="1" ht="14.4" hidden="1"/>
    <row r="255" s="5" customFormat="1" ht="14.4" hidden="1"/>
    <row r="256" s="5" customFormat="1" ht="14.4" hidden="1"/>
    <row r="257" s="5" customFormat="1" ht="14.4" hidden="1"/>
    <row r="258" s="5" customFormat="1" ht="14.4" hidden="1"/>
    <row r="259" s="5" customFormat="1" ht="14.4" hidden="1"/>
    <row r="260" s="5" customFormat="1" ht="14.4" hidden="1"/>
    <row r="261" s="5" customFormat="1" ht="14.4" hidden="1"/>
    <row r="262" s="5" customFormat="1" ht="14.4" hidden="1"/>
    <row r="263" s="5" customFormat="1" ht="14.4" hidden="1"/>
    <row r="264" s="5" customFormat="1" ht="14.4" hidden="1"/>
    <row r="265" s="5" customFormat="1" ht="14.4" hidden="1"/>
    <row r="266" s="5" customFormat="1" ht="14.4" hidden="1"/>
    <row r="267" s="5" customFormat="1" ht="14.4" hidden="1"/>
    <row r="268" s="5" customFormat="1" ht="14.4" hidden="1"/>
    <row r="269" s="5" customFormat="1" ht="14.4" hidden="1"/>
    <row r="270" s="5" customFormat="1" ht="14.4" hidden="1"/>
    <row r="271" s="5" customFormat="1" ht="14.4" hidden="1"/>
    <row r="272" s="5" customFormat="1" ht="14.4" hidden="1"/>
    <row r="273" s="5" customFormat="1" ht="14.4" hidden="1"/>
    <row r="274" s="5" customFormat="1" ht="14.4" hidden="1"/>
    <row r="275" s="5" customFormat="1" ht="14.4" hidden="1"/>
    <row r="276" s="5" customFormat="1" ht="14.4" hidden="1"/>
    <row r="277" s="5" customFormat="1" ht="14.4" hidden="1"/>
    <row r="278" s="5" customFormat="1" ht="14.4" hidden="1"/>
    <row r="279" s="5" customFormat="1" ht="14.4" hidden="1"/>
    <row r="280" s="5" customFormat="1" ht="14.4" hidden="1"/>
    <row r="281" s="5" customFormat="1" ht="14.4" hidden="1"/>
    <row r="282" s="5" customFormat="1" ht="14.4" hidden="1"/>
    <row r="283" s="5" customFormat="1" ht="14.4" hidden="1"/>
    <row r="284" s="5" customFormat="1" ht="14.4" hidden="1"/>
    <row r="285" s="5" customFormat="1" ht="14.4" hidden="1"/>
    <row r="286" s="5" customFormat="1" ht="14.4" hidden="1"/>
    <row r="287" s="5" customFormat="1" ht="14.4" hidden="1"/>
    <row r="288" s="5" customFormat="1" ht="14.4" hidden="1"/>
    <row r="289" s="5" customFormat="1" ht="14.4" hidden="1"/>
    <row r="290" s="5" customFormat="1" ht="14.4" hidden="1"/>
    <row r="291" s="5" customFormat="1" ht="14.4" hidden="1"/>
    <row r="292" s="5" customFormat="1" ht="14.4" hidden="1"/>
    <row r="293" s="5" customFormat="1" ht="14.4" hidden="1"/>
    <row r="294" s="5" customFormat="1" ht="14.4" hidden="1"/>
    <row r="295" s="5" customFormat="1" ht="14.4" hidden="1"/>
    <row r="296" s="5" customFormat="1" ht="14.4" hidden="1"/>
    <row r="297" s="5" customFormat="1" ht="14.4" hidden="1"/>
    <row r="298" s="5" customFormat="1" ht="14.4" hidden="1"/>
    <row r="299" s="5" customFormat="1" ht="14.4" hidden="1"/>
    <row r="300" s="5" customFormat="1" ht="14.4" hidden="1"/>
    <row r="301" s="5" customFormat="1" ht="14.4" hidden="1"/>
    <row r="302" s="5" customFormat="1" ht="14.4" hidden="1"/>
    <row r="303" s="5" customFormat="1" ht="14.4" hidden="1"/>
    <row r="304" s="5" customFormat="1" ht="14.4" hidden="1"/>
    <row r="305" s="5" customFormat="1" ht="14.4" hidden="1"/>
    <row r="306" s="5" customFormat="1" ht="14.4" hidden="1"/>
    <row r="307" s="5" customFormat="1" ht="14.4" hidden="1"/>
    <row r="308" s="5" customFormat="1" ht="14.4" hidden="1"/>
    <row r="309" s="5" customFormat="1" ht="14.4" hidden="1"/>
    <row r="310" s="5" customFormat="1" ht="14.4" hidden="1"/>
    <row r="311" s="5" customFormat="1" ht="14.4" hidden="1"/>
    <row r="312" s="5" customFormat="1" ht="14.4" hidden="1"/>
    <row r="313" s="5" customFormat="1" ht="14.4" hidden="1"/>
    <row r="314" s="5" customFormat="1" ht="14.4" hidden="1"/>
    <row r="315" s="5" customFormat="1" ht="14.4" hidden="1"/>
    <row r="316" s="5" customFormat="1" ht="14.4" hidden="1"/>
    <row r="317" s="5" customFormat="1" ht="14.4" hidden="1"/>
    <row r="318" s="5" customFormat="1" ht="14.4" hidden="1"/>
    <row r="319" s="5" customFormat="1" ht="14.4" hidden="1"/>
    <row r="320" s="5" customFormat="1" ht="14.4" hidden="1"/>
    <row r="321" s="5" customFormat="1" ht="14.4" hidden="1"/>
    <row r="322" s="5" customFormat="1" ht="14.4" hidden="1"/>
    <row r="323" s="5" customFormat="1" ht="14.4" hidden="1"/>
    <row r="324" s="5" customFormat="1" ht="14.4" hidden="1"/>
    <row r="325" s="5" customFormat="1" ht="14.4" hidden="1"/>
    <row r="326" s="5" customFormat="1" ht="14.4" hidden="1"/>
    <row r="327" s="5" customFormat="1" ht="14.4" hidden="1"/>
    <row r="328" s="5" customFormat="1" ht="14.4" hidden="1"/>
    <row r="329" s="5" customFormat="1" ht="14.4" hidden="1"/>
    <row r="330" s="5" customFormat="1" ht="14.4" hidden="1"/>
    <row r="331" s="5" customFormat="1" ht="14.4" hidden="1"/>
    <row r="332" s="5" customFormat="1" ht="14.4" hidden="1"/>
    <row r="333" s="5" customFormat="1" ht="14.4" hidden="1"/>
    <row r="334" s="5" customFormat="1" ht="14.4" hidden="1"/>
    <row r="335" s="5" customFormat="1" ht="14.4" hidden="1"/>
    <row r="336" s="5" customFormat="1" ht="14.4" hidden="1"/>
    <row r="337" s="5" customFormat="1" ht="14.4" hidden="1"/>
    <row r="338" s="5" customFormat="1" ht="14.4" hidden="1"/>
    <row r="339" s="5" customFormat="1" ht="14.4" hidden="1"/>
    <row r="340" s="5" customFormat="1" ht="14.4" hidden="1"/>
    <row r="341" s="5" customFormat="1" ht="14.4" hidden="1"/>
    <row r="342" s="5" customFormat="1" ht="14.4" hidden="1"/>
    <row r="343" s="5" customFormat="1" ht="14.4" hidden="1"/>
    <row r="344" s="5" customFormat="1" ht="14.4" hidden="1"/>
    <row r="345" s="5" customFormat="1" ht="14.4" hidden="1"/>
    <row r="346" s="5" customFormat="1" ht="14.4" hidden="1"/>
    <row r="347" s="5" customFormat="1" ht="14.4" hidden="1"/>
    <row r="348" s="5" customFormat="1" ht="14.4" hidden="1"/>
    <row r="349" s="5" customFormat="1" ht="14.4" hidden="1"/>
    <row r="350" s="5" customFormat="1" ht="14.4" hidden="1"/>
    <row r="351" s="5" customFormat="1" ht="14.4" hidden="1"/>
    <row r="352" s="5" customFormat="1" ht="14.4" hidden="1"/>
    <row r="353" s="5" customFormat="1" ht="14.4" hidden="1"/>
    <row r="354" s="5" customFormat="1" ht="14.4" hidden="1"/>
    <row r="355" s="5" customFormat="1" ht="14.4" hidden="1"/>
    <row r="356" s="5" customFormat="1" ht="14.4" hidden="1"/>
    <row r="357" s="5" customFormat="1" ht="14.4" hidden="1"/>
    <row r="358" s="5" customFormat="1" ht="14.4" hidden="1"/>
    <row r="359" s="5" customFormat="1" ht="14.4" hidden="1"/>
    <row r="360" s="5" customFormat="1" ht="14.4" hidden="1"/>
    <row r="361" s="5" customFormat="1" ht="14.4" hidden="1"/>
    <row r="362" s="5" customFormat="1" ht="14.4" hidden="1"/>
    <row r="363" s="5" customFormat="1" ht="14.4" hidden="1"/>
    <row r="364" s="5" customFormat="1" ht="14.4" hidden="1"/>
    <row r="365" s="5" customFormat="1" ht="14.4" hidden="1"/>
    <row r="366" s="5" customFormat="1" ht="14.4" hidden="1"/>
    <row r="367" s="5" customFormat="1" ht="14.4" hidden="1"/>
    <row r="368" s="5" customFormat="1" ht="14.4" hidden="1"/>
    <row r="369" s="5" customFormat="1" ht="14.4" hidden="1"/>
    <row r="370" s="5" customFormat="1" ht="14.4" hidden="1"/>
    <row r="371" s="5" customFormat="1" ht="14.4" hidden="1"/>
    <row r="372" s="5" customFormat="1" ht="14.4" hidden="1"/>
    <row r="373" s="5" customFormat="1" ht="14.4" hidden="1"/>
    <row r="374" s="5" customFormat="1" ht="14.4" hidden="1"/>
    <row r="375" s="5" customFormat="1" ht="14.4" hidden="1"/>
    <row r="376" s="5" customFormat="1" ht="14.4" hidden="1"/>
    <row r="377" s="5" customFormat="1" ht="14.4" hidden="1"/>
    <row r="378" s="5" customFormat="1" ht="14.4" hidden="1"/>
    <row r="379" s="5" customFormat="1" ht="14.4" hidden="1"/>
    <row r="380" s="5" customFormat="1" ht="14.4" hidden="1"/>
    <row r="381" s="5" customFormat="1" ht="14.4" hidden="1"/>
    <row r="382" s="5" customFormat="1" ht="14.4" hidden="1"/>
    <row r="383" s="5" customFormat="1" ht="14.4" hidden="1"/>
    <row r="384" s="5" customFormat="1" ht="14.4" hidden="1"/>
    <row r="385" s="5" customFormat="1" ht="14.4" hidden="1"/>
    <row r="386" s="5" customFormat="1" ht="14.4" hidden="1"/>
    <row r="387" s="5" customFormat="1" ht="14.4" hidden="1"/>
    <row r="388" s="5" customFormat="1" ht="14.4" hidden="1"/>
    <row r="389" s="5" customFormat="1" ht="14.4" hidden="1"/>
    <row r="390" s="5" customFormat="1" ht="14.4" hidden="1"/>
    <row r="391" s="5" customFormat="1" ht="14.4" hidden="1"/>
    <row r="392" s="5" customFormat="1" ht="14.4" hidden="1"/>
    <row r="393" s="5" customFormat="1" ht="14.4" hidden="1"/>
    <row r="394" s="5" customFormat="1" ht="14.4" hidden="1"/>
    <row r="395" s="5" customFormat="1" ht="14.4" hidden="1"/>
    <row r="396" s="5" customFormat="1" ht="14.4" hidden="1"/>
    <row r="397" s="5" customFormat="1" ht="14.4" hidden="1"/>
    <row r="398" s="5" customFormat="1" ht="14.4" hidden="1"/>
    <row r="399" s="5" customFormat="1" ht="14.4" hidden="1"/>
    <row r="400" s="5" customFormat="1" ht="14.4" hidden="1"/>
    <row r="401" s="5" customFormat="1" ht="14.4" hidden="1"/>
    <row r="402" s="5" customFormat="1" ht="14.4" hidden="1"/>
    <row r="403" s="5" customFormat="1" ht="14.4" hidden="1"/>
    <row r="404" s="5" customFormat="1" ht="14.4" hidden="1"/>
    <row r="405" s="5" customFormat="1" ht="14.4" hidden="1"/>
    <row r="406" s="5" customFormat="1" ht="14.4" hidden="1"/>
    <row r="407" s="5" customFormat="1" ht="14.4" hidden="1"/>
    <row r="408" s="5" customFormat="1" ht="14.4" hidden="1"/>
    <row r="409" s="5" customFormat="1" ht="14.4" hidden="1"/>
    <row r="410" s="5" customFormat="1" ht="14.4" hidden="1"/>
    <row r="411" s="5" customFormat="1" ht="14.4" hidden="1"/>
    <row r="412" s="5" customFormat="1" ht="14.4" hidden="1"/>
    <row r="413" s="5" customFormat="1" ht="14.4" hidden="1"/>
    <row r="414" s="5" customFormat="1" ht="14.4" hidden="1"/>
    <row r="415" s="5" customFormat="1" ht="14.4" hidden="1"/>
    <row r="416" s="5" customFormat="1" ht="14.4" hidden="1"/>
    <row r="417" s="5" customFormat="1" ht="14.4" hidden="1"/>
    <row r="418" s="5" customFormat="1" ht="14.4" hidden="1"/>
    <row r="419" s="5" customFormat="1" ht="14.4" hidden="1"/>
    <row r="420" s="5" customFormat="1" ht="14.4" hidden="1"/>
    <row r="421" s="5" customFormat="1" ht="14.4" hidden="1"/>
    <row r="422" s="5" customFormat="1" ht="14.4" hidden="1"/>
    <row r="423" s="5" customFormat="1" ht="14.4" hidden="1"/>
    <row r="424" s="5" customFormat="1" ht="14.4" hidden="1"/>
    <row r="425" s="5" customFormat="1" ht="14.4" hidden="1"/>
    <row r="426" s="5" customFormat="1" ht="14.4" hidden="1"/>
    <row r="427" s="5" customFormat="1" ht="14.4" hidden="1"/>
    <row r="428" s="5" customFormat="1" ht="14.4" hidden="1"/>
    <row r="429" s="5" customFormat="1" ht="14.4" hidden="1"/>
    <row r="430" s="5" customFormat="1" ht="14.4" hidden="1"/>
    <row r="431" s="5" customFormat="1" ht="14.4" hidden="1"/>
    <row r="432" s="5" customFormat="1" ht="14.4" hidden="1"/>
    <row r="433" s="5" customFormat="1" ht="14.4" hidden="1"/>
    <row r="434" s="5" customFormat="1" ht="14.4" hidden="1"/>
    <row r="435" s="5" customFormat="1" ht="14.4" hidden="1"/>
    <row r="436" s="5" customFormat="1" ht="14.4" hidden="1"/>
    <row r="437" s="5" customFormat="1" ht="14.4" hidden="1"/>
    <row r="438" s="5" customFormat="1" ht="14.4" hidden="1"/>
    <row r="439" s="5" customFormat="1" ht="14.4" hidden="1"/>
    <row r="440" s="5" customFormat="1" ht="14.4" hidden="1"/>
    <row r="441" s="5" customFormat="1" ht="14.4" hidden="1"/>
    <row r="442" s="5" customFormat="1" ht="14.4" hidden="1"/>
    <row r="443" s="5" customFormat="1" ht="14.4" hidden="1"/>
    <row r="444" s="5" customFormat="1" ht="14.4" hidden="1"/>
    <row r="445" s="5" customFormat="1" ht="14.4" hidden="1"/>
    <row r="446" s="5" customFormat="1" ht="14.4" hidden="1"/>
    <row r="447" s="5" customFormat="1" ht="14.4" hidden="1"/>
    <row r="448" s="5" customFormat="1" ht="14.4" hidden="1"/>
    <row r="449" s="5" customFormat="1" ht="14.4" hidden="1"/>
    <row r="450" s="5" customFormat="1" ht="14.4" hidden="1"/>
    <row r="451" s="5" customFormat="1" ht="14.4" hidden="1"/>
    <row r="452" s="5" customFormat="1" ht="14.4" hidden="1"/>
    <row r="453" s="5" customFormat="1" ht="14.4" hidden="1"/>
    <row r="454" s="5" customFormat="1" ht="14.4" hidden="1"/>
    <row r="455" s="5" customFormat="1" ht="14.4" hidden="1"/>
    <row r="456" s="5" customFormat="1" ht="14.4" hidden="1"/>
    <row r="457" s="5" customFormat="1" ht="14.4" hidden="1"/>
    <row r="458" s="5" customFormat="1" ht="14.4" hidden="1"/>
    <row r="459" s="5" customFormat="1" ht="14.4" hidden="1"/>
    <row r="460" s="5" customFormat="1" ht="14.4" hidden="1"/>
    <row r="461" s="5" customFormat="1" ht="14.4" hidden="1"/>
    <row r="462" s="5" customFormat="1" ht="14.4" hidden="1"/>
    <row r="463" s="5" customFormat="1" ht="14.4" hidden="1"/>
    <row r="464" s="5" customFormat="1" ht="14.4" hidden="1"/>
    <row r="465" s="5" customFormat="1" ht="14.4" hidden="1"/>
    <row r="466" s="5" customFormat="1" ht="14.4" hidden="1"/>
    <row r="467" s="5" customFormat="1" ht="14.4" hidden="1"/>
    <row r="468" s="5" customFormat="1" ht="14.4" hidden="1"/>
    <row r="469" s="5" customFormat="1" ht="14.4" hidden="1"/>
    <row r="470" s="5" customFormat="1" ht="14.4" hidden="1"/>
    <row r="471" s="5" customFormat="1" ht="14.4" hidden="1"/>
    <row r="472" s="5" customFormat="1" ht="14.4" hidden="1"/>
    <row r="473" s="5" customFormat="1" ht="14.4" hidden="1"/>
    <row r="474" s="5" customFormat="1" ht="14.4" hidden="1"/>
    <row r="475" s="5" customFormat="1" ht="14.4" hidden="1"/>
    <row r="476" s="5" customFormat="1" ht="14.4" hidden="1"/>
    <row r="477" s="5" customFormat="1" ht="14.4" hidden="1"/>
    <row r="478" s="5" customFormat="1" ht="14.4" hidden="1"/>
    <row r="479" s="5" customFormat="1" ht="14.4" hidden="1"/>
    <row r="480" s="5" customFormat="1" ht="14.4" hidden="1"/>
    <row r="481" s="5" customFormat="1" ht="14.4" hidden="1"/>
    <row r="482" s="5" customFormat="1" ht="14.4" hidden="1"/>
    <row r="483" s="5" customFormat="1" ht="14.4" hidden="1"/>
    <row r="484" s="5" customFormat="1" ht="14.4" hidden="1"/>
    <row r="485" s="5" customFormat="1" ht="14.4" hidden="1"/>
    <row r="486" s="5" customFormat="1" ht="14.4" hidden="1"/>
    <row r="487" s="5" customFormat="1" ht="14.4" hidden="1"/>
    <row r="488" s="5" customFormat="1" ht="14.4" hidden="1"/>
    <row r="489" s="5" customFormat="1" ht="14.4" hidden="1"/>
    <row r="490" s="5" customFormat="1" ht="14.4" hidden="1"/>
    <row r="491" s="5" customFormat="1" ht="14.4" hidden="1"/>
    <row r="492" s="5" customFormat="1" ht="14.4" hidden="1"/>
    <row r="493" s="5" customFormat="1" ht="14.4" hidden="1"/>
    <row r="494" s="5" customFormat="1" ht="14.4" hidden="1"/>
    <row r="495" s="5" customFormat="1" ht="14.4" hidden="1"/>
    <row r="496" s="5" customFormat="1" ht="14.4" hidden="1"/>
    <row r="497" spans="2:8" s="5" customFormat="1" ht="14.4" hidden="1"/>
    <row r="498" spans="2:8" s="5" customFormat="1" ht="14.4" hidden="1"/>
    <row r="499" spans="2:8" s="5" customFormat="1" ht="14.4" hidden="1"/>
    <row r="500" spans="2:8" s="5" customFormat="1" ht="14.4" hidden="1"/>
    <row r="501" spans="2:8" s="5" customFormat="1" ht="14.4" hidden="1"/>
    <row r="502" spans="2:8" s="5" customFormat="1" ht="14.4" hidden="1"/>
    <row r="503" spans="2:8" s="5" customFormat="1" ht="14.4" hidden="1"/>
    <row r="504" spans="2:8" s="5" customFormat="1" ht="14.4" hidden="1"/>
    <row r="505" spans="2:8" s="5" customFormat="1" ht="14.4" hidden="1"/>
    <row r="506" spans="2:8" s="5" customFormat="1" ht="14.4" hidden="1"/>
    <row r="507" spans="2:8" s="5" customFormat="1" ht="14.4" hidden="1"/>
    <row r="508" spans="2:8" s="5" customFormat="1" ht="14.4" hidden="1">
      <c r="B508" s="13"/>
      <c r="C508" s="13"/>
      <c r="D508" s="13"/>
      <c r="E508" s="13"/>
      <c r="F508" s="13"/>
      <c r="G508" s="13"/>
      <c r="H508" s="13"/>
    </row>
    <row r="509" spans="2:8" s="5" customFormat="1" ht="14.4" hidden="1">
      <c r="B509" s="13"/>
      <c r="C509" s="13"/>
      <c r="D509" s="13"/>
      <c r="E509" s="13"/>
      <c r="F509" s="13"/>
      <c r="G509" s="13"/>
      <c r="H509" s="13"/>
    </row>
    <row r="510" spans="2:8" ht="14.4"/>
    <row r="511" spans="2:8" ht="14.4"/>
    <row r="512" spans="2:8" ht="14.4"/>
    <row r="513" ht="14.4"/>
    <row r="514" ht="14.4"/>
    <row r="515" ht="14.4"/>
    <row r="516" ht="14.4"/>
    <row r="517" ht="14.4"/>
    <row r="518" ht="14.4"/>
    <row r="519" ht="14.4"/>
    <row r="520" ht="14.4"/>
    <row r="521" ht="14.4"/>
    <row r="522" ht="14.4"/>
    <row r="523" ht="14.4"/>
    <row r="524" ht="14.4"/>
    <row r="525" ht="14.4"/>
    <row r="526" ht="14.4"/>
    <row r="527" ht="14.4"/>
    <row r="528" ht="14.4"/>
    <row r="529" ht="14.4"/>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ht="14.1" customHeight="1"/>
    <row r="542" ht="14.1" customHeight="1"/>
    <row r="543" ht="14.1" customHeight="1"/>
    <row r="544" ht="14.1" customHeight="1"/>
    <row r="545" ht="14.1" customHeight="1"/>
    <row r="546" ht="14.1" customHeight="1"/>
  </sheetData>
  <mergeCells count="9">
    <mergeCell ref="B74:H74"/>
    <mergeCell ref="B75:H75"/>
    <mergeCell ref="C11:E11"/>
    <mergeCell ref="F11:H11"/>
    <mergeCell ref="B34:H34"/>
    <mergeCell ref="B36:H36"/>
    <mergeCell ref="C40:D40"/>
    <mergeCell ref="E40:F40"/>
    <mergeCell ref="G40:H4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6A7-D9CC-4A35-A095-02FE30C571FE}">
  <sheetPr codeName="Hoja8">
    <tabColor rgb="FFBBEACB"/>
  </sheetPr>
  <dimension ref="A1:Q80"/>
  <sheetViews>
    <sheetView showGridLines="0" topLeftCell="A4" zoomScale="120" zoomScaleNormal="120" workbookViewId="0">
      <selection activeCell="E34" sqref="E34"/>
    </sheetView>
  </sheetViews>
  <sheetFormatPr baseColWidth="10" defaultColWidth="10.5546875" defaultRowHeight="15.05"/>
  <cols>
    <col min="1" max="1" width="27.109375" style="192" customWidth="1"/>
    <col min="2" max="2" width="23.109375" style="192" bestFit="1" customWidth="1"/>
    <col min="3" max="3" width="14.44140625" style="192" customWidth="1"/>
    <col min="4" max="4" width="13.88671875" style="192" customWidth="1"/>
    <col min="5" max="5" width="26.44140625" style="192" customWidth="1"/>
    <col min="6" max="8" width="10.5546875" style="192"/>
    <col min="9" max="9" width="22.109375" style="192" customWidth="1"/>
    <col min="10" max="10" width="20.88671875" style="192" customWidth="1"/>
    <col min="11" max="11" width="33.44140625" style="192" customWidth="1"/>
    <col min="12" max="16384" width="10.5546875" style="192"/>
  </cols>
  <sheetData>
    <row r="1" spans="1:15" customFormat="1"/>
    <row r="2" spans="1:15" customFormat="1"/>
    <row r="3" spans="1:15" customFormat="1">
      <c r="C3" s="255"/>
      <c r="D3" s="255"/>
    </row>
    <row r="4" spans="1:15" s="190" customFormat="1" ht="14.4">
      <c r="A4" s="1" t="s">
        <v>334</v>
      </c>
    </row>
    <row r="5" spans="1:15" s="190" customFormat="1" ht="14.4">
      <c r="A5" s="194" t="s">
        <v>265</v>
      </c>
      <c r="B5" s="195"/>
      <c r="C5" s="195"/>
      <c r="D5" s="195"/>
      <c r="E5" s="195"/>
      <c r="F5" s="195"/>
      <c r="G5" s="195"/>
      <c r="H5" s="195"/>
      <c r="I5" s="195"/>
      <c r="J5" s="195"/>
      <c r="K5" s="195"/>
      <c r="L5" s="195"/>
      <c r="M5" s="195"/>
      <c r="N5" s="195"/>
      <c r="O5" s="195"/>
    </row>
    <row r="6" spans="1:15" s="190" customFormat="1" ht="14.4">
      <c r="A6" s="1" t="s">
        <v>335</v>
      </c>
    </row>
    <row r="7" spans="1:15" s="190" customFormat="1" ht="14.4">
      <c r="A7" s="191" t="s">
        <v>3</v>
      </c>
    </row>
    <row r="8" spans="1:15" customFormat="1"/>
    <row r="9" spans="1:15" customFormat="1"/>
    <row r="10" spans="1:15">
      <c r="A10"/>
      <c r="B10"/>
      <c r="C10" s="256" t="s">
        <v>336</v>
      </c>
      <c r="D10" s="256"/>
      <c r="E10"/>
      <c r="F10"/>
      <c r="G10"/>
      <c r="H10"/>
      <c r="I10"/>
      <c r="J10"/>
      <c r="K10"/>
      <c r="L10"/>
      <c r="M10"/>
    </row>
    <row r="11" spans="1:15" ht="47.95" customHeight="1">
      <c r="A11" s="196" t="s">
        <v>337</v>
      </c>
      <c r="B11" s="196" t="s">
        <v>302</v>
      </c>
      <c r="C11" s="197">
        <v>2024</v>
      </c>
      <c r="D11" s="197">
        <v>2025</v>
      </c>
      <c r="E11" s="197" t="s">
        <v>338</v>
      </c>
      <c r="F11"/>
      <c r="G11"/>
      <c r="H11"/>
      <c r="I11"/>
      <c r="J11"/>
      <c r="K11"/>
      <c r="L11"/>
      <c r="M11"/>
      <c r="N11"/>
      <c r="O11"/>
    </row>
    <row r="12" spans="1:15">
      <c r="A12" s="252" t="s">
        <v>339</v>
      </c>
      <c r="B12" s="198" t="s">
        <v>340</v>
      </c>
      <c r="C12" s="199">
        <v>13</v>
      </c>
      <c r="D12" s="202">
        <v>17</v>
      </c>
      <c r="E12" s="201">
        <v>7</v>
      </c>
      <c r="F12"/>
      <c r="G12"/>
      <c r="H12"/>
      <c r="I12"/>
      <c r="J12"/>
      <c r="K12"/>
      <c r="L12"/>
      <c r="M12"/>
    </row>
    <row r="13" spans="1:15" ht="13.6" customHeight="1">
      <c r="A13" s="253"/>
      <c r="B13" s="198" t="s">
        <v>341</v>
      </c>
      <c r="C13" s="199">
        <v>4</v>
      </c>
      <c r="D13" s="200">
        <v>8</v>
      </c>
      <c r="E13" s="201"/>
      <c r="F13"/>
      <c r="G13"/>
      <c r="H13"/>
      <c r="I13"/>
      <c r="J13"/>
      <c r="K13"/>
      <c r="L13"/>
      <c r="M13"/>
      <c r="N13"/>
      <c r="O13"/>
    </row>
    <row r="14" spans="1:15">
      <c r="A14" s="253"/>
      <c r="B14" s="198" t="s">
        <v>342</v>
      </c>
      <c r="C14" s="199">
        <v>2</v>
      </c>
      <c r="D14" s="202">
        <v>3</v>
      </c>
      <c r="E14" s="201"/>
      <c r="F14"/>
      <c r="G14"/>
      <c r="H14"/>
      <c r="I14"/>
      <c r="J14"/>
      <c r="K14"/>
      <c r="L14"/>
      <c r="M14"/>
    </row>
    <row r="15" spans="1:15">
      <c r="A15" s="254"/>
      <c r="B15" s="203" t="s">
        <v>167</v>
      </c>
      <c r="C15" s="204">
        <v>19</v>
      </c>
      <c r="D15" s="204">
        <v>28</v>
      </c>
      <c r="E15" s="205">
        <v>7</v>
      </c>
      <c r="F15"/>
      <c r="G15"/>
      <c r="H15"/>
      <c r="I15"/>
      <c r="J15"/>
      <c r="K15"/>
      <c r="L15"/>
      <c r="M15"/>
    </row>
    <row r="16" spans="1:15">
      <c r="A16" s="252" t="s">
        <v>295</v>
      </c>
      <c r="B16" s="198" t="s">
        <v>340</v>
      </c>
      <c r="C16" s="199">
        <v>5</v>
      </c>
      <c r="D16" s="202">
        <v>2</v>
      </c>
      <c r="E16" s="201">
        <v>2</v>
      </c>
      <c r="F16"/>
      <c r="G16"/>
      <c r="H16"/>
      <c r="I16"/>
      <c r="J16"/>
      <c r="K16"/>
      <c r="L16"/>
      <c r="M16"/>
    </row>
    <row r="17" spans="1:17">
      <c r="A17" s="253"/>
      <c r="B17" s="198" t="s">
        <v>341</v>
      </c>
      <c r="C17" s="199">
        <v>13</v>
      </c>
      <c r="D17" s="202">
        <v>27</v>
      </c>
      <c r="E17" s="201"/>
      <c r="F17"/>
      <c r="G17"/>
      <c r="H17"/>
      <c r="I17"/>
      <c r="J17"/>
      <c r="K17"/>
      <c r="L17"/>
      <c r="M17"/>
    </row>
    <row r="18" spans="1:17">
      <c r="A18" s="253"/>
      <c r="B18" s="198" t="s">
        <v>342</v>
      </c>
      <c r="C18" s="199">
        <v>6</v>
      </c>
      <c r="D18" s="202">
        <v>4</v>
      </c>
      <c r="E18" s="201"/>
      <c r="F18"/>
      <c r="G18"/>
      <c r="H18"/>
      <c r="I18"/>
      <c r="J18"/>
      <c r="K18"/>
      <c r="L18"/>
      <c r="M18"/>
    </row>
    <row r="19" spans="1:17">
      <c r="A19" s="254"/>
      <c r="B19" s="203" t="s">
        <v>167</v>
      </c>
      <c r="C19" s="204">
        <v>24</v>
      </c>
      <c r="D19" s="204">
        <v>33</v>
      </c>
      <c r="E19" s="201">
        <v>2</v>
      </c>
      <c r="F19"/>
      <c r="G19"/>
      <c r="H19"/>
      <c r="I19"/>
      <c r="J19"/>
      <c r="K19"/>
      <c r="L19"/>
      <c r="M19"/>
    </row>
    <row r="20" spans="1:17">
      <c r="A20" s="252" t="s">
        <v>343</v>
      </c>
      <c r="B20" s="198" t="s">
        <v>340</v>
      </c>
      <c r="C20" s="199">
        <v>3</v>
      </c>
      <c r="D20" s="202">
        <v>4</v>
      </c>
      <c r="E20" s="201">
        <v>4</v>
      </c>
      <c r="F20"/>
      <c r="G20"/>
      <c r="H20"/>
      <c r="I20"/>
      <c r="J20"/>
      <c r="K20"/>
      <c r="L20"/>
      <c r="M20"/>
    </row>
    <row r="21" spans="1:17">
      <c r="A21" s="253"/>
      <c r="B21" s="198" t="s">
        <v>341</v>
      </c>
      <c r="C21" s="199">
        <v>5</v>
      </c>
      <c r="D21" s="200">
        <v>0</v>
      </c>
      <c r="E21" s="201"/>
      <c r="F21"/>
      <c r="G21"/>
      <c r="H21"/>
      <c r="I21"/>
      <c r="J21"/>
      <c r="K21"/>
      <c r="L21"/>
      <c r="M21"/>
    </row>
    <row r="22" spans="1:17" ht="14.4" customHeight="1">
      <c r="A22" s="253"/>
      <c r="B22" s="198" t="s">
        <v>342</v>
      </c>
      <c r="C22" s="199">
        <v>0</v>
      </c>
      <c r="D22" s="202">
        <v>0</v>
      </c>
      <c r="E22" s="201"/>
      <c r="F22"/>
      <c r="G22"/>
      <c r="H22"/>
      <c r="I22"/>
      <c r="J22"/>
      <c r="K22"/>
      <c r="L22"/>
      <c r="M22"/>
    </row>
    <row r="23" spans="1:17">
      <c r="A23" s="254"/>
      <c r="B23" s="203" t="s">
        <v>167</v>
      </c>
      <c r="C23" s="204">
        <v>8</v>
      </c>
      <c r="D23" s="204">
        <v>4</v>
      </c>
      <c r="E23" s="201">
        <v>4</v>
      </c>
      <c r="F23"/>
      <c r="G23"/>
      <c r="H23"/>
      <c r="I23"/>
      <c r="J23"/>
      <c r="K23"/>
      <c r="L23"/>
      <c r="M23"/>
    </row>
    <row r="24" spans="1:17" ht="14.4" customHeight="1">
      <c r="A24" s="252" t="s">
        <v>344</v>
      </c>
      <c r="B24" s="198" t="s">
        <v>340</v>
      </c>
      <c r="C24" s="199">
        <v>1</v>
      </c>
      <c r="D24" s="202">
        <v>1</v>
      </c>
      <c r="E24" s="201">
        <v>1</v>
      </c>
      <c r="F24"/>
      <c r="G24"/>
      <c r="H24"/>
      <c r="I24"/>
      <c r="J24"/>
      <c r="K24"/>
      <c r="L24"/>
      <c r="M24"/>
    </row>
    <row r="25" spans="1:17">
      <c r="A25" s="253"/>
      <c r="B25" s="198" t="s">
        <v>341</v>
      </c>
      <c r="C25" s="199">
        <v>1</v>
      </c>
      <c r="D25" s="200">
        <v>0</v>
      </c>
      <c r="E25" s="201"/>
      <c r="F25"/>
      <c r="G25"/>
      <c r="H25"/>
      <c r="I25"/>
      <c r="J25"/>
      <c r="K25"/>
      <c r="L25"/>
      <c r="M25"/>
    </row>
    <row r="26" spans="1:17">
      <c r="A26" s="253"/>
      <c r="B26" s="198" t="s">
        <v>342</v>
      </c>
      <c r="C26" s="199">
        <v>0</v>
      </c>
      <c r="D26" s="202">
        <v>0</v>
      </c>
      <c r="E26" s="201"/>
      <c r="F26"/>
      <c r="G26"/>
      <c r="H26"/>
      <c r="I26"/>
      <c r="J26"/>
      <c r="K26"/>
      <c r="L26"/>
      <c r="M26"/>
    </row>
    <row r="27" spans="1:17">
      <c r="A27" s="254"/>
      <c r="B27" s="203" t="s">
        <v>167</v>
      </c>
      <c r="C27" s="204">
        <v>2</v>
      </c>
      <c r="D27" s="204">
        <v>1</v>
      </c>
      <c r="E27" s="201">
        <v>1</v>
      </c>
      <c r="F27"/>
      <c r="G27"/>
      <c r="H27"/>
      <c r="I27"/>
      <c r="J27"/>
      <c r="K27"/>
      <c r="L27"/>
      <c r="M27"/>
    </row>
    <row r="28" spans="1:17">
      <c r="A28" s="252" t="s">
        <v>345</v>
      </c>
      <c r="B28" s="198" t="s">
        <v>340</v>
      </c>
      <c r="C28" s="199">
        <v>6</v>
      </c>
      <c r="D28" s="202">
        <v>3</v>
      </c>
      <c r="E28" s="201">
        <v>1</v>
      </c>
      <c r="F28"/>
      <c r="G28"/>
      <c r="H28"/>
      <c r="I28"/>
      <c r="J28"/>
      <c r="K28"/>
      <c r="L28"/>
      <c r="M28"/>
    </row>
    <row r="29" spans="1:17" ht="14.4" customHeight="1">
      <c r="A29" s="253"/>
      <c r="B29" s="198" t="s">
        <v>341</v>
      </c>
      <c r="C29" s="199">
        <v>3</v>
      </c>
      <c r="D29" s="200">
        <v>2</v>
      </c>
      <c r="E29" s="201"/>
      <c r="F29"/>
      <c r="G29"/>
      <c r="H29"/>
      <c r="I29"/>
      <c r="J29"/>
      <c r="K29"/>
      <c r="L29"/>
      <c r="M29"/>
    </row>
    <row r="30" spans="1:17">
      <c r="A30" s="253"/>
      <c r="B30" s="198" t="s">
        <v>342</v>
      </c>
      <c r="C30" s="199">
        <v>0</v>
      </c>
      <c r="D30" s="202">
        <v>0</v>
      </c>
      <c r="E30" s="201"/>
      <c r="F30"/>
      <c r="G30"/>
      <c r="H30"/>
      <c r="I30"/>
      <c r="J30"/>
      <c r="K30"/>
      <c r="L30"/>
      <c r="M30"/>
    </row>
    <row r="31" spans="1:17">
      <c r="A31" s="254"/>
      <c r="B31" s="203" t="s">
        <v>167</v>
      </c>
      <c r="C31" s="204">
        <v>9</v>
      </c>
      <c r="D31" s="204">
        <v>5</v>
      </c>
      <c r="E31" s="205">
        <v>1</v>
      </c>
      <c r="F31"/>
      <c r="G31"/>
      <c r="H31"/>
      <c r="I31"/>
      <c r="J31"/>
      <c r="K31"/>
      <c r="L31"/>
      <c r="M31"/>
    </row>
    <row r="32" spans="1:17" ht="15.05" customHeight="1">
      <c r="A32" s="199" t="s">
        <v>346</v>
      </c>
      <c r="B32" s="198" t="s">
        <v>167</v>
      </c>
      <c r="C32" s="199">
        <v>11</v>
      </c>
      <c r="D32" s="200">
        <v>11</v>
      </c>
      <c r="E32" s="201"/>
      <c r="F32"/>
      <c r="G32"/>
      <c r="H32"/>
      <c r="I32"/>
      <c r="J32"/>
      <c r="K32"/>
      <c r="L32"/>
      <c r="M32"/>
      <c r="N32"/>
      <c r="O32"/>
      <c r="P32"/>
      <c r="Q32"/>
    </row>
    <row r="33" spans="1:17">
      <c r="A33" s="199" t="s">
        <v>167</v>
      </c>
      <c r="B33" s="203" t="s">
        <v>167</v>
      </c>
      <c r="C33" s="204">
        <f>C32+C31+C27+C23+C19+C15</f>
        <v>73</v>
      </c>
      <c r="D33" s="204">
        <f>D32+D31+D27+D23+D19+D15</f>
        <v>82</v>
      </c>
      <c r="E33" s="201">
        <f>+E32+E31+E23+E19+E15+E27</f>
        <v>15</v>
      </c>
      <c r="F33"/>
      <c r="G33"/>
      <c r="H33"/>
      <c r="I33"/>
      <c r="J33"/>
      <c r="K33"/>
      <c r="L33"/>
      <c r="M33"/>
      <c r="N33"/>
      <c r="O33"/>
      <c r="P33"/>
      <c r="Q33"/>
    </row>
    <row r="34" spans="1:17">
      <c r="A34" s="199" t="s">
        <v>347</v>
      </c>
      <c r="B34" s="203" t="s">
        <v>347</v>
      </c>
      <c r="C34" s="206">
        <f>+C12+C16+C20+C24+C28</f>
        <v>28</v>
      </c>
      <c r="D34" s="206">
        <f>+D12+D16+D20+D24+D28</f>
        <v>27</v>
      </c>
      <c r="E34" s="201">
        <f>+E28+E20+E16+E12+E24</f>
        <v>15</v>
      </c>
      <c r="F34"/>
      <c r="G34"/>
      <c r="H34"/>
      <c r="I34"/>
      <c r="J34"/>
      <c r="K34"/>
      <c r="L34"/>
      <c r="M34"/>
      <c r="N34"/>
      <c r="O34"/>
      <c r="P34"/>
      <c r="Q34"/>
    </row>
    <row r="35" spans="1:17">
      <c r="A35"/>
      <c r="B35"/>
      <c r="C35"/>
      <c r="D35"/>
      <c r="E35"/>
      <c r="F35"/>
      <c r="G35"/>
      <c r="H35"/>
      <c r="I35"/>
      <c r="J35"/>
      <c r="K35"/>
      <c r="L35"/>
      <c r="M35"/>
      <c r="N35"/>
      <c r="O35"/>
      <c r="P35"/>
      <c r="Q35"/>
    </row>
    <row r="36" spans="1:17" ht="14.4" customHeight="1">
      <c r="A36" s="192" t="s">
        <v>348</v>
      </c>
      <c r="B36"/>
      <c r="C36"/>
      <c r="D36"/>
      <c r="E36"/>
      <c r="F36"/>
      <c r="G36"/>
      <c r="H36"/>
      <c r="I36"/>
      <c r="J36"/>
      <c r="K36"/>
      <c r="L36"/>
      <c r="M36"/>
      <c r="N36"/>
      <c r="O36"/>
      <c r="P36"/>
      <c r="Q36"/>
    </row>
    <row r="37" spans="1:17">
      <c r="A37" t="s">
        <v>349</v>
      </c>
      <c r="B37"/>
      <c r="C37"/>
      <c r="D37"/>
      <c r="E37"/>
      <c r="F37"/>
      <c r="G37"/>
      <c r="H37"/>
      <c r="I37"/>
      <c r="J37"/>
      <c r="K37"/>
      <c r="L37"/>
      <c r="M37"/>
      <c r="N37"/>
      <c r="O37"/>
      <c r="P37"/>
      <c r="Q37"/>
    </row>
    <row r="38" spans="1:17">
      <c r="A38" t="s">
        <v>350</v>
      </c>
      <c r="B38"/>
      <c r="C38"/>
      <c r="D38"/>
      <c r="E38"/>
      <c r="F38"/>
      <c r="G38"/>
      <c r="H38"/>
      <c r="I38"/>
      <c r="J38"/>
      <c r="K38"/>
      <c r="L38"/>
      <c r="M38"/>
      <c r="N38"/>
      <c r="O38"/>
      <c r="P38"/>
      <c r="Q38"/>
    </row>
    <row r="39" spans="1:17">
      <c r="B39"/>
      <c r="C39"/>
      <c r="D39"/>
      <c r="E39"/>
      <c r="F39"/>
      <c r="G39"/>
      <c r="H39"/>
      <c r="I39"/>
      <c r="J39"/>
      <c r="K39"/>
      <c r="L39"/>
      <c r="M39"/>
      <c r="N39"/>
      <c r="O39"/>
      <c r="P39"/>
      <c r="Q39"/>
    </row>
    <row r="40" spans="1:17">
      <c r="A40"/>
      <c r="B40"/>
      <c r="C40"/>
      <c r="D40"/>
      <c r="E40"/>
      <c r="F40"/>
      <c r="G40"/>
      <c r="H40"/>
      <c r="I40"/>
      <c r="J40"/>
      <c r="K40"/>
      <c r="L40"/>
      <c r="M40"/>
      <c r="N40"/>
      <c r="O40"/>
      <c r="P40"/>
      <c r="Q40"/>
    </row>
    <row r="41" spans="1:17">
      <c r="B41"/>
      <c r="C41"/>
      <c r="D41"/>
      <c r="E41"/>
      <c r="F41"/>
      <c r="G41"/>
      <c r="H41"/>
      <c r="I41"/>
      <c r="J41"/>
      <c r="K41"/>
      <c r="L41"/>
      <c r="M41"/>
      <c r="N41"/>
      <c r="O41"/>
      <c r="P41"/>
      <c r="Q41"/>
    </row>
    <row r="42" spans="1:17" ht="14.4" customHeight="1">
      <c r="A42"/>
      <c r="B42"/>
      <c r="C42"/>
      <c r="D42"/>
      <c r="E42"/>
      <c r="F42"/>
      <c r="G42"/>
      <c r="H42"/>
      <c r="I42"/>
      <c r="J42"/>
      <c r="K42"/>
      <c r="L42"/>
      <c r="M42"/>
      <c r="N42"/>
      <c r="O42"/>
      <c r="P42"/>
      <c r="Q42"/>
    </row>
    <row r="43" spans="1:17">
      <c r="A43"/>
      <c r="B43"/>
      <c r="C43"/>
      <c r="D43"/>
      <c r="E43"/>
      <c r="F43"/>
      <c r="G43"/>
      <c r="H43"/>
      <c r="I43"/>
      <c r="J43"/>
      <c r="K43"/>
      <c r="L43"/>
      <c r="M43"/>
      <c r="N43"/>
      <c r="O43"/>
      <c r="P43"/>
      <c r="Q43"/>
    </row>
    <row r="44" spans="1:17">
      <c r="A44"/>
      <c r="B44"/>
      <c r="C44"/>
      <c r="D44"/>
      <c r="E44"/>
      <c r="F44"/>
      <c r="G44"/>
      <c r="H44"/>
      <c r="I44"/>
      <c r="J44"/>
      <c r="K44"/>
      <c r="L44"/>
      <c r="M44"/>
      <c r="N44"/>
      <c r="O44"/>
      <c r="P44"/>
      <c r="Q44"/>
    </row>
    <row r="45" spans="1:17">
      <c r="A45"/>
      <c r="B45"/>
      <c r="C45"/>
      <c r="D45"/>
      <c r="E45"/>
      <c r="F45"/>
      <c r="G45"/>
      <c r="H45"/>
      <c r="I45"/>
      <c r="J45"/>
      <c r="K45"/>
      <c r="L45"/>
      <c r="M45"/>
      <c r="N45"/>
      <c r="O45"/>
      <c r="P45"/>
      <c r="Q45"/>
    </row>
    <row r="46" spans="1:17">
      <c r="A46"/>
      <c r="B46"/>
      <c r="C46"/>
      <c r="D46"/>
      <c r="E46"/>
      <c r="F46"/>
      <c r="G46"/>
      <c r="H46"/>
      <c r="I46"/>
      <c r="J46"/>
      <c r="K46"/>
      <c r="L46"/>
      <c r="M46"/>
      <c r="N46"/>
      <c r="O46"/>
      <c r="P46"/>
      <c r="Q46"/>
    </row>
    <row r="47" spans="1:17">
      <c r="A47"/>
      <c r="B47"/>
      <c r="C47"/>
      <c r="D47"/>
      <c r="E47"/>
      <c r="F47"/>
      <c r="G47"/>
      <c r="H47"/>
      <c r="I47"/>
      <c r="J47"/>
      <c r="K47"/>
      <c r="L47"/>
      <c r="M47"/>
      <c r="N47"/>
      <c r="O47"/>
      <c r="P47"/>
      <c r="Q47"/>
    </row>
    <row r="48" spans="1:17">
      <c r="A48"/>
      <c r="B48"/>
      <c r="C48"/>
      <c r="D48"/>
      <c r="E48"/>
      <c r="F48"/>
      <c r="G48"/>
      <c r="H48"/>
      <c r="I48"/>
      <c r="J48"/>
      <c r="K48"/>
      <c r="L48"/>
      <c r="M48"/>
      <c r="N48"/>
      <c r="O48"/>
      <c r="P48"/>
      <c r="Q48"/>
    </row>
    <row r="49" spans="1:17">
      <c r="A49"/>
      <c r="B49"/>
      <c r="C49"/>
      <c r="D49"/>
      <c r="E49"/>
      <c r="F49"/>
      <c r="G49"/>
      <c r="H49"/>
      <c r="I49"/>
      <c r="J49"/>
      <c r="K49"/>
      <c r="L49"/>
      <c r="M49"/>
      <c r="N49"/>
      <c r="O49"/>
      <c r="P49"/>
      <c r="Q49"/>
    </row>
    <row r="50" spans="1:17">
      <c r="A50"/>
      <c r="B50"/>
      <c r="C50"/>
      <c r="D50"/>
      <c r="E50"/>
      <c r="F50"/>
      <c r="G50"/>
      <c r="H50"/>
      <c r="I50"/>
      <c r="J50"/>
      <c r="K50"/>
      <c r="L50"/>
      <c r="M50"/>
      <c r="N50"/>
      <c r="O50"/>
      <c r="P50"/>
      <c r="Q50"/>
    </row>
    <row r="51" spans="1:17">
      <c r="A51"/>
      <c r="B51"/>
      <c r="C51"/>
      <c r="D51"/>
      <c r="E51"/>
      <c r="F51"/>
      <c r="G51"/>
      <c r="H51"/>
      <c r="I51"/>
      <c r="J51"/>
      <c r="K51"/>
      <c r="L51"/>
      <c r="M51"/>
      <c r="N51"/>
      <c r="O51"/>
      <c r="P51"/>
      <c r="Q51"/>
    </row>
    <row r="52" spans="1:17">
      <c r="A52"/>
      <c r="B52"/>
      <c r="C52"/>
      <c r="D52"/>
      <c r="E52"/>
      <c r="F52"/>
      <c r="G52"/>
      <c r="H52"/>
      <c r="I52"/>
      <c r="J52"/>
      <c r="K52"/>
      <c r="L52"/>
      <c r="M52"/>
      <c r="N52"/>
      <c r="O52"/>
      <c r="P52"/>
      <c r="Q52"/>
    </row>
    <row r="53" spans="1:17">
      <c r="A53"/>
      <c r="B53"/>
      <c r="C53"/>
      <c r="D53"/>
      <c r="E53"/>
      <c r="F53"/>
      <c r="G53"/>
      <c r="H53"/>
      <c r="I53"/>
      <c r="J53"/>
      <c r="K53"/>
      <c r="L53"/>
      <c r="M53"/>
      <c r="N53"/>
      <c r="O53"/>
      <c r="P53"/>
      <c r="Q53"/>
    </row>
    <row r="54" spans="1:17">
      <c r="A54"/>
      <c r="B54"/>
      <c r="C54"/>
      <c r="D54"/>
      <c r="E54"/>
      <c r="F54"/>
      <c r="G54"/>
      <c r="H54"/>
      <c r="I54"/>
      <c r="J54"/>
      <c r="K54"/>
      <c r="L54"/>
      <c r="M54"/>
      <c r="N54"/>
      <c r="O54"/>
      <c r="P54"/>
      <c r="Q54"/>
    </row>
    <row r="55" spans="1:17" ht="14.4" customHeight="1">
      <c r="A55"/>
      <c r="B55"/>
      <c r="C55"/>
      <c r="D55"/>
      <c r="E55"/>
      <c r="F55"/>
      <c r="G55"/>
      <c r="H55"/>
      <c r="I55"/>
      <c r="J55"/>
      <c r="K55"/>
      <c r="L55"/>
      <c r="M55"/>
      <c r="N55"/>
      <c r="O55"/>
      <c r="P55"/>
      <c r="Q55"/>
    </row>
    <row r="56" spans="1:17">
      <c r="A56"/>
      <c r="B56"/>
      <c r="C56"/>
      <c r="D56"/>
      <c r="E56"/>
      <c r="F56"/>
      <c r="G56"/>
      <c r="H56"/>
      <c r="I56"/>
      <c r="J56"/>
      <c r="K56"/>
      <c r="L56"/>
      <c r="M56"/>
      <c r="N56"/>
      <c r="O56"/>
      <c r="P56"/>
      <c r="Q56"/>
    </row>
    <row r="57" spans="1:17">
      <c r="A57"/>
      <c r="B57"/>
      <c r="C57"/>
      <c r="D57"/>
      <c r="E57"/>
      <c r="F57"/>
      <c r="G57"/>
      <c r="H57"/>
      <c r="I57"/>
      <c r="J57"/>
      <c r="K57"/>
      <c r="L57"/>
      <c r="M57"/>
      <c r="N57"/>
      <c r="O57"/>
      <c r="P57"/>
      <c r="Q57"/>
    </row>
    <row r="58" spans="1:17">
      <c r="A58"/>
      <c r="B58"/>
      <c r="C58"/>
      <c r="D58"/>
      <c r="E58"/>
      <c r="F58"/>
      <c r="G58"/>
      <c r="H58"/>
      <c r="I58"/>
      <c r="J58"/>
      <c r="K58"/>
      <c r="L58"/>
      <c r="M58"/>
      <c r="N58"/>
      <c r="O58"/>
      <c r="P58"/>
      <c r="Q58"/>
    </row>
    <row r="59" spans="1:17">
      <c r="A59"/>
      <c r="B59"/>
      <c r="C59"/>
      <c r="D59"/>
      <c r="E59"/>
      <c r="F59"/>
      <c r="G59"/>
      <c r="H59"/>
      <c r="I59"/>
      <c r="J59"/>
      <c r="K59"/>
      <c r="L59"/>
      <c r="M59"/>
      <c r="N59"/>
      <c r="O59"/>
      <c r="P59"/>
      <c r="Q59"/>
    </row>
    <row r="60" spans="1:17">
      <c r="A60"/>
      <c r="B60"/>
      <c r="C60"/>
      <c r="D60"/>
      <c r="E60"/>
      <c r="F60"/>
      <c r="G60"/>
      <c r="H60"/>
      <c r="I60"/>
      <c r="J60"/>
      <c r="K60"/>
      <c r="L60"/>
      <c r="M60"/>
      <c r="N60"/>
      <c r="O60"/>
      <c r="P60"/>
      <c r="Q60"/>
    </row>
    <row r="61" spans="1:17">
      <c r="A61"/>
      <c r="B61"/>
      <c r="C61"/>
      <c r="D61"/>
      <c r="E61"/>
      <c r="F61"/>
      <c r="G61"/>
      <c r="H61"/>
      <c r="I61"/>
      <c r="J61"/>
      <c r="K61"/>
      <c r="L61"/>
      <c r="M61"/>
      <c r="N61"/>
      <c r="O61"/>
      <c r="P61"/>
      <c r="Q61"/>
    </row>
    <row r="62" spans="1:17">
      <c r="A62"/>
      <c r="B62"/>
      <c r="C62"/>
      <c r="D62"/>
      <c r="E62"/>
      <c r="F62"/>
      <c r="G62"/>
      <c r="H62"/>
      <c r="I62"/>
      <c r="J62"/>
      <c r="K62"/>
      <c r="L62"/>
      <c r="M62"/>
      <c r="N62"/>
      <c r="O62"/>
      <c r="P62"/>
      <c r="Q62"/>
    </row>
    <row r="63" spans="1:17">
      <c r="A63"/>
      <c r="B63"/>
      <c r="C63"/>
      <c r="D63"/>
      <c r="E63"/>
      <c r="F63"/>
      <c r="G63"/>
      <c r="H63"/>
      <c r="I63"/>
      <c r="J63"/>
      <c r="K63"/>
      <c r="L63"/>
      <c r="M63"/>
      <c r="N63"/>
      <c r="O63"/>
      <c r="P63"/>
      <c r="Q63"/>
    </row>
    <row r="64" spans="1:17">
      <c r="A64"/>
      <c r="B64"/>
      <c r="C64"/>
      <c r="D64"/>
      <c r="E64"/>
      <c r="F64"/>
      <c r="G64"/>
      <c r="H64"/>
      <c r="I64"/>
      <c r="J64"/>
      <c r="K64"/>
      <c r="L64"/>
      <c r="M64"/>
      <c r="N64"/>
      <c r="O64"/>
      <c r="P64"/>
      <c r="Q64"/>
    </row>
    <row r="65" spans="1:17">
      <c r="A65"/>
      <c r="B65"/>
      <c r="C65"/>
      <c r="D65"/>
      <c r="E65"/>
      <c r="F65"/>
      <c r="G65"/>
      <c r="H65"/>
      <c r="I65"/>
      <c r="J65"/>
      <c r="K65"/>
      <c r="L65"/>
      <c r="M65"/>
      <c r="N65"/>
      <c r="O65"/>
      <c r="P65"/>
      <c r="Q65"/>
    </row>
    <row r="66" spans="1:17">
      <c r="A66"/>
      <c r="B66"/>
      <c r="C66"/>
      <c r="D66"/>
      <c r="E66"/>
      <c r="F66"/>
      <c r="G66"/>
      <c r="H66"/>
      <c r="I66"/>
      <c r="J66"/>
      <c r="K66"/>
      <c r="L66"/>
      <c r="M66"/>
      <c r="N66"/>
      <c r="O66"/>
      <c r="P66"/>
      <c r="Q66"/>
    </row>
    <row r="67" spans="1:17">
      <c r="A67"/>
      <c r="B67"/>
      <c r="C67"/>
      <c r="D67"/>
      <c r="E67"/>
      <c r="F67"/>
      <c r="G67"/>
      <c r="H67"/>
      <c r="I67"/>
      <c r="J67"/>
      <c r="K67"/>
      <c r="L67"/>
      <c r="M67"/>
      <c r="N67"/>
      <c r="O67"/>
      <c r="P67"/>
      <c r="Q67"/>
    </row>
    <row r="68" spans="1:17">
      <c r="A68"/>
      <c r="B68"/>
      <c r="C68"/>
      <c r="D68"/>
      <c r="E68"/>
      <c r="F68"/>
      <c r="G68"/>
      <c r="H68"/>
      <c r="I68"/>
      <c r="J68"/>
      <c r="K68"/>
      <c r="L68"/>
      <c r="M68"/>
      <c r="N68"/>
      <c r="O68"/>
      <c r="P68"/>
      <c r="Q68"/>
    </row>
    <row r="69" spans="1:17">
      <c r="A69"/>
      <c r="B69"/>
      <c r="C69"/>
      <c r="D69"/>
    </row>
    <row r="70" spans="1:17">
      <c r="B70"/>
      <c r="C70"/>
      <c r="D70"/>
    </row>
    <row r="75" spans="1:17">
      <c r="I75"/>
      <c r="J75"/>
      <c r="K75"/>
      <c r="L75"/>
      <c r="M75"/>
    </row>
    <row r="76" spans="1:17">
      <c r="I76"/>
      <c r="J76"/>
      <c r="K76"/>
      <c r="L76"/>
      <c r="M76"/>
    </row>
    <row r="77" spans="1:17">
      <c r="I77"/>
      <c r="J77"/>
      <c r="K77"/>
      <c r="L77"/>
      <c r="M77"/>
    </row>
    <row r="78" spans="1:17">
      <c r="I78"/>
      <c r="J78"/>
      <c r="K78"/>
      <c r="L78"/>
      <c r="M78"/>
    </row>
    <row r="79" spans="1:17">
      <c r="I79"/>
      <c r="J79"/>
      <c r="K79"/>
      <c r="L79"/>
      <c r="M79"/>
    </row>
    <row r="80" spans="1:17">
      <c r="K80"/>
      <c r="L80"/>
      <c r="M80"/>
    </row>
  </sheetData>
  <mergeCells count="7">
    <mergeCell ref="A28:A31"/>
    <mergeCell ref="C3:D3"/>
    <mergeCell ref="C10:D10"/>
    <mergeCell ref="A12:A15"/>
    <mergeCell ref="A16:A19"/>
    <mergeCell ref="A20:A23"/>
    <mergeCell ref="A24:A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27234-4572-4F0D-AE14-DCE42BE0B915}">
  <sheetPr codeName="Hoja2">
    <tabColor rgb="FF000000"/>
  </sheetPr>
  <dimension ref="A1:I547"/>
  <sheetViews>
    <sheetView topLeftCell="A12" zoomScale="93" zoomScaleNormal="100" workbookViewId="0">
      <selection activeCell="C16" sqref="C16"/>
    </sheetView>
  </sheetViews>
  <sheetFormatPr baseColWidth="10" defaultColWidth="0" defaultRowHeight="14.4" zeroHeight="1"/>
  <cols>
    <col min="1" max="1" width="4.109375" style="13" customWidth="1"/>
    <col min="2" max="2" width="10.88671875" style="13" customWidth="1"/>
    <col min="3" max="3" width="122" style="13" customWidth="1"/>
    <col min="4" max="4" width="10.88671875" style="13" customWidth="1"/>
    <col min="5" max="9" width="0" style="13" hidden="1" customWidth="1"/>
    <col min="10" max="16384" width="10.88671875" style="13" hidden="1"/>
  </cols>
  <sheetData>
    <row r="1" spans="1:9" s="5" customFormat="1">
      <c r="I1" s="6"/>
    </row>
    <row r="2" spans="1:9" s="5" customFormat="1">
      <c r="I2" s="6"/>
    </row>
    <row r="3" spans="1:9" s="5" customFormat="1">
      <c r="I3" s="6"/>
    </row>
    <row r="4" spans="1:9" s="5" customFormat="1">
      <c r="I4" s="6"/>
    </row>
    <row r="5" spans="1:9" s="5" customFormat="1" ht="20.3">
      <c r="B5" s="7" t="s">
        <v>0</v>
      </c>
      <c r="I5" s="6"/>
    </row>
    <row r="6" spans="1:9" s="5" customFormat="1" ht="15.05">
      <c r="B6" s="8" t="s">
        <v>1</v>
      </c>
      <c r="I6" s="6"/>
    </row>
    <row r="7" spans="1:9" s="5" customFormat="1">
      <c r="B7" s="9" t="s">
        <v>2</v>
      </c>
      <c r="I7" s="6"/>
    </row>
    <row r="8" spans="1:9" s="5" customFormat="1">
      <c r="B8" s="10" t="s">
        <v>3</v>
      </c>
      <c r="C8" s="11"/>
      <c r="I8" s="6"/>
    </row>
    <row r="9" spans="1:9" s="5" customFormat="1">
      <c r="A9" s="9"/>
      <c r="I9" s="6"/>
    </row>
    <row r="10" spans="1:9" s="5" customFormat="1">
      <c r="B10" s="116" t="s">
        <v>4</v>
      </c>
      <c r="C10" s="116" t="s">
        <v>5</v>
      </c>
    </row>
    <row r="11" spans="1:9" s="5" customFormat="1">
      <c r="B11" s="122">
        <v>1</v>
      </c>
      <c r="C11" s="123" t="s">
        <v>6</v>
      </c>
    </row>
    <row r="12" spans="1:9" s="5" customFormat="1">
      <c r="B12" s="119" t="s">
        <v>7</v>
      </c>
      <c r="C12" s="120" t="s">
        <v>8</v>
      </c>
    </row>
    <row r="13" spans="1:9" s="5" customFormat="1">
      <c r="B13" s="119" t="s">
        <v>9</v>
      </c>
      <c r="C13" s="120" t="s">
        <v>10</v>
      </c>
    </row>
    <row r="14" spans="1:9" s="5" customFormat="1">
      <c r="B14" s="119" t="s">
        <v>11</v>
      </c>
      <c r="C14" s="120" t="s">
        <v>12</v>
      </c>
    </row>
    <row r="15" spans="1:9" s="5" customFormat="1">
      <c r="B15" s="117">
        <v>2</v>
      </c>
      <c r="C15" s="118" t="s">
        <v>13</v>
      </c>
    </row>
    <row r="16" spans="1:9" s="5" customFormat="1">
      <c r="B16" s="119" t="s">
        <v>14</v>
      </c>
      <c r="C16" s="120" t="s">
        <v>15</v>
      </c>
    </row>
    <row r="17" spans="2:3" s="5" customFormat="1">
      <c r="B17" s="119" t="s">
        <v>16</v>
      </c>
      <c r="C17" s="120" t="s">
        <v>17</v>
      </c>
    </row>
    <row r="18" spans="2:3" s="5" customFormat="1">
      <c r="B18" s="119" t="s">
        <v>18</v>
      </c>
      <c r="C18" s="121" t="s">
        <v>19</v>
      </c>
    </row>
    <row r="19" spans="2:3" s="5" customFormat="1">
      <c r="B19" s="117">
        <v>3</v>
      </c>
      <c r="C19" s="118" t="s">
        <v>20</v>
      </c>
    </row>
    <row r="20" spans="2:3" s="5" customFormat="1">
      <c r="B20" s="119" t="s">
        <v>21</v>
      </c>
      <c r="C20" s="121" t="s">
        <v>22</v>
      </c>
    </row>
    <row r="21" spans="2:3" s="5" customFormat="1">
      <c r="B21" s="119" t="s">
        <v>23</v>
      </c>
      <c r="C21" s="121" t="s">
        <v>24</v>
      </c>
    </row>
    <row r="22" spans="2:3" s="5" customFormat="1">
      <c r="B22" s="117">
        <v>4</v>
      </c>
      <c r="C22" s="118" t="s">
        <v>25</v>
      </c>
    </row>
    <row r="23" spans="2:3" s="5" customFormat="1">
      <c r="B23" s="119" t="s">
        <v>26</v>
      </c>
      <c r="C23" s="121" t="s">
        <v>27</v>
      </c>
    </row>
    <row r="24" spans="2:3" s="5" customFormat="1">
      <c r="B24" s="119" t="s">
        <v>28</v>
      </c>
      <c r="C24" s="121" t="s">
        <v>29</v>
      </c>
    </row>
    <row r="25" spans="2:3" s="5" customFormat="1">
      <c r="B25" s="117">
        <v>5</v>
      </c>
      <c r="C25" s="118" t="s">
        <v>30</v>
      </c>
    </row>
    <row r="26" spans="2:3" s="5" customFormat="1">
      <c r="B26" s="119" t="s">
        <v>31</v>
      </c>
      <c r="C26" s="121" t="s">
        <v>32</v>
      </c>
    </row>
    <row r="27" spans="2:3" s="5" customFormat="1">
      <c r="B27" s="119" t="s">
        <v>33</v>
      </c>
      <c r="C27" s="121" t="s">
        <v>34</v>
      </c>
    </row>
    <row r="28" spans="2:3" s="5" customFormat="1">
      <c r="B28" s="117">
        <v>6</v>
      </c>
      <c r="C28" s="118" t="s">
        <v>35</v>
      </c>
    </row>
    <row r="29" spans="2:3" s="5" customFormat="1">
      <c r="B29" s="119" t="s">
        <v>36</v>
      </c>
      <c r="C29" s="121" t="s">
        <v>37</v>
      </c>
    </row>
    <row r="30" spans="2:3" s="5" customFormat="1">
      <c r="B30" s="119" t="s">
        <v>38</v>
      </c>
      <c r="C30" s="121" t="s">
        <v>39</v>
      </c>
    </row>
    <row r="31" spans="2:3" s="5" customFormat="1">
      <c r="B31" s="117">
        <v>7</v>
      </c>
      <c r="C31" s="118" t="s">
        <v>40</v>
      </c>
    </row>
    <row r="32" spans="2:3" s="5" customFormat="1">
      <c r="B32" s="117">
        <v>8</v>
      </c>
      <c r="C32" s="118" t="s">
        <v>41</v>
      </c>
    </row>
    <row r="33" spans="2:3" s="5" customFormat="1">
      <c r="B33" s="117">
        <v>9</v>
      </c>
      <c r="C33" s="118" t="s">
        <v>42</v>
      </c>
    </row>
    <row r="34" spans="2:3" s="5" customFormat="1">
      <c r="B34" s="12"/>
      <c r="C34" s="12"/>
    </row>
    <row r="35" spans="2:3" s="5" customFormat="1">
      <c r="B35" s="223" t="s">
        <v>43</v>
      </c>
      <c r="C35" s="224"/>
    </row>
    <row r="36" spans="2:3" s="5" customFormat="1">
      <c r="B36" s="224"/>
      <c r="C36" s="224"/>
    </row>
    <row r="37" spans="2:3" s="5" customFormat="1">
      <c r="B37" s="224"/>
      <c r="C37" s="224"/>
    </row>
    <row r="38" spans="2:3" s="5" customFormat="1" ht="14.1" customHeight="1">
      <c r="B38" s="224"/>
      <c r="C38" s="224"/>
    </row>
    <row r="39" spans="2:3" s="5" customFormat="1" hidden="1"/>
    <row r="40" spans="2:3" s="5" customFormat="1" hidden="1"/>
    <row r="41" spans="2:3" s="5" customFormat="1" hidden="1"/>
    <row r="42" spans="2:3" s="5" customFormat="1" hidden="1"/>
    <row r="43" spans="2:3" s="5" customFormat="1" hidden="1"/>
    <row r="44" spans="2:3" s="5" customFormat="1" hidden="1"/>
    <row r="45" spans="2:3" s="5" customFormat="1" hidden="1"/>
    <row r="46" spans="2:3" s="5" customFormat="1" hidden="1"/>
    <row r="47" spans="2:3" s="5" customFormat="1" hidden="1"/>
    <row r="48" spans="2:3" s="5" customFormat="1" hidden="1"/>
    <row r="49" s="5" customFormat="1" hidden="1"/>
    <row r="50" s="5" customFormat="1" hidden="1"/>
    <row r="51" s="5" customFormat="1" hidden="1"/>
    <row r="52" s="5" customFormat="1" hidden="1"/>
    <row r="53" s="5" customFormat="1" hidden="1"/>
    <row r="54" s="5" customFormat="1" hidden="1"/>
    <row r="55" s="5" customFormat="1" hidden="1"/>
    <row r="56" s="5" customFormat="1" hidden="1"/>
    <row r="57" s="5" customFormat="1" hidden="1"/>
    <row r="58" s="5" customFormat="1" hidden="1"/>
    <row r="59" s="5" customFormat="1" hidden="1"/>
    <row r="60" s="5" customFormat="1" hidden="1"/>
    <row r="61" s="5" customFormat="1" hidden="1"/>
    <row r="62" s="5" customFormat="1" hidden="1"/>
    <row r="63" s="5" customFormat="1" hidden="1"/>
    <row r="64" s="5" customFormat="1" hidden="1"/>
    <row r="65" s="5" customFormat="1" hidden="1"/>
    <row r="66" s="5" customFormat="1" hidden="1"/>
    <row r="67" s="5" customFormat="1" hidden="1"/>
    <row r="68" s="5" customFormat="1" hidden="1"/>
    <row r="69" s="5" customFormat="1" hidden="1"/>
    <row r="70" s="5" customFormat="1" hidden="1"/>
    <row r="71" s="5" customFormat="1" hidden="1"/>
    <row r="72" s="5" customFormat="1" hidden="1"/>
    <row r="73" s="5" customFormat="1" hidden="1"/>
    <row r="74" s="5" customFormat="1" hidden="1"/>
    <row r="75" s="5" customFormat="1" hidden="1"/>
    <row r="76" s="5" customFormat="1" hidden="1"/>
    <row r="77" s="5" customFormat="1" hidden="1"/>
    <row r="78" s="5" customFormat="1" hidden="1"/>
    <row r="79" s="5" customFormat="1" hidden="1"/>
    <row r="80" s="5" customFormat="1" hidden="1"/>
    <row r="81" s="5" customFormat="1" hidden="1"/>
    <row r="82" s="5" customFormat="1" hidden="1"/>
    <row r="83" s="5" customFormat="1" hidden="1"/>
    <row r="84" s="5" customFormat="1" hidden="1"/>
    <row r="85" s="5" customFormat="1" hidden="1"/>
    <row r="86" s="5" customFormat="1" hidden="1"/>
    <row r="87" s="5" customFormat="1" hidden="1"/>
    <row r="88" s="5" customFormat="1" hidden="1"/>
    <row r="89" s="5" customFormat="1" hidden="1"/>
    <row r="90" s="5" customFormat="1" hidden="1"/>
    <row r="91" s="5" customFormat="1" hidden="1"/>
    <row r="92" s="5" customFormat="1" hidden="1"/>
    <row r="93" s="5" customFormat="1" hidden="1"/>
    <row r="94" s="5" customFormat="1" hidden="1"/>
    <row r="95" s="5" customFormat="1" hidden="1"/>
    <row r="96" s="5" customFormat="1" hidden="1"/>
    <row r="97" s="5" customFormat="1" hidden="1"/>
    <row r="98" s="5" customFormat="1" hidden="1"/>
    <row r="99" s="5" customFormat="1" hidden="1"/>
    <row r="100" s="5" customFormat="1" hidden="1"/>
    <row r="101" s="5" customFormat="1" hidden="1"/>
    <row r="102" s="5" customFormat="1" hidden="1"/>
    <row r="103" s="5" customFormat="1" hidden="1"/>
    <row r="104" s="5" customFormat="1" hidden="1"/>
    <row r="105" s="5" customFormat="1" hidden="1"/>
    <row r="106" s="5" customFormat="1" hidden="1"/>
    <row r="107" s="5" customFormat="1" hidden="1"/>
    <row r="108" s="5" customFormat="1" hidden="1"/>
    <row r="109" s="5" customFormat="1" hidden="1"/>
    <row r="110" s="5" customFormat="1" hidden="1"/>
    <row r="111" s="5" customFormat="1" hidden="1"/>
    <row r="112" s="5" customFormat="1" hidden="1"/>
    <row r="113" s="5" customFormat="1" hidden="1"/>
    <row r="114" s="5" customFormat="1" hidden="1"/>
    <row r="115" s="5" customFormat="1" hidden="1"/>
    <row r="116" s="5" customFormat="1" hidden="1"/>
    <row r="117" s="5" customFormat="1" hidden="1"/>
    <row r="118" s="5" customFormat="1" hidden="1"/>
    <row r="119" s="5" customFormat="1" hidden="1"/>
    <row r="120" s="5" customFormat="1" hidden="1"/>
    <row r="121" s="5" customFormat="1" hidden="1"/>
    <row r="122" s="5" customFormat="1" hidden="1"/>
    <row r="123" s="5" customFormat="1" hidden="1"/>
    <row r="124" s="5" customFormat="1" hidden="1"/>
    <row r="125" s="5" customFormat="1" hidden="1"/>
    <row r="126" s="5" customFormat="1" hidden="1"/>
    <row r="127" s="5" customFormat="1" hidden="1"/>
    <row r="128" s="5" customFormat="1" hidden="1"/>
    <row r="129" s="5" customFormat="1" hidden="1"/>
    <row r="130" s="5" customFormat="1" hidden="1"/>
    <row r="131" s="5" customFormat="1" hidden="1"/>
    <row r="132" s="5" customFormat="1" hidden="1"/>
    <row r="133" s="5" customFormat="1" hidden="1"/>
    <row r="134" s="5" customFormat="1" hidden="1"/>
    <row r="135" s="5" customFormat="1" hidden="1"/>
    <row r="136" s="5" customFormat="1" hidden="1"/>
    <row r="137" s="5" customFormat="1" hidden="1"/>
    <row r="138" s="5" customFormat="1" hidden="1"/>
    <row r="139" s="5" customFormat="1" hidden="1"/>
    <row r="140" s="5" customFormat="1" hidden="1"/>
    <row r="141" s="5" customFormat="1" hidden="1"/>
    <row r="142" s="5" customFormat="1" hidden="1"/>
    <row r="143" s="5" customFormat="1" hidden="1"/>
    <row r="144" s="5" customFormat="1" hidden="1"/>
    <row r="145" s="5" customFormat="1" hidden="1"/>
    <row r="146" s="5" customFormat="1" hidden="1"/>
    <row r="147" s="5" customFormat="1" hidden="1"/>
    <row r="148" s="5" customFormat="1" hidden="1"/>
    <row r="149" s="5" customFormat="1" hidden="1"/>
    <row r="150" s="5" customFormat="1" hidden="1"/>
    <row r="151" s="5" customFormat="1" hidden="1"/>
    <row r="152" s="5" customFormat="1" hidden="1"/>
    <row r="153" s="5" customFormat="1" hidden="1"/>
    <row r="154" s="5" customFormat="1" hidden="1"/>
    <row r="155" s="5" customFormat="1" hidden="1"/>
    <row r="156" s="5" customFormat="1" hidden="1"/>
    <row r="157" s="5" customFormat="1" hidden="1"/>
    <row r="158" s="5" customFormat="1" hidden="1"/>
    <row r="159" s="5" customFormat="1" hidden="1"/>
    <row r="160" s="5" customFormat="1" hidden="1"/>
    <row r="161" s="5" customFormat="1" hidden="1"/>
    <row r="162" s="5" customFormat="1" hidden="1"/>
    <row r="163" s="5" customFormat="1" hidden="1"/>
    <row r="164" s="5" customFormat="1" hidden="1"/>
    <row r="165" s="5" customFormat="1" hidden="1"/>
    <row r="166" s="5" customFormat="1" hidden="1"/>
    <row r="167" s="5" customFormat="1" hidden="1"/>
    <row r="168" s="5" customFormat="1" hidden="1"/>
    <row r="169" s="5" customFormat="1" hidden="1"/>
    <row r="170" s="5" customFormat="1" hidden="1"/>
    <row r="171" s="5" customFormat="1" hidden="1"/>
    <row r="172" s="5" customFormat="1" hidden="1"/>
    <row r="173" s="5" customFormat="1" hidden="1"/>
    <row r="174" s="5" customFormat="1" hidden="1"/>
    <row r="175" s="5" customFormat="1" hidden="1"/>
    <row r="176" s="5" customFormat="1" hidden="1"/>
    <row r="177" s="5" customFormat="1" hidden="1"/>
    <row r="178" s="5" customFormat="1" hidden="1"/>
    <row r="179" s="5" customFormat="1" hidden="1"/>
    <row r="180" s="5" customFormat="1" hidden="1"/>
    <row r="181" s="5" customFormat="1" hidden="1"/>
    <row r="182" s="5" customFormat="1" hidden="1"/>
    <row r="183" s="5" customFormat="1" hidden="1"/>
    <row r="184" s="5" customFormat="1" hidden="1"/>
    <row r="185" s="5" customFormat="1" hidden="1"/>
    <row r="186" s="5" customFormat="1" hidden="1"/>
    <row r="187" s="5" customFormat="1" hidden="1"/>
    <row r="188" s="5" customFormat="1" hidden="1"/>
    <row r="189" s="5" customFormat="1" hidden="1"/>
    <row r="190" s="5" customFormat="1" hidden="1"/>
    <row r="191" s="5" customFormat="1" hidden="1"/>
    <row r="192" s="5" customFormat="1" hidden="1"/>
    <row r="193" s="5" customFormat="1" hidden="1"/>
    <row r="194" s="5" customFormat="1" hidden="1"/>
    <row r="195" s="5" customFormat="1" hidden="1"/>
    <row r="196" s="5" customFormat="1" hidden="1"/>
    <row r="197" s="5" customFormat="1" hidden="1"/>
    <row r="198" s="5" customFormat="1" hidden="1"/>
    <row r="199" s="5" customFormat="1" hidden="1"/>
    <row r="200" s="5" customFormat="1" hidden="1"/>
    <row r="201" s="5" customFormat="1" hidden="1"/>
    <row r="202" s="5" customFormat="1" hidden="1"/>
    <row r="203" s="5" customFormat="1" hidden="1"/>
    <row r="204" s="5" customFormat="1" hidden="1"/>
    <row r="205" s="5" customFormat="1" hidden="1"/>
    <row r="206" s="5" customFormat="1" hidden="1"/>
    <row r="207" s="5" customFormat="1" hidden="1"/>
    <row r="208" s="5" customFormat="1" hidden="1"/>
    <row r="209" s="5" customFormat="1" hidden="1"/>
    <row r="210" s="5" customFormat="1" hidden="1"/>
    <row r="211" s="5" customFormat="1" hidden="1"/>
    <row r="212" s="5" customFormat="1" hidden="1"/>
    <row r="213" s="5" customFormat="1" hidden="1"/>
    <row r="214" s="5" customFormat="1" hidden="1"/>
    <row r="215" s="5" customFormat="1" hidden="1"/>
    <row r="216" s="5" customFormat="1" hidden="1"/>
    <row r="217" s="5" customFormat="1" hidden="1"/>
    <row r="218" s="5" customFormat="1" hidden="1"/>
    <row r="219" s="5" customFormat="1" hidden="1"/>
    <row r="220" s="5" customFormat="1" hidden="1"/>
    <row r="221" s="5" customFormat="1" hidden="1"/>
    <row r="222" s="5" customFormat="1" hidden="1"/>
    <row r="223" s="5" customFormat="1" hidden="1"/>
    <row r="224" s="5" customFormat="1" hidden="1"/>
    <row r="225" s="5" customFormat="1" hidden="1"/>
    <row r="226" s="5" customFormat="1" hidden="1"/>
    <row r="227" s="5" customFormat="1" hidden="1"/>
    <row r="228" s="5" customFormat="1" hidden="1"/>
    <row r="229" s="5" customFormat="1" hidden="1"/>
    <row r="230" s="5" customFormat="1" hidden="1"/>
    <row r="231" s="5" customFormat="1" hidden="1"/>
    <row r="232" s="5" customFormat="1" hidden="1"/>
    <row r="233" s="5" customFormat="1" hidden="1"/>
    <row r="234" s="5" customFormat="1" hidden="1"/>
    <row r="235" s="5" customFormat="1" hidden="1"/>
    <row r="236" s="5" customFormat="1" hidden="1"/>
    <row r="237" s="5" customFormat="1" hidden="1"/>
    <row r="238" s="5" customFormat="1" hidden="1"/>
    <row r="239" s="5" customFormat="1" hidden="1"/>
    <row r="240" s="5" customFormat="1" hidden="1"/>
    <row r="241" s="5" customFormat="1" hidden="1"/>
    <row r="242" s="5" customFormat="1" hidden="1"/>
    <row r="243" s="5" customFormat="1" hidden="1"/>
    <row r="244" s="5" customFormat="1" hidden="1"/>
    <row r="245" s="5" customFormat="1" hidden="1"/>
    <row r="246" s="5" customFormat="1" hidden="1"/>
    <row r="247" s="5" customFormat="1" hidden="1"/>
    <row r="248" s="5" customFormat="1" hidden="1"/>
    <row r="249" s="5" customFormat="1" hidden="1"/>
    <row r="250" s="5" customFormat="1" hidden="1"/>
    <row r="251" s="5" customFormat="1" hidden="1"/>
    <row r="252" s="5" customFormat="1" hidden="1"/>
    <row r="253" s="5" customFormat="1" hidden="1"/>
    <row r="254" s="5" customFormat="1" hidden="1"/>
    <row r="255" s="5" customFormat="1" hidden="1"/>
    <row r="256" s="5" customFormat="1" hidden="1"/>
    <row r="257" s="5" customFormat="1" hidden="1"/>
    <row r="258" s="5" customFormat="1" hidden="1"/>
    <row r="259" s="5" customFormat="1" hidden="1"/>
    <row r="260" s="5" customFormat="1" hidden="1"/>
    <row r="261" s="5" customFormat="1" hidden="1"/>
    <row r="262" s="5" customFormat="1" hidden="1"/>
    <row r="263" s="5" customFormat="1" hidden="1"/>
    <row r="264" s="5" customFormat="1" hidden="1"/>
    <row r="265" s="5" customFormat="1" hidden="1"/>
    <row r="266" s="5" customFormat="1" hidden="1"/>
    <row r="267" s="5" customFormat="1" hidden="1"/>
    <row r="268" s="5" customFormat="1" hidden="1"/>
    <row r="269" s="5" customFormat="1" hidden="1"/>
    <row r="270" s="5" customFormat="1" hidden="1"/>
    <row r="271" s="5" customFormat="1" hidden="1"/>
    <row r="272" s="5" customFormat="1" hidden="1"/>
    <row r="273" s="5" customFormat="1" hidden="1"/>
    <row r="274" s="5" customFormat="1" hidden="1"/>
    <row r="275" s="5" customFormat="1" hidden="1"/>
    <row r="276" s="5" customFormat="1" hidden="1"/>
    <row r="277" s="5" customFormat="1" hidden="1"/>
    <row r="278" s="5" customFormat="1" hidden="1"/>
    <row r="279" s="5" customFormat="1" hidden="1"/>
    <row r="280" s="5" customFormat="1" hidden="1"/>
    <row r="281" s="5" customFormat="1" hidden="1"/>
    <row r="282" s="5" customFormat="1" hidden="1"/>
    <row r="283" s="5" customFormat="1" hidden="1"/>
    <row r="284" s="5" customFormat="1" hidden="1"/>
    <row r="285" s="5" customFormat="1" hidden="1"/>
    <row r="286" s="5" customFormat="1" hidden="1"/>
    <row r="287" s="5" customFormat="1" hidden="1"/>
    <row r="288" s="5" customFormat="1" hidden="1"/>
    <row r="289" s="5" customFormat="1" hidden="1"/>
    <row r="290" s="5" customFormat="1" hidden="1"/>
    <row r="291" s="5" customFormat="1" hidden="1"/>
    <row r="292" s="5" customFormat="1" hidden="1"/>
    <row r="293" s="5" customFormat="1" hidden="1"/>
    <row r="294" s="5" customFormat="1" hidden="1"/>
    <row r="295" s="5" customFormat="1" hidden="1"/>
    <row r="296" s="5" customFormat="1" hidden="1"/>
    <row r="297" s="5" customFormat="1" hidden="1"/>
    <row r="298" s="5" customFormat="1" hidden="1"/>
    <row r="299" s="5" customFormat="1" hidden="1"/>
    <row r="300" s="5" customFormat="1" hidden="1"/>
    <row r="301" s="5" customFormat="1" hidden="1"/>
    <row r="302" s="5" customFormat="1" hidden="1"/>
    <row r="303" s="5" customFormat="1" hidden="1"/>
    <row r="304" s="5" customFormat="1" hidden="1"/>
    <row r="305" s="5" customFormat="1" hidden="1"/>
    <row r="306" s="5" customFormat="1" hidden="1"/>
    <row r="307" s="5" customFormat="1" hidden="1"/>
    <row r="308" s="5" customFormat="1" hidden="1"/>
    <row r="309" s="5" customFormat="1" hidden="1"/>
    <row r="310" s="5" customFormat="1" hidden="1"/>
    <row r="311" s="5" customFormat="1" hidden="1"/>
    <row r="312" s="5" customFormat="1" hidden="1"/>
    <row r="313" s="5" customFormat="1" hidden="1"/>
    <row r="314" s="5" customFormat="1" hidden="1"/>
    <row r="315" s="5" customFormat="1" hidden="1"/>
    <row r="316" s="5" customFormat="1" hidden="1"/>
    <row r="317" s="5" customFormat="1" hidden="1"/>
    <row r="318" s="5" customFormat="1" hidden="1"/>
    <row r="319" s="5" customFormat="1" hidden="1"/>
    <row r="320" s="5" customFormat="1" hidden="1"/>
    <row r="321" s="5" customFormat="1" hidden="1"/>
    <row r="322" s="5" customFormat="1" hidden="1"/>
    <row r="323" s="5" customFormat="1" hidden="1"/>
    <row r="324" s="5" customFormat="1" hidden="1"/>
    <row r="325" s="5" customFormat="1" hidden="1"/>
    <row r="326" s="5" customFormat="1" hidden="1"/>
    <row r="327" s="5" customFormat="1" hidden="1"/>
    <row r="328" s="5" customFormat="1" hidden="1"/>
    <row r="329" s="5" customFormat="1" hidden="1"/>
    <row r="330" s="5" customFormat="1" hidden="1"/>
    <row r="331" s="5" customFormat="1" hidden="1"/>
    <row r="332" s="5" customFormat="1" hidden="1"/>
    <row r="333" s="5" customFormat="1" hidden="1"/>
    <row r="334" s="5" customFormat="1" hidden="1"/>
    <row r="335" s="5" customFormat="1" hidden="1"/>
    <row r="336" s="5" customFormat="1" hidden="1"/>
    <row r="337" s="5" customFormat="1" hidden="1"/>
    <row r="338" s="5" customFormat="1" hidden="1"/>
    <row r="339" s="5" customFormat="1" hidden="1"/>
    <row r="340" s="5" customFormat="1" hidden="1"/>
    <row r="341" s="5" customFormat="1" hidden="1"/>
    <row r="342" s="5" customFormat="1" hidden="1"/>
    <row r="343" s="5" customFormat="1" hidden="1"/>
    <row r="344" s="5" customFormat="1" hidden="1"/>
    <row r="345" s="5" customFormat="1" hidden="1"/>
    <row r="346" s="5" customFormat="1" hidden="1"/>
    <row r="347" s="5" customFormat="1" hidden="1"/>
    <row r="348" s="5" customFormat="1" hidden="1"/>
    <row r="349" s="5" customFormat="1" hidden="1"/>
    <row r="350" s="5" customFormat="1" hidden="1"/>
    <row r="351" s="5" customFormat="1" hidden="1"/>
    <row r="352" s="5" customFormat="1" hidden="1"/>
    <row r="353" s="5" customFormat="1" hidden="1"/>
    <row r="354" s="5" customFormat="1" hidden="1"/>
    <row r="355" s="5" customFormat="1" hidden="1"/>
    <row r="356" s="5" customFormat="1" hidden="1"/>
    <row r="357" s="5" customFormat="1" hidden="1"/>
    <row r="358" s="5" customFormat="1" hidden="1"/>
    <row r="359" s="5" customFormat="1" hidden="1"/>
    <row r="360" s="5" customFormat="1" hidden="1"/>
    <row r="361" s="5" customFormat="1" hidden="1"/>
    <row r="362" s="5" customFormat="1" hidden="1"/>
    <row r="363" s="5" customFormat="1" hidden="1"/>
    <row r="364" s="5" customFormat="1" hidden="1"/>
    <row r="365" s="5" customFormat="1" hidden="1"/>
    <row r="366" s="5" customFormat="1" hidden="1"/>
    <row r="367" s="5" customFormat="1" hidden="1"/>
    <row r="368" s="5" customFormat="1" hidden="1"/>
    <row r="369" s="5" customFormat="1" hidden="1"/>
    <row r="370" s="5" customFormat="1" hidden="1"/>
    <row r="371" s="5" customFormat="1" hidden="1"/>
    <row r="372" s="5" customFormat="1" hidden="1"/>
    <row r="373" s="5" customFormat="1" hidden="1"/>
    <row r="374" s="5" customFormat="1" hidden="1"/>
    <row r="375" s="5" customFormat="1" hidden="1"/>
    <row r="376" s="5" customFormat="1" hidden="1"/>
    <row r="377" s="5" customFormat="1" hidden="1"/>
    <row r="378" s="5" customFormat="1" hidden="1"/>
    <row r="379" s="5" customFormat="1" hidden="1"/>
    <row r="380" s="5" customFormat="1" hidden="1"/>
    <row r="381" s="5" customFormat="1" hidden="1"/>
    <row r="382" s="5" customFormat="1" hidden="1"/>
    <row r="383" s="5" customFormat="1" hidden="1"/>
    <row r="384" s="5" customFormat="1" hidden="1"/>
    <row r="385" s="5" customFormat="1" hidden="1"/>
    <row r="386" s="5" customFormat="1" hidden="1"/>
    <row r="387" s="5" customFormat="1" hidden="1"/>
    <row r="388" s="5" customFormat="1" hidden="1"/>
    <row r="389" s="5" customFormat="1" hidden="1"/>
    <row r="390" s="5" customFormat="1" hidden="1"/>
    <row r="391" s="5" customFormat="1" hidden="1"/>
    <row r="392" s="5" customFormat="1" hidden="1"/>
    <row r="393" s="5" customFormat="1" hidden="1"/>
    <row r="394" s="5" customFormat="1" hidden="1"/>
    <row r="395" s="5" customFormat="1" hidden="1"/>
    <row r="396" s="5" customFormat="1" hidden="1"/>
    <row r="397" s="5" customFormat="1" hidden="1"/>
    <row r="398" s="5" customFormat="1" hidden="1"/>
    <row r="399" s="5" customFormat="1" hidden="1"/>
    <row r="400" s="5" customFormat="1" hidden="1"/>
    <row r="401" s="5" customFormat="1" hidden="1"/>
    <row r="402" s="5" customFormat="1" hidden="1"/>
    <row r="403" s="5" customFormat="1" hidden="1"/>
    <row r="404" s="5" customFormat="1" hidden="1"/>
    <row r="405" s="5" customFormat="1" hidden="1"/>
    <row r="406" s="5" customFormat="1" hidden="1"/>
    <row r="407" s="5" customFormat="1" hidden="1"/>
    <row r="408" s="5" customFormat="1" hidden="1"/>
    <row r="409" s="5" customFormat="1" hidden="1"/>
    <row r="410" s="5" customFormat="1" hidden="1"/>
    <row r="411" s="5" customFormat="1" hidden="1"/>
    <row r="412" s="5" customFormat="1" hidden="1"/>
    <row r="413" s="5" customFormat="1" hidden="1"/>
    <row r="414" s="5" customFormat="1" hidden="1"/>
    <row r="415" s="5" customFormat="1" hidden="1"/>
    <row r="416" s="5" customFormat="1" hidden="1"/>
    <row r="417" s="5" customFormat="1" hidden="1"/>
    <row r="418" s="5" customFormat="1" hidden="1"/>
    <row r="419" s="5" customFormat="1" hidden="1"/>
    <row r="420" s="5" customFormat="1" hidden="1"/>
    <row r="421" s="5" customFormat="1" hidden="1"/>
    <row r="422" s="5" customFormat="1" hidden="1"/>
    <row r="423" s="5" customFormat="1" hidden="1"/>
    <row r="424" s="5" customFormat="1" hidden="1"/>
    <row r="425" s="5" customFormat="1" hidden="1"/>
    <row r="426" s="5" customFormat="1" hidden="1"/>
    <row r="427" s="5" customFormat="1" hidden="1"/>
    <row r="428" s="5" customFormat="1" hidden="1"/>
    <row r="429" s="5" customFormat="1" hidden="1"/>
    <row r="430" s="5" customFormat="1" hidden="1"/>
    <row r="431" s="5" customFormat="1" hidden="1"/>
    <row r="432" s="5" customFormat="1" hidden="1"/>
    <row r="433" s="5" customFormat="1" hidden="1"/>
    <row r="434" s="5" customFormat="1" hidden="1"/>
    <row r="435" s="5" customFormat="1" hidden="1"/>
    <row r="436" s="5" customFormat="1" hidden="1"/>
    <row r="437" s="5" customFormat="1" hidden="1"/>
    <row r="438" s="5" customFormat="1" hidden="1"/>
    <row r="439" s="5" customFormat="1" hidden="1"/>
    <row r="440" s="5" customFormat="1" hidden="1"/>
    <row r="441" s="5" customFormat="1" hidden="1"/>
    <row r="442" s="5" customFormat="1" hidden="1"/>
    <row r="443" s="5" customFormat="1" hidden="1"/>
    <row r="444" s="5" customFormat="1" hidden="1"/>
    <row r="445" s="5" customFormat="1" hidden="1"/>
    <row r="446" s="5" customFormat="1" hidden="1"/>
    <row r="447" s="5" customFormat="1" hidden="1"/>
    <row r="448" s="5" customFormat="1" hidden="1"/>
    <row r="449" s="5" customFormat="1" hidden="1"/>
    <row r="450" s="5" customFormat="1" hidden="1"/>
    <row r="451" s="5" customFormat="1" hidden="1"/>
    <row r="452" s="5" customFormat="1" hidden="1"/>
    <row r="453" s="5" customFormat="1" hidden="1"/>
    <row r="454" s="5" customFormat="1" hidden="1"/>
    <row r="455" s="5" customFormat="1" hidden="1"/>
    <row r="456" s="5" customFormat="1" hidden="1"/>
    <row r="457" s="5" customFormat="1" hidden="1"/>
    <row r="458" s="5" customFormat="1" hidden="1"/>
    <row r="459" s="5" customFormat="1" hidden="1"/>
    <row r="460" s="5" customFormat="1" hidden="1"/>
    <row r="461" s="5" customFormat="1" hidden="1"/>
    <row r="462" s="5" customFormat="1" hidden="1"/>
    <row r="463" s="5" customFormat="1" hidden="1"/>
    <row r="464" s="5" customFormat="1" hidden="1"/>
    <row r="465" s="5" customFormat="1" hidden="1"/>
    <row r="466" s="5" customFormat="1" hidden="1"/>
    <row r="467" s="5" customFormat="1" hidden="1"/>
    <row r="468" s="5" customFormat="1" hidden="1"/>
    <row r="469" s="5" customFormat="1" hidden="1"/>
    <row r="470" s="5" customFormat="1" hidden="1"/>
    <row r="471" s="5" customFormat="1" hidden="1"/>
    <row r="472" s="5" customFormat="1" hidden="1"/>
    <row r="473" s="5" customFormat="1" hidden="1"/>
    <row r="474" s="5" customFormat="1" hidden="1"/>
    <row r="475" s="5" customFormat="1" hidden="1"/>
    <row r="476" s="5" customFormat="1" hidden="1"/>
    <row r="477" s="5" customFormat="1" hidden="1"/>
    <row r="478" s="5" customFormat="1" hidden="1"/>
    <row r="479" s="5" customFormat="1" hidden="1"/>
    <row r="480" s="5" customFormat="1" hidden="1"/>
    <row r="481" s="5" customFormat="1" hidden="1"/>
    <row r="482" s="5" customFormat="1" hidden="1"/>
    <row r="483" s="5" customFormat="1" hidden="1"/>
    <row r="484" s="5" customFormat="1" hidden="1"/>
    <row r="485" s="5" customFormat="1" hidden="1"/>
    <row r="486" s="5" customFormat="1" hidden="1"/>
    <row r="487" s="5" customFormat="1" hidden="1"/>
    <row r="488" s="5" customFormat="1" hidden="1"/>
    <row r="489" s="5" customFormat="1" hidden="1"/>
    <row r="490" s="5" customFormat="1" hidden="1"/>
    <row r="491" s="5" customFormat="1" hidden="1"/>
    <row r="492" s="5" customFormat="1" hidden="1"/>
    <row r="493" s="5" customFormat="1" hidden="1"/>
    <row r="494" s="5" customFormat="1" hidden="1"/>
    <row r="495" s="5" customFormat="1" hidden="1"/>
    <row r="496" s="5" customFormat="1" hidden="1"/>
    <row r="497" s="5" customFormat="1" hidden="1"/>
    <row r="498" s="5" customFormat="1" hidden="1"/>
    <row r="499" s="5" customFormat="1" hidden="1"/>
    <row r="500" s="5" customFormat="1" hidden="1"/>
    <row r="501" s="5" customFormat="1" hidden="1"/>
    <row r="502" s="5" customFormat="1" hidden="1"/>
    <row r="503" s="5" customFormat="1" hidden="1"/>
    <row r="504" s="5" customFormat="1" hidden="1"/>
    <row r="505" s="5" customFormat="1" hidden="1"/>
    <row r="506" s="5" customFormat="1" hidden="1"/>
    <row r="507" s="5" customFormat="1" hidden="1"/>
    <row r="508" s="5" customFormat="1" hidden="1"/>
    <row r="509" s="5" customFormat="1" hidden="1"/>
    <row r="510" s="5" customFormat="1" hidden="1"/>
    <row r="511" s="5" customFormat="1" hidden="1"/>
    <row r="512" s="5" customFormat="1" hidden="1"/>
    <row r="513" s="5" customFormat="1" hidden="1"/>
    <row r="514" s="5" customFormat="1" hidden="1"/>
    <row r="515" s="5" customFormat="1" hidden="1"/>
    <row r="516" s="5" customFormat="1" hidden="1"/>
    <row r="517" s="5" customFormat="1" hidden="1"/>
    <row r="518" s="5" customFormat="1" hidden="1"/>
    <row r="519" s="5" customFormat="1" hidden="1"/>
    <row r="520" s="5" customFormat="1" hidden="1"/>
    <row r="521" s="5" customFormat="1" hidden="1"/>
    <row r="522" s="5" customFormat="1" hidden="1"/>
    <row r="523" s="5" customFormat="1" hidden="1"/>
    <row r="524" s="5" customFormat="1" hidden="1"/>
    <row r="525" s="5" customFormat="1" hidden="1"/>
    <row r="526" s="5" customFormat="1" hidden="1"/>
    <row r="527" s="5" customFormat="1" hidden="1"/>
    <row r="528" s="5" customFormat="1" hidden="1"/>
    <row r="529" spans="2:3" s="5" customFormat="1" hidden="1"/>
    <row r="530" spans="2:3" s="5" customFormat="1" hidden="1"/>
    <row r="531" spans="2:3" s="5" customFormat="1" hidden="1"/>
    <row r="532" spans="2:3" s="5" customFormat="1" hidden="1"/>
    <row r="533" spans="2:3" s="5" customFormat="1" hidden="1"/>
    <row r="534" spans="2:3" s="5" customFormat="1" hidden="1"/>
    <row r="535" spans="2:3" s="5" customFormat="1" hidden="1"/>
    <row r="536" spans="2:3" s="5" customFormat="1" hidden="1"/>
    <row r="537" spans="2:3" s="5" customFormat="1" hidden="1"/>
    <row r="538" spans="2:3" s="5" customFormat="1" hidden="1"/>
    <row r="539" spans="2:3" s="5" customFormat="1" hidden="1"/>
    <row r="540" spans="2:3" s="5" customFormat="1" hidden="1"/>
    <row r="541" spans="2:3" s="5" customFormat="1" hidden="1"/>
    <row r="542" spans="2:3" s="5" customFormat="1" hidden="1"/>
    <row r="543" spans="2:3" s="5" customFormat="1" hidden="1"/>
    <row r="544" spans="2:3" s="5" customFormat="1" hidden="1">
      <c r="B544" s="13"/>
      <c r="C544" s="13"/>
    </row>
    <row r="545" spans="2:3" s="5" customFormat="1" hidden="1">
      <c r="B545" s="13"/>
      <c r="C545" s="13"/>
    </row>
    <row r="546" spans="2:3" s="5" customFormat="1" hidden="1">
      <c r="B546" s="13"/>
      <c r="C546" s="13"/>
    </row>
    <row r="547" spans="2:3" s="5" customFormat="1" hidden="1">
      <c r="B547" s="13"/>
      <c r="C547" s="13"/>
    </row>
  </sheetData>
  <mergeCells count="1">
    <mergeCell ref="B35:C38"/>
  </mergeCells>
  <phoneticPr fontId="9" type="noConversion"/>
  <hyperlinks>
    <hyperlink ref="C11" location="'1. Panorama mundial IED'!A1" display="Panorma general de la IED nueva y de expansión" xr:uid="{28A0D467-23B0-4531-BCDB-F50A3338656A}"/>
    <hyperlink ref="C15" location="'2. Montos de IED'!A1" display="IED nueva y de expansión en Colombia y Bogotá-Región 2021-2024 a primer trimestre" xr:uid="{7D8DC3CE-0C17-46AA-9269-876C6AE94C49}"/>
    <hyperlink ref="C19" location="'3. IED por municipio'!A1" display="IED nueva y de expansión por municipio " xr:uid="{C2C5AC5D-87FB-4F04-95CF-B9CEA7D8D295}"/>
    <hyperlink ref="C22" location="'4. IED por país de origen'!A1" display="IED nueva y de expansión por país de origen " xr:uid="{90DD9E21-C35E-4A3C-A808-FF1DB334E00A}"/>
    <hyperlink ref="C25" location="'5. IED por sector de destino'!A1" display="IED por sector de destino" xr:uid="{992BCD92-5B83-47BB-BCB9-EAD0A503F8AC}"/>
    <hyperlink ref="C32" location="'6. Base de datos'!A1" display="Base de datos de proyectos de IED nueva y de expansión en Colombia 2024 Q1" xr:uid="{757C7115-B407-4A54-B0B6-D8BBA2901729}"/>
    <hyperlink ref="C33" location="'7. Certificaciones'!A1" display="Ajuste de la metodología de estimación - Certificaciones" xr:uid="{DDB42F99-4A23-413B-A593-2D037BF9D4B8}"/>
    <hyperlink ref="C31" location="'5.a Resumen por sectores IIB'!A1" display="Información por sector de interes para IIB (cifras a primer trimestre de 2024 - 2025)" xr:uid="{87905426-335B-46C6-9CA4-43A8509A32B6}"/>
    <hyperlink ref="C28" location="'5. IED por sector de destino'!A1" display="IED por sector de destino" xr:uid="{28AA2A3F-2F1A-43C2-B99D-19D173407766}"/>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0411B-7A4F-4237-B9ED-CF5C39203EAC}">
  <sheetPr codeName="Hoja4">
    <tabColor theme="1"/>
  </sheetPr>
  <dimension ref="A1:F27"/>
  <sheetViews>
    <sheetView showGridLines="0" topLeftCell="A17" zoomScale="110" zoomScaleNormal="110" workbookViewId="0">
      <selection activeCell="C24" sqref="C24"/>
    </sheetView>
  </sheetViews>
  <sheetFormatPr baseColWidth="10" defaultColWidth="8.5546875" defaultRowHeight="14.4" zeroHeight="1"/>
  <cols>
    <col min="1" max="1" width="2.44140625" style="13" customWidth="1"/>
    <col min="2" max="2" width="7" style="13" customWidth="1"/>
    <col min="3" max="3" width="202.88671875" style="13" customWidth="1"/>
    <col min="4" max="16384" width="8.5546875" style="13"/>
  </cols>
  <sheetData>
    <row r="1" spans="3:3"/>
    <row r="2" spans="3:3"/>
    <row r="3" spans="3:3">
      <c r="C3" s="11"/>
    </row>
    <row r="4" spans="3:3">
      <c r="C4" s="11"/>
    </row>
    <row r="5" spans="3:3">
      <c r="C5" s="11"/>
    </row>
    <row r="6" spans="3:3" ht="20.3">
      <c r="C6" s="14" t="s">
        <v>44</v>
      </c>
    </row>
    <row r="7" spans="3:3" ht="20.3">
      <c r="C7" s="14" t="s">
        <v>45</v>
      </c>
    </row>
    <row r="8" spans="3:3" ht="15.05">
      <c r="C8" s="8" t="s">
        <v>46</v>
      </c>
    </row>
    <row r="9" spans="3:3">
      <c r="C9" s="9" t="s">
        <v>2</v>
      </c>
    </row>
    <row r="10" spans="3:3">
      <c r="C10" s="10" t="s">
        <v>3</v>
      </c>
    </row>
    <row r="11" spans="3:3">
      <c r="C11" s="15"/>
    </row>
    <row r="12" spans="3:3">
      <c r="C12" s="94" t="s">
        <v>47</v>
      </c>
    </row>
    <row r="13" spans="3:3" ht="167.25" customHeight="1">
      <c r="C13" s="166" t="s">
        <v>48</v>
      </c>
    </row>
    <row r="14" spans="3:3">
      <c r="C14" s="166"/>
    </row>
    <row r="15" spans="3:3" ht="141.05000000000001" customHeight="1">
      <c r="C15" s="217" t="s">
        <v>49</v>
      </c>
    </row>
    <row r="16" spans="3:3" ht="11.45" customHeight="1">
      <c r="C16" s="17"/>
    </row>
    <row r="17" spans="1:6" ht="78.75" customHeight="1">
      <c r="C17" s="217" t="s">
        <v>50</v>
      </c>
    </row>
    <row r="18" spans="1:6" ht="18" customHeight="1">
      <c r="C18" s="93" t="s">
        <v>51</v>
      </c>
    </row>
    <row r="19" spans="1:6" ht="66.8" customHeight="1">
      <c r="C19" s="16" t="s">
        <v>52</v>
      </c>
      <c r="F19" s="18"/>
    </row>
    <row r="20" spans="1:6">
      <c r="C20" s="16"/>
      <c r="F20" s="18"/>
    </row>
    <row r="21" spans="1:6" ht="38.15" customHeight="1">
      <c r="A21" s="16"/>
      <c r="C21" s="166" t="s">
        <v>53</v>
      </c>
      <c r="F21" s="18"/>
    </row>
    <row r="22" spans="1:6" ht="17.2" customHeight="1">
      <c r="A22" s="16"/>
      <c r="C22" s="92" t="s">
        <v>54</v>
      </c>
      <c r="F22" s="18"/>
    </row>
    <row r="23" spans="1:6" ht="87.05" customHeight="1">
      <c r="C23" s="16" t="s">
        <v>55</v>
      </c>
    </row>
    <row r="24" spans="1:6" ht="51.55" customHeight="1">
      <c r="C24" s="16"/>
    </row>
    <row r="25" spans="1:6" ht="38.15" customHeight="1">
      <c r="C25" s="157"/>
    </row>
    <row r="26" spans="1:6" ht="71.2" hidden="1" customHeight="1">
      <c r="C26" s="19"/>
    </row>
    <row r="27" spans="1:6" ht="72" hidden="1" customHeight="1"/>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0012F-A1BE-49BC-BA6B-6AB80B194115}">
  <dimension ref="A1:V193"/>
  <sheetViews>
    <sheetView showGridLines="0" topLeftCell="A73" zoomScaleNormal="100" workbookViewId="0">
      <selection activeCell="G57" sqref="G57"/>
    </sheetView>
  </sheetViews>
  <sheetFormatPr baseColWidth="10" defaultColWidth="0" defaultRowHeight="14.1" customHeight="1" zeroHeight="1"/>
  <cols>
    <col min="1" max="1" width="13.44140625" style="20" customWidth="1"/>
    <col min="2" max="2" width="38.109375" style="20" customWidth="1"/>
    <col min="3" max="7" width="12.44140625" style="20" customWidth="1"/>
    <col min="8" max="9" width="12.44140625" style="21" customWidth="1"/>
    <col min="10" max="13" width="12.44140625" style="20" customWidth="1"/>
    <col min="14" max="16" width="12.44140625" style="21" customWidth="1"/>
    <col min="17" max="20" width="12.44140625" style="22" customWidth="1"/>
    <col min="21" max="22" width="32" style="20" customWidth="1"/>
    <col min="23" max="16384" width="10.88671875" style="20" hidden="1"/>
  </cols>
  <sheetData>
    <row r="1" spans="1:22" ht="14.4"/>
    <row r="2" spans="1:22" ht="14.4"/>
    <row r="3" spans="1:22" ht="14.4"/>
    <row r="4" spans="1:22" ht="14.4">
      <c r="A4" s="9" t="s">
        <v>56</v>
      </c>
    </row>
    <row r="5" spans="1:22" ht="14.4">
      <c r="A5" s="88" t="s">
        <v>57</v>
      </c>
      <c r="B5" s="89"/>
      <c r="C5" s="89"/>
      <c r="D5" s="89"/>
      <c r="E5" s="89"/>
      <c r="F5" s="89"/>
      <c r="G5" s="89"/>
      <c r="H5" s="90"/>
      <c r="I5" s="90"/>
      <c r="J5" s="89"/>
      <c r="K5" s="89"/>
      <c r="L5" s="89"/>
      <c r="M5" s="89"/>
      <c r="N5" s="90"/>
      <c r="O5" s="90"/>
      <c r="P5" s="90"/>
      <c r="Q5" s="91"/>
      <c r="R5" s="208"/>
      <c r="S5" s="208"/>
      <c r="T5" s="208"/>
      <c r="U5" s="208"/>
      <c r="V5" s="208"/>
    </row>
    <row r="6" spans="1:22" ht="14.4">
      <c r="A6" s="9" t="s">
        <v>2</v>
      </c>
    </row>
    <row r="7" spans="1:22" ht="14.4">
      <c r="A7" s="29" t="s">
        <v>3</v>
      </c>
    </row>
    <row r="8" spans="1:22" ht="14.4"/>
    <row r="9" spans="1:22" ht="14.4">
      <c r="B9" s="23" t="s">
        <v>58</v>
      </c>
      <c r="C9" s="23"/>
      <c r="G9" s="189"/>
    </row>
    <row r="10" spans="1:22" ht="14.4">
      <c r="D10" s="24"/>
      <c r="E10" s="24"/>
      <c r="F10" s="164"/>
    </row>
    <row r="11" spans="1:22" ht="14.4" customHeight="1">
      <c r="C11" s="228" t="s">
        <v>59</v>
      </c>
      <c r="D11" s="229"/>
      <c r="E11" s="229"/>
      <c r="F11" s="229"/>
      <c r="G11" s="230"/>
      <c r="H11" s="228" t="s">
        <v>60</v>
      </c>
      <c r="I11" s="229"/>
      <c r="J11" s="229"/>
      <c r="K11" s="229"/>
      <c r="L11" s="230"/>
      <c r="M11" s="228" t="s">
        <v>61</v>
      </c>
      <c r="N11" s="229"/>
      <c r="O11" s="229"/>
      <c r="P11" s="229"/>
      <c r="Q11" s="230"/>
      <c r="R11"/>
      <c r="S11"/>
      <c r="T11"/>
      <c r="U11" s="13"/>
      <c r="V11" s="13"/>
    </row>
    <row r="12" spans="1:22" ht="14.4">
      <c r="C12" s="162">
        <v>2023</v>
      </c>
      <c r="D12" s="162">
        <v>2024</v>
      </c>
      <c r="E12" s="162" t="s">
        <v>62</v>
      </c>
      <c r="F12" s="162" t="s">
        <v>63</v>
      </c>
      <c r="G12" s="163" t="s">
        <v>64</v>
      </c>
      <c r="H12" s="99">
        <v>2023</v>
      </c>
      <c r="I12" s="99">
        <v>2024</v>
      </c>
      <c r="J12" s="162" t="s">
        <v>62</v>
      </c>
      <c r="K12" s="162" t="s">
        <v>63</v>
      </c>
      <c r="L12" s="100" t="s">
        <v>64</v>
      </c>
      <c r="M12" s="99">
        <v>2023</v>
      </c>
      <c r="N12" s="99">
        <v>2024</v>
      </c>
      <c r="O12" s="162" t="s">
        <v>62</v>
      </c>
      <c r="P12" s="162" t="s">
        <v>63</v>
      </c>
      <c r="Q12" s="101" t="s">
        <v>64</v>
      </c>
      <c r="R12" s="20"/>
      <c r="S12" s="20"/>
      <c r="T12" s="20"/>
    </row>
    <row r="13" spans="1:22" ht="14.4">
      <c r="B13" s="107" t="s">
        <v>65</v>
      </c>
      <c r="C13" s="102">
        <v>18837</v>
      </c>
      <c r="D13" s="102">
        <v>19444</v>
      </c>
      <c r="E13" s="102">
        <v>14958</v>
      </c>
      <c r="F13" s="102">
        <v>11928</v>
      </c>
      <c r="G13" s="103">
        <f>+F13/E13-1</f>
        <v>-0.20256718812675489</v>
      </c>
      <c r="H13" s="102">
        <v>1417532.1816698944</v>
      </c>
      <c r="I13" s="102">
        <v>1341493.8361327145</v>
      </c>
      <c r="J13" s="102">
        <v>1061450.3999999999</v>
      </c>
      <c r="K13" s="102">
        <v>965112.30000000016</v>
      </c>
      <c r="L13" s="103">
        <f>+K13/J13-1</f>
        <v>-9.0760811809953434E-2</v>
      </c>
      <c r="M13" s="104">
        <v>75.252544549020243</v>
      </c>
      <c r="N13" s="104">
        <v>68.992688548277854</v>
      </c>
      <c r="O13" s="104">
        <v>70.962053750501397</v>
      </c>
      <c r="P13" s="104">
        <v>80.911493963782704</v>
      </c>
      <c r="Q13" s="103">
        <f>+P13/O13-1</f>
        <v>0.14020789545160262</v>
      </c>
      <c r="R13" s="20"/>
      <c r="S13" s="20"/>
      <c r="T13" s="20"/>
    </row>
    <row r="14" spans="1:22" ht="14.4">
      <c r="A14" s="158"/>
      <c r="B14" s="108" t="s">
        <v>66</v>
      </c>
      <c r="C14" s="105">
        <v>5874</v>
      </c>
      <c r="D14" s="105">
        <v>5534</v>
      </c>
      <c r="E14" s="105">
        <v>4456</v>
      </c>
      <c r="F14" s="105">
        <v>2981</v>
      </c>
      <c r="G14" s="103">
        <f>+F14/E14-1</f>
        <v>-0.33101436265709161</v>
      </c>
      <c r="H14" s="105">
        <v>273431.32850030693</v>
      </c>
      <c r="I14" s="105">
        <v>270535.03576730005</v>
      </c>
      <c r="J14" s="105">
        <v>213526.3</v>
      </c>
      <c r="K14" s="105">
        <v>226136.7</v>
      </c>
      <c r="L14" s="103">
        <f t="shared" ref="L14:L20" si="0">+K14/J14-1</f>
        <v>5.9057830346894047E-2</v>
      </c>
      <c r="M14" s="106">
        <v>46.5494260300148</v>
      </c>
      <c r="N14" s="106">
        <v>48.885984056252269</v>
      </c>
      <c r="O14" s="106">
        <v>47.918828545780968</v>
      </c>
      <c r="P14" s="106">
        <v>75.859342502515943</v>
      </c>
      <c r="Q14" s="103">
        <f t="shared" ref="Q14:Q20" si="1">+P14/O14-1</f>
        <v>0.58308007112571647</v>
      </c>
      <c r="R14" s="20"/>
      <c r="S14" s="20"/>
      <c r="T14" s="20"/>
    </row>
    <row r="15" spans="1:22" ht="14.4">
      <c r="B15" s="108" t="s">
        <v>67</v>
      </c>
      <c r="C15" s="105">
        <v>4526</v>
      </c>
      <c r="D15" s="105">
        <v>4822</v>
      </c>
      <c r="E15" s="105">
        <v>3707</v>
      </c>
      <c r="F15" s="105">
        <v>2921</v>
      </c>
      <c r="G15" s="103">
        <f t="shared" ref="G15:G20" si="2">+F15/E15-1</f>
        <v>-0.21203129214998651</v>
      </c>
      <c r="H15" s="105">
        <v>464432.39525080757</v>
      </c>
      <c r="I15" s="105">
        <v>402499.2748317346</v>
      </c>
      <c r="J15" s="105">
        <v>317565.5</v>
      </c>
      <c r="K15" s="105">
        <v>253533.1</v>
      </c>
      <c r="L15" s="103">
        <f t="shared" si="0"/>
        <v>-0.20163525319973363</v>
      </c>
      <c r="M15" s="106">
        <v>102.61431622863623</v>
      </c>
      <c r="N15" s="106">
        <v>83.471438165021695</v>
      </c>
      <c r="O15" s="106">
        <v>85.666441866738609</v>
      </c>
      <c r="P15" s="106">
        <v>86.796679219445394</v>
      </c>
      <c r="Q15" s="103">
        <f t="shared" si="1"/>
        <v>1.319346675405253E-2</v>
      </c>
      <c r="R15" s="20"/>
      <c r="S15" s="20"/>
      <c r="T15" s="20"/>
    </row>
    <row r="16" spans="1:22" ht="14.4">
      <c r="B16" s="108" t="s">
        <v>68</v>
      </c>
      <c r="C16" s="105">
        <v>2522</v>
      </c>
      <c r="D16" s="105">
        <v>3074</v>
      </c>
      <c r="E16" s="105">
        <v>2354</v>
      </c>
      <c r="F16" s="105">
        <v>1993</v>
      </c>
      <c r="G16" s="103">
        <f>+F16/E16-1</f>
        <v>-0.15335598980458798</v>
      </c>
      <c r="H16" s="105">
        <v>175450.31574724647</v>
      </c>
      <c r="I16" s="105">
        <v>279844.43569759279</v>
      </c>
      <c r="J16" s="105">
        <v>237341.7</v>
      </c>
      <c r="K16" s="105">
        <v>286163</v>
      </c>
      <c r="L16" s="103">
        <f t="shared" si="0"/>
        <v>0.20570047319961038</v>
      </c>
      <c r="M16" s="106">
        <v>69.567928527853482</v>
      </c>
      <c r="N16" s="106">
        <v>91.035925731162266</v>
      </c>
      <c r="O16" s="106">
        <v>100.8248513169074</v>
      </c>
      <c r="P16" s="106">
        <v>143.58404415454089</v>
      </c>
      <c r="Q16" s="103">
        <f t="shared" si="1"/>
        <v>0.42409378520415597</v>
      </c>
      <c r="R16" s="20"/>
      <c r="S16" s="20"/>
      <c r="T16" s="20"/>
    </row>
    <row r="17" spans="2:20" ht="14.4">
      <c r="B17" s="108" t="s">
        <v>69</v>
      </c>
      <c r="C17" s="105">
        <v>2020</v>
      </c>
      <c r="D17" s="105">
        <v>2101</v>
      </c>
      <c r="E17" s="105">
        <v>1556</v>
      </c>
      <c r="F17" s="105">
        <v>1712</v>
      </c>
      <c r="G17" s="103">
        <f t="shared" si="2"/>
        <v>0.10025706940874035</v>
      </c>
      <c r="H17" s="105">
        <v>89832.130712381448</v>
      </c>
      <c r="I17" s="105">
        <v>46798.246344316751</v>
      </c>
      <c r="J17" s="105">
        <v>34802.6</v>
      </c>
      <c r="K17" s="105">
        <v>59942.3</v>
      </c>
      <c r="L17" s="103">
        <f t="shared" si="0"/>
        <v>0.72235120364570471</v>
      </c>
      <c r="M17" s="106">
        <v>44.471351837812598</v>
      </c>
      <c r="N17" s="106">
        <v>22.27427241519122</v>
      </c>
      <c r="O17" s="106">
        <v>22.366709511568121</v>
      </c>
      <c r="P17" s="106">
        <v>35.013025700934584</v>
      </c>
      <c r="Q17" s="103">
        <f t="shared" si="1"/>
        <v>0.56540798649107304</v>
      </c>
      <c r="R17" s="20"/>
      <c r="S17" s="20"/>
      <c r="T17" s="20"/>
    </row>
    <row r="18" spans="2:20" ht="14.4">
      <c r="B18" s="108" t="s">
        <v>70</v>
      </c>
      <c r="C18" s="105">
        <v>1381</v>
      </c>
      <c r="D18" s="105">
        <v>1446</v>
      </c>
      <c r="E18" s="105">
        <v>1129</v>
      </c>
      <c r="F18" s="105">
        <v>956</v>
      </c>
      <c r="G18" s="103">
        <f t="shared" si="2"/>
        <v>-0.15323294951284328</v>
      </c>
      <c r="H18" s="105">
        <v>137331.77691745519</v>
      </c>
      <c r="I18" s="105">
        <v>163851.9297484383</v>
      </c>
      <c r="J18" s="105">
        <v>119772.1</v>
      </c>
      <c r="K18" s="105">
        <v>52733.9</v>
      </c>
      <c r="L18" s="103">
        <f t="shared" si="0"/>
        <v>-0.55971465808815246</v>
      </c>
      <c r="M18" s="106">
        <v>99.443719708512091</v>
      </c>
      <c r="N18" s="106">
        <v>113.31392098785498</v>
      </c>
      <c r="O18" s="106">
        <v>106.08689105403012</v>
      </c>
      <c r="P18" s="106">
        <v>55.160983263598325</v>
      </c>
      <c r="Q18" s="103">
        <f t="shared" si="1"/>
        <v>-0.48003959098485782</v>
      </c>
      <c r="R18" s="20"/>
      <c r="S18" s="20"/>
      <c r="T18" s="20"/>
    </row>
    <row r="19" spans="2:20" ht="14.4">
      <c r="B19" s="108" t="s">
        <v>71</v>
      </c>
      <c r="C19" s="105">
        <v>1682</v>
      </c>
      <c r="D19" s="105">
        <v>1678</v>
      </c>
      <c r="E19" s="105">
        <v>1222</v>
      </c>
      <c r="F19" s="105">
        <v>773</v>
      </c>
      <c r="G19" s="103">
        <f t="shared" si="2"/>
        <v>-0.36743044189852703</v>
      </c>
      <c r="H19" s="105">
        <v>98695.394976798605</v>
      </c>
      <c r="I19" s="105">
        <v>63133.685292832553</v>
      </c>
      <c r="J19" s="105">
        <v>47772.1</v>
      </c>
      <c r="K19" s="105">
        <v>34672.400000000001</v>
      </c>
      <c r="L19" s="103">
        <f t="shared" si="0"/>
        <v>-0.27421235407277467</v>
      </c>
      <c r="M19" s="106">
        <v>58.677404861354702</v>
      </c>
      <c r="N19" s="106">
        <v>37.624365490365051</v>
      </c>
      <c r="O19" s="106">
        <v>39.093371522094927</v>
      </c>
      <c r="P19" s="106">
        <v>44.854333764553687</v>
      </c>
      <c r="Q19" s="103">
        <f t="shared" si="1"/>
        <v>0.1473641698875412</v>
      </c>
      <c r="R19" s="20"/>
      <c r="S19" s="20"/>
      <c r="T19" s="20"/>
    </row>
    <row r="20" spans="2:20" ht="14.4">
      <c r="B20" s="108" t="s">
        <v>72</v>
      </c>
      <c r="C20" s="105">
        <v>832</v>
      </c>
      <c r="D20" s="105">
        <v>789</v>
      </c>
      <c r="E20" s="105">
        <v>534</v>
      </c>
      <c r="F20" s="105">
        <v>592</v>
      </c>
      <c r="G20" s="103">
        <f t="shared" si="2"/>
        <v>0.10861423220973787</v>
      </c>
      <c r="H20" s="105">
        <v>178358.83956489799</v>
      </c>
      <c r="I20" s="105">
        <v>114831.22845049948</v>
      </c>
      <c r="J20" s="105">
        <v>90670.1</v>
      </c>
      <c r="K20" s="105">
        <v>51930.9</v>
      </c>
      <c r="L20" s="103">
        <f t="shared" si="0"/>
        <v>-0.42725440911612544</v>
      </c>
      <c r="M20" s="106">
        <v>214.37360524627164</v>
      </c>
      <c r="N20" s="106">
        <v>145.5402134987319</v>
      </c>
      <c r="O20" s="106">
        <v>169.7941947565543</v>
      </c>
      <c r="P20" s="106">
        <v>87.721114864864873</v>
      </c>
      <c r="Q20" s="103">
        <f t="shared" si="1"/>
        <v>-0.48336799741218062</v>
      </c>
      <c r="R20" s="20"/>
      <c r="S20" s="20"/>
      <c r="T20" s="20"/>
    </row>
    <row r="21" spans="2:20" ht="14.4">
      <c r="B21" s="99" t="s">
        <v>73</v>
      </c>
      <c r="C21" s="99">
        <v>2023</v>
      </c>
      <c r="D21" s="99">
        <v>2024</v>
      </c>
      <c r="E21" s="162" t="s">
        <v>62</v>
      </c>
      <c r="F21" s="162" t="s">
        <v>63</v>
      </c>
      <c r="G21" s="100" t="s">
        <v>64</v>
      </c>
      <c r="H21" s="99">
        <v>2023</v>
      </c>
      <c r="I21" s="99">
        <v>2024</v>
      </c>
      <c r="J21" s="162" t="s">
        <v>62</v>
      </c>
      <c r="K21" s="162" t="s">
        <v>63</v>
      </c>
      <c r="L21" s="100" t="s">
        <v>64</v>
      </c>
      <c r="M21" s="99">
        <v>2023</v>
      </c>
      <c r="N21" s="99">
        <v>2024</v>
      </c>
      <c r="O21" s="162" t="s">
        <v>62</v>
      </c>
      <c r="P21" s="162" t="s">
        <v>63</v>
      </c>
      <c r="Q21" s="101" t="s">
        <v>64</v>
      </c>
      <c r="R21" s="20"/>
      <c r="S21" s="20"/>
      <c r="T21" s="20"/>
    </row>
    <row r="22" spans="2:20" ht="14.4">
      <c r="B22" s="108" t="s">
        <v>74</v>
      </c>
      <c r="C22" s="105">
        <v>2317</v>
      </c>
      <c r="D22" s="105">
        <v>2278</v>
      </c>
      <c r="E22" s="105">
        <v>2186</v>
      </c>
      <c r="F22" s="105">
        <v>1775</v>
      </c>
      <c r="G22" s="103">
        <f>+F22/E22-1</f>
        <v>-0.1880146386093321</v>
      </c>
      <c r="H22" s="161">
        <v>25607.790048708608</v>
      </c>
      <c r="I22" s="105">
        <v>36683.239980166778</v>
      </c>
      <c r="J22" s="105">
        <v>34563.199999999997</v>
      </c>
      <c r="K22" s="105">
        <v>20351</v>
      </c>
      <c r="L22" s="103">
        <f>+K22/J22-1</f>
        <v>-0.41119456531802601</v>
      </c>
      <c r="M22" s="106">
        <v>11.052132088350715</v>
      </c>
      <c r="N22" s="106">
        <v>16.103266014120621</v>
      </c>
      <c r="O22" s="106">
        <v>15.811161939615735</v>
      </c>
      <c r="P22" s="106">
        <v>11.465352112676056</v>
      </c>
      <c r="Q22" s="103">
        <f>+P22/O22-1</f>
        <v>-0.27485708156912958</v>
      </c>
      <c r="R22" s="20"/>
      <c r="S22" s="20"/>
      <c r="T22" s="20"/>
    </row>
    <row r="23" spans="2:20" ht="14.4">
      <c r="B23" s="108" t="s">
        <v>75</v>
      </c>
      <c r="C23" s="105">
        <v>2206</v>
      </c>
      <c r="D23" s="105">
        <v>2345</v>
      </c>
      <c r="E23" s="105">
        <v>2109</v>
      </c>
      <c r="F23" s="105">
        <v>1687</v>
      </c>
      <c r="G23" s="103">
        <f t="shared" ref="G23:G32" si="3">+F23/E23-1</f>
        <v>-0.20009483167377906</v>
      </c>
      <c r="H23" s="161">
        <v>16614.470023211346</v>
      </c>
      <c r="I23" s="105">
        <v>20156.449973748997</v>
      </c>
      <c r="J23" s="105">
        <v>19352.3</v>
      </c>
      <c r="K23" s="105">
        <v>10861.6</v>
      </c>
      <c r="L23" s="103">
        <f t="shared" ref="L23:L32" si="4">+K23/J23-1</f>
        <v>-0.43874371521731259</v>
      </c>
      <c r="M23" s="106">
        <v>7.5314913976479358</v>
      </c>
      <c r="N23" s="106">
        <v>8.5955010549036235</v>
      </c>
      <c r="O23" s="106">
        <v>9.1760550023707914</v>
      </c>
      <c r="P23" s="106">
        <v>6.4384113811499706</v>
      </c>
      <c r="Q23" s="103">
        <f t="shared" ref="Q23:Q32" si="5">+P23/O23-1</f>
        <v>-0.2983464702983476</v>
      </c>
      <c r="R23" s="20"/>
      <c r="S23" s="20"/>
      <c r="T23" s="20"/>
    </row>
    <row r="24" spans="2:20" ht="14.4">
      <c r="B24" s="108" t="s">
        <v>76</v>
      </c>
      <c r="C24" s="105">
        <v>862</v>
      </c>
      <c r="D24" s="105">
        <v>1103</v>
      </c>
      <c r="E24" s="105">
        <v>864</v>
      </c>
      <c r="F24" s="105">
        <v>783</v>
      </c>
      <c r="G24" s="103">
        <f t="shared" si="3"/>
        <v>-9.375E-2</v>
      </c>
      <c r="H24" s="161">
        <v>72026.28098153774</v>
      </c>
      <c r="I24" s="105">
        <v>84137.118129499257</v>
      </c>
      <c r="J24" s="105">
        <v>73573.8</v>
      </c>
      <c r="K24" s="105">
        <v>58887.6</v>
      </c>
      <c r="L24" s="103">
        <f t="shared" si="4"/>
        <v>-0.19961181833750608</v>
      </c>
      <c r="M24" s="106">
        <v>83.557170512224758</v>
      </c>
      <c r="N24" s="106">
        <v>76.28025215729761</v>
      </c>
      <c r="O24" s="106">
        <v>85.154861111111117</v>
      </c>
      <c r="P24" s="106">
        <v>75.207662835249039</v>
      </c>
      <c r="Q24" s="103">
        <f t="shared" si="5"/>
        <v>-0.11681304092414468</v>
      </c>
      <c r="R24" s="20"/>
      <c r="S24" s="20"/>
      <c r="T24" s="20"/>
    </row>
    <row r="25" spans="2:20" ht="14.4">
      <c r="B25" s="108" t="s">
        <v>77</v>
      </c>
      <c r="C25" s="105">
        <v>846</v>
      </c>
      <c r="D25" s="105">
        <v>907</v>
      </c>
      <c r="E25" s="105">
        <v>1023</v>
      </c>
      <c r="F25" s="105">
        <v>730</v>
      </c>
      <c r="G25" s="103">
        <f t="shared" si="3"/>
        <v>-0.2864125122189638</v>
      </c>
      <c r="H25" s="161">
        <v>14715.041999079003</v>
      </c>
      <c r="I25" s="105">
        <v>16845.347006492317</v>
      </c>
      <c r="J25" s="105">
        <v>18987</v>
      </c>
      <c r="K25" s="105">
        <v>28001</v>
      </c>
      <c r="L25" s="103">
        <f t="shared" si="4"/>
        <v>0.47474587875915097</v>
      </c>
      <c r="M25" s="106">
        <v>17.393666665578017</v>
      </c>
      <c r="N25" s="106">
        <v>18.572598684115015</v>
      </c>
      <c r="O25" s="106">
        <v>18.560117302052785</v>
      </c>
      <c r="P25" s="106">
        <v>38.357534246575341</v>
      </c>
      <c r="Q25" s="103">
        <f t="shared" si="5"/>
        <v>1.0666644300967283</v>
      </c>
      <c r="R25" s="20"/>
      <c r="S25" s="20"/>
      <c r="T25" s="20"/>
    </row>
    <row r="26" spans="2:20" ht="14.4">
      <c r="B26" s="108" t="s">
        <v>78</v>
      </c>
      <c r="C26" s="105">
        <v>1092</v>
      </c>
      <c r="D26" s="105">
        <v>870</v>
      </c>
      <c r="E26" s="105">
        <v>832</v>
      </c>
      <c r="F26" s="105">
        <v>699</v>
      </c>
      <c r="G26" s="103">
        <f t="shared" si="3"/>
        <v>-0.15985576923076927</v>
      </c>
      <c r="H26" s="161">
        <v>52988.754126489745</v>
      </c>
      <c r="I26" s="105">
        <v>40136.413349088281</v>
      </c>
      <c r="J26" s="105">
        <v>40004.400000000001</v>
      </c>
      <c r="K26" s="105">
        <v>11759.3</v>
      </c>
      <c r="L26" s="103">
        <f t="shared" si="4"/>
        <v>-0.70604983451820302</v>
      </c>
      <c r="M26" s="106">
        <v>48.524500115833099</v>
      </c>
      <c r="N26" s="106">
        <v>46.133808447227906</v>
      </c>
      <c r="O26" s="106">
        <v>48.082211538461543</v>
      </c>
      <c r="P26" s="106">
        <v>16.823032904148782</v>
      </c>
      <c r="Q26" s="103">
        <f t="shared" si="5"/>
        <v>-0.65011940245943478</v>
      </c>
      <c r="R26" s="20"/>
      <c r="S26" s="20"/>
      <c r="T26" s="20"/>
    </row>
    <row r="27" spans="2:20" ht="14.4">
      <c r="B27" s="108" t="s">
        <v>79</v>
      </c>
      <c r="C27" s="105">
        <v>841</v>
      </c>
      <c r="D27" s="105">
        <v>806</v>
      </c>
      <c r="E27" s="105">
        <v>738</v>
      </c>
      <c r="F27" s="105">
        <v>697</v>
      </c>
      <c r="G27" s="103">
        <f t="shared" si="3"/>
        <v>-5.555555555555558E-2</v>
      </c>
      <c r="H27" s="161">
        <v>19584.726822388766</v>
      </c>
      <c r="I27" s="105">
        <v>15126.599819302559</v>
      </c>
      <c r="J27" s="105">
        <v>13612.1</v>
      </c>
      <c r="K27" s="105">
        <v>24618.3</v>
      </c>
      <c r="L27" s="103">
        <f t="shared" si="4"/>
        <v>0.8085600311487573</v>
      </c>
      <c r="M27" s="106">
        <v>23.287427850640626</v>
      </c>
      <c r="N27" s="106">
        <v>18.767493572335681</v>
      </c>
      <c r="O27" s="106">
        <v>18.444579945799457</v>
      </c>
      <c r="P27" s="106">
        <v>35.320373027259684</v>
      </c>
      <c r="Q27" s="103">
        <f t="shared" si="5"/>
        <v>0.91494591533397851</v>
      </c>
      <c r="R27" s="20"/>
      <c r="S27" s="20"/>
      <c r="T27" s="20"/>
    </row>
    <row r="28" spans="2:20" ht="14.4">
      <c r="B28" s="108" t="s">
        <v>80</v>
      </c>
      <c r="C28" s="105">
        <v>532</v>
      </c>
      <c r="D28" s="105">
        <v>592</v>
      </c>
      <c r="E28" s="105">
        <v>580</v>
      </c>
      <c r="F28" s="105">
        <v>574</v>
      </c>
      <c r="G28" s="103">
        <f t="shared" si="3"/>
        <v>-1.0344827586206917E-2</v>
      </c>
      <c r="H28" s="161">
        <v>74472.370469912494</v>
      </c>
      <c r="I28" s="105">
        <v>135930.68344081938</v>
      </c>
      <c r="J28" s="105">
        <v>134540.29999999999</v>
      </c>
      <c r="K28" s="105">
        <v>83143.899999999994</v>
      </c>
      <c r="L28" s="103">
        <f t="shared" si="4"/>
        <v>-0.38201490557104445</v>
      </c>
      <c r="M28" s="106">
        <v>139.985658778031</v>
      </c>
      <c r="N28" s="106">
        <v>229.61264094733005</v>
      </c>
      <c r="O28" s="106">
        <v>231.9660344827586</v>
      </c>
      <c r="P28" s="106">
        <v>144.85</v>
      </c>
      <c r="Q28" s="103">
        <f t="shared" si="5"/>
        <v>-0.37555513106481841</v>
      </c>
      <c r="R28" s="20"/>
      <c r="S28" s="20"/>
      <c r="T28" s="20"/>
    </row>
    <row r="29" spans="2:20" ht="14.4">
      <c r="B29" s="108" t="s">
        <v>81</v>
      </c>
      <c r="C29" s="105">
        <v>846</v>
      </c>
      <c r="D29" s="105">
        <v>1016</v>
      </c>
      <c r="E29" s="105">
        <v>852</v>
      </c>
      <c r="F29" s="105">
        <v>567</v>
      </c>
      <c r="G29" s="103">
        <f t="shared" si="3"/>
        <v>-0.33450704225352113</v>
      </c>
      <c r="H29" s="161">
        <v>34172.020069127459</v>
      </c>
      <c r="I29" s="105">
        <v>33685.259776130319</v>
      </c>
      <c r="J29" s="105">
        <v>28837.5</v>
      </c>
      <c r="K29" s="105">
        <v>13476.3</v>
      </c>
      <c r="L29" s="103">
        <f t="shared" si="4"/>
        <v>-0.53268140442132639</v>
      </c>
      <c r="M29" s="106">
        <v>40.392458710552553</v>
      </c>
      <c r="N29" s="106">
        <v>33.154783244222756</v>
      </c>
      <c r="O29" s="106">
        <v>33.846830985915496</v>
      </c>
      <c r="P29" s="106">
        <v>23.767724867724866</v>
      </c>
      <c r="Q29" s="103">
        <f t="shared" si="5"/>
        <v>-0.29778581405109372</v>
      </c>
      <c r="R29" s="20"/>
      <c r="S29" s="20"/>
      <c r="T29" s="20"/>
    </row>
    <row r="30" spans="2:20" ht="14.4">
      <c r="B30" s="108" t="s">
        <v>82</v>
      </c>
      <c r="C30" s="105">
        <v>779</v>
      </c>
      <c r="D30" s="105">
        <v>796</v>
      </c>
      <c r="E30" s="105">
        <v>696</v>
      </c>
      <c r="F30" s="105">
        <v>534</v>
      </c>
      <c r="G30" s="103">
        <f t="shared" si="3"/>
        <v>-0.23275862068965514</v>
      </c>
      <c r="H30" s="161">
        <v>337134.14014778263</v>
      </c>
      <c r="I30" s="105">
        <v>242974.130417943</v>
      </c>
      <c r="J30" s="105">
        <v>221056.1</v>
      </c>
      <c r="K30" s="105">
        <v>164526.79999999999</v>
      </c>
      <c r="L30" s="103">
        <f t="shared" si="4"/>
        <v>-0.25572377328650975</v>
      </c>
      <c r="M30" s="106">
        <v>432.7781003180778</v>
      </c>
      <c r="N30" s="106">
        <v>305.24388243460174</v>
      </c>
      <c r="O30" s="106">
        <v>317.60933908045979</v>
      </c>
      <c r="P30" s="106">
        <v>308.10262172284644</v>
      </c>
      <c r="Q30" s="103">
        <f t="shared" si="5"/>
        <v>-2.9932109002641871E-2</v>
      </c>
      <c r="R30" s="20"/>
      <c r="S30" s="20"/>
      <c r="T30" s="20"/>
    </row>
    <row r="31" spans="2:20" ht="14.4">
      <c r="B31" s="108" t="s">
        <v>83</v>
      </c>
      <c r="C31" s="105">
        <v>1006</v>
      </c>
      <c r="D31" s="105">
        <v>1146</v>
      </c>
      <c r="E31" s="105">
        <v>966</v>
      </c>
      <c r="F31" s="105">
        <v>506</v>
      </c>
      <c r="G31" s="103">
        <f t="shared" si="3"/>
        <v>-0.47619047619047616</v>
      </c>
      <c r="H31" s="161">
        <v>14923.869875643479</v>
      </c>
      <c r="I31" s="105">
        <v>18540.049836665392</v>
      </c>
      <c r="J31" s="105">
        <v>16994.3</v>
      </c>
      <c r="K31" s="105">
        <v>5373.8</v>
      </c>
      <c r="L31" s="103">
        <f t="shared" si="4"/>
        <v>-0.68378809365493132</v>
      </c>
      <c r="M31" s="106">
        <v>14.834860711375228</v>
      </c>
      <c r="N31" s="106">
        <v>16.178053958695806</v>
      </c>
      <c r="O31" s="106">
        <v>17.592443064182195</v>
      </c>
      <c r="P31" s="106">
        <v>10.6201581027668</v>
      </c>
      <c r="Q31" s="103">
        <f t="shared" si="5"/>
        <v>-0.39632272425032344</v>
      </c>
      <c r="R31" s="20"/>
      <c r="S31" s="20"/>
      <c r="T31" s="20"/>
    </row>
    <row r="32" spans="2:20" ht="14.4">
      <c r="B32" s="108" t="s">
        <v>84</v>
      </c>
      <c r="C32" s="105">
        <v>7510</v>
      </c>
      <c r="D32" s="105">
        <v>7585</v>
      </c>
      <c r="E32" s="105">
        <v>4112</v>
      </c>
      <c r="F32" s="105">
        <v>3376</v>
      </c>
      <c r="G32" s="103">
        <f t="shared" si="3"/>
        <v>-0.17898832684824906</v>
      </c>
      <c r="H32" s="105">
        <v>755292.71710601309</v>
      </c>
      <c r="I32" s="105">
        <v>697278.54440285824</v>
      </c>
      <c r="J32" s="105">
        <v>459929.39999999991</v>
      </c>
      <c r="K32" s="105">
        <v>544112.70000000019</v>
      </c>
      <c r="L32" s="103">
        <f t="shared" si="4"/>
        <v>0.18303526584732421</v>
      </c>
      <c r="M32" s="106">
        <v>100.57160014727205</v>
      </c>
      <c r="N32" s="106">
        <v>91.928614950937146</v>
      </c>
      <c r="O32" s="106">
        <v>111.85053501945524</v>
      </c>
      <c r="P32" s="106">
        <v>161.17082345971571</v>
      </c>
      <c r="Q32" s="103">
        <f t="shared" si="5"/>
        <v>0.44094816740645637</v>
      </c>
      <c r="R32" s="20"/>
      <c r="S32" s="20"/>
      <c r="T32" s="20"/>
    </row>
    <row r="33" spans="1:20" ht="14.4">
      <c r="B33" s="20" t="s">
        <v>85</v>
      </c>
    </row>
    <row r="34" spans="1:20" ht="14.4">
      <c r="L34" s="20" t="s">
        <v>86</v>
      </c>
    </row>
    <row r="35" spans="1:20" ht="14.4">
      <c r="D35" s="25"/>
      <c r="E35" s="25"/>
      <c r="F35" s="25"/>
      <c r="G35" s="26"/>
      <c r="J35" s="25"/>
      <c r="K35" s="25"/>
      <c r="L35" s="25"/>
      <c r="M35" s="25"/>
    </row>
    <row r="36" spans="1:20" ht="14.4">
      <c r="B36" s="23" t="s">
        <v>87</v>
      </c>
      <c r="C36" s="23"/>
      <c r="D36" s="25"/>
      <c r="E36" s="25"/>
      <c r="F36" s="25"/>
      <c r="G36" s="25"/>
      <c r="J36" s="25"/>
      <c r="K36" s="25"/>
      <c r="L36" s="25"/>
      <c r="M36" s="25"/>
    </row>
    <row r="37" spans="1:20" ht="14.4" customHeight="1">
      <c r="B37" s="13"/>
      <c r="C37" s="231" t="s">
        <v>59</v>
      </c>
      <c r="D37" s="232"/>
      <c r="E37" s="232"/>
      <c r="F37" s="232"/>
      <c r="G37" s="233"/>
      <c r="H37" s="225" t="s">
        <v>60</v>
      </c>
      <c r="I37" s="226"/>
      <c r="J37" s="226"/>
      <c r="K37" s="226"/>
      <c r="L37" s="227"/>
      <c r="M37" s="234" t="s">
        <v>61</v>
      </c>
      <c r="N37" s="235"/>
      <c r="O37" s="235"/>
      <c r="P37" s="235"/>
      <c r="Q37" s="236"/>
      <c r="R37"/>
      <c r="S37"/>
      <c r="T37" s="20"/>
    </row>
    <row r="38" spans="1:20" ht="14.4">
      <c r="B38" s="99" t="s">
        <v>88</v>
      </c>
      <c r="C38" s="99">
        <v>2023</v>
      </c>
      <c r="D38" s="99">
        <v>2024</v>
      </c>
      <c r="E38" s="162" t="s">
        <v>62</v>
      </c>
      <c r="F38" s="162" t="s">
        <v>63</v>
      </c>
      <c r="G38" s="100" t="s">
        <v>64</v>
      </c>
      <c r="H38" s="99">
        <v>2023</v>
      </c>
      <c r="I38" s="99">
        <v>2024</v>
      </c>
      <c r="J38" s="162" t="s">
        <v>62</v>
      </c>
      <c r="K38" s="162" t="s">
        <v>63</v>
      </c>
      <c r="L38" s="100" t="s">
        <v>64</v>
      </c>
      <c r="M38" s="99">
        <v>2023</v>
      </c>
      <c r="N38" s="99">
        <v>2024</v>
      </c>
      <c r="O38" s="162" t="s">
        <v>62</v>
      </c>
      <c r="P38" s="162" t="s">
        <v>63</v>
      </c>
      <c r="Q38" s="101" t="s">
        <v>64</v>
      </c>
      <c r="R38" s="20"/>
      <c r="S38" s="20"/>
      <c r="T38" s="20"/>
    </row>
    <row r="39" spans="1:20" ht="14.4">
      <c r="A39" s="164"/>
      <c r="B39" s="107" t="s">
        <v>70</v>
      </c>
      <c r="C39" s="102">
        <v>1381</v>
      </c>
      <c r="D39" s="102">
        <v>1446</v>
      </c>
      <c r="E39" s="102">
        <v>1129</v>
      </c>
      <c r="F39" s="102">
        <v>956</v>
      </c>
      <c r="G39" s="103">
        <f>+F39/E39-1</f>
        <v>-0.15323294951284328</v>
      </c>
      <c r="H39" s="109">
        <v>137331.77691745519</v>
      </c>
      <c r="I39" s="109">
        <v>163851.9297484383</v>
      </c>
      <c r="J39" s="102">
        <v>119772.1</v>
      </c>
      <c r="K39" s="102">
        <v>52733.9</v>
      </c>
      <c r="L39" s="103">
        <f>+K39/J39-1</f>
        <v>-0.55971465808815246</v>
      </c>
      <c r="M39" s="104">
        <v>99.443719708512091</v>
      </c>
      <c r="N39" s="104">
        <v>113.31392098785498</v>
      </c>
      <c r="O39" s="104">
        <v>106.08689105403012</v>
      </c>
      <c r="P39" s="104">
        <v>55.160983263598325</v>
      </c>
      <c r="Q39" s="103">
        <f>+P39/O39-1</f>
        <v>-0.48003959098485782</v>
      </c>
      <c r="R39" s="20"/>
      <c r="S39" s="20"/>
      <c r="T39" s="20"/>
    </row>
    <row r="40" spans="1:20" ht="14.4">
      <c r="A40" s="164"/>
      <c r="B40" s="108" t="s">
        <v>89</v>
      </c>
      <c r="C40" s="110">
        <v>501</v>
      </c>
      <c r="D40" s="110">
        <v>527</v>
      </c>
      <c r="E40" s="105">
        <v>399</v>
      </c>
      <c r="F40" s="105">
        <v>318</v>
      </c>
      <c r="G40" s="103">
        <f t="shared" ref="G40:G50" si="6">+F40/E40-1</f>
        <v>-0.20300751879699253</v>
      </c>
      <c r="H40" s="110">
        <v>33328</v>
      </c>
      <c r="I40" s="110">
        <v>44557</v>
      </c>
      <c r="J40" s="110">
        <v>23902.1</v>
      </c>
      <c r="K40" s="110">
        <v>14256.1</v>
      </c>
      <c r="L40" s="103">
        <f t="shared" ref="L40:L50" si="7">+K40/J40-1</f>
        <v>-0.40356286686107068</v>
      </c>
      <c r="M40" s="106">
        <v>66.522954091816374</v>
      </c>
      <c r="N40" s="106">
        <v>84.548387096774192</v>
      </c>
      <c r="O40" s="106">
        <v>59.905012531328317</v>
      </c>
      <c r="P40" s="106">
        <v>44.830503144654088</v>
      </c>
      <c r="Q40" s="103">
        <f t="shared" ref="Q40:Q50" si="8">+P40/O40-1</f>
        <v>-0.25164020087285288</v>
      </c>
      <c r="R40" s="158"/>
      <c r="S40" s="158"/>
      <c r="T40" s="158"/>
    </row>
    <row r="41" spans="1:20" ht="14.4">
      <c r="A41" s="164"/>
      <c r="B41" s="108" t="s">
        <v>90</v>
      </c>
      <c r="C41" s="110">
        <v>260</v>
      </c>
      <c r="D41" s="110">
        <v>277</v>
      </c>
      <c r="E41" s="105">
        <v>213</v>
      </c>
      <c r="F41" s="105">
        <v>202</v>
      </c>
      <c r="G41" s="103">
        <f t="shared" si="6"/>
        <v>-5.1643192488262879E-2</v>
      </c>
      <c r="H41" s="110">
        <v>37250</v>
      </c>
      <c r="I41" s="110">
        <v>50441</v>
      </c>
      <c r="J41" s="110">
        <v>34483.4</v>
      </c>
      <c r="K41" s="110">
        <v>20238.8</v>
      </c>
      <c r="L41" s="103">
        <f t="shared" si="7"/>
        <v>-0.41308571660567117</v>
      </c>
      <c r="M41" s="106">
        <v>143.26923076923077</v>
      </c>
      <c r="N41" s="106">
        <v>182.09747292418771</v>
      </c>
      <c r="O41" s="106">
        <v>161.89389671361502</v>
      </c>
      <c r="P41" s="106">
        <v>100.19207920792078</v>
      </c>
      <c r="Q41" s="103">
        <f t="shared" si="8"/>
        <v>-0.38112503780697005</v>
      </c>
      <c r="R41" s="158"/>
      <c r="S41" s="158"/>
      <c r="T41" s="158"/>
    </row>
    <row r="42" spans="1:20" ht="14.4">
      <c r="A42" s="164"/>
      <c r="B42" s="108" t="s">
        <v>91</v>
      </c>
      <c r="C42" s="110">
        <v>132</v>
      </c>
      <c r="D42" s="110">
        <v>160</v>
      </c>
      <c r="E42" s="105">
        <v>128</v>
      </c>
      <c r="F42" s="105">
        <v>90</v>
      </c>
      <c r="G42" s="103">
        <f t="shared" si="6"/>
        <v>-0.296875</v>
      </c>
      <c r="H42" s="110">
        <v>3450</v>
      </c>
      <c r="I42" s="110">
        <v>4932</v>
      </c>
      <c r="J42" s="110">
        <v>2912.9</v>
      </c>
      <c r="K42" s="110">
        <v>1287.4000000000001</v>
      </c>
      <c r="L42" s="103">
        <f t="shared" si="7"/>
        <v>-0.55803494798997555</v>
      </c>
      <c r="M42" s="106">
        <v>26.136363636363637</v>
      </c>
      <c r="N42" s="106">
        <v>30.824999999999999</v>
      </c>
      <c r="O42" s="106">
        <v>22.757031250000001</v>
      </c>
      <c r="P42" s="106">
        <v>14.304444444444446</v>
      </c>
      <c r="Q42" s="103">
        <f t="shared" si="8"/>
        <v>-0.37142748158574312</v>
      </c>
      <c r="R42" s="158"/>
      <c r="S42" s="158"/>
      <c r="T42" s="158"/>
    </row>
    <row r="43" spans="1:20" ht="14.4">
      <c r="A43" s="164"/>
      <c r="B43" s="108" t="s">
        <v>92</v>
      </c>
      <c r="C43" s="110">
        <v>90</v>
      </c>
      <c r="D43" s="110">
        <v>94</v>
      </c>
      <c r="E43" s="105">
        <v>67</v>
      </c>
      <c r="F43" s="105">
        <v>60</v>
      </c>
      <c r="G43" s="103">
        <f t="shared" si="6"/>
        <v>-0.10447761194029848</v>
      </c>
      <c r="H43" s="110">
        <v>21896</v>
      </c>
      <c r="I43" s="110">
        <v>6927</v>
      </c>
      <c r="J43" s="110">
        <v>4733.2</v>
      </c>
      <c r="K43" s="110">
        <v>5891.3</v>
      </c>
      <c r="L43" s="103">
        <f t="shared" si="7"/>
        <v>0.24467590636355951</v>
      </c>
      <c r="M43" s="106">
        <v>243.28888888888889</v>
      </c>
      <c r="N43" s="106">
        <v>73.691489361702125</v>
      </c>
      <c r="O43" s="106">
        <v>70.644776119402977</v>
      </c>
      <c r="P43" s="106">
        <v>98.188333333333333</v>
      </c>
      <c r="Q43" s="103">
        <f t="shared" si="8"/>
        <v>0.38988809543930825</v>
      </c>
      <c r="R43" s="158"/>
      <c r="S43" s="158"/>
      <c r="T43" s="158"/>
    </row>
    <row r="44" spans="1:20" ht="14.4">
      <c r="A44" s="164"/>
      <c r="B44" s="108" t="s">
        <v>93</v>
      </c>
      <c r="C44" s="110">
        <v>48</v>
      </c>
      <c r="D44" s="110">
        <v>63</v>
      </c>
      <c r="E44" s="105">
        <v>44</v>
      </c>
      <c r="F44" s="105">
        <v>57</v>
      </c>
      <c r="G44" s="103">
        <f t="shared" si="6"/>
        <v>0.29545454545454541</v>
      </c>
      <c r="H44" s="110">
        <v>9236</v>
      </c>
      <c r="I44" s="110">
        <v>36889</v>
      </c>
      <c r="J44" s="110">
        <v>33888.800000000003</v>
      </c>
      <c r="K44" s="110">
        <v>977.8</v>
      </c>
      <c r="L44" s="103">
        <f t="shared" si="7"/>
        <v>-0.97114680956540211</v>
      </c>
      <c r="M44" s="106">
        <v>192.41666666666666</v>
      </c>
      <c r="N44" s="106">
        <v>585.53968253968253</v>
      </c>
      <c r="O44" s="106">
        <v>770.2</v>
      </c>
      <c r="P44" s="106">
        <v>17.154385964912279</v>
      </c>
      <c r="Q44" s="103">
        <f t="shared" si="8"/>
        <v>-0.97772736176978414</v>
      </c>
      <c r="R44" s="158"/>
      <c r="S44" s="158"/>
      <c r="T44" s="158"/>
    </row>
    <row r="45" spans="1:20" ht="14.4">
      <c r="A45" s="164"/>
      <c r="B45" s="108" t="s">
        <v>94</v>
      </c>
      <c r="C45" s="110">
        <v>122</v>
      </c>
      <c r="D45" s="110">
        <v>75</v>
      </c>
      <c r="E45" s="105">
        <v>80</v>
      </c>
      <c r="F45" s="105">
        <v>52</v>
      </c>
      <c r="G45" s="103">
        <f t="shared" si="6"/>
        <v>-0.35</v>
      </c>
      <c r="H45" s="110">
        <v>1697</v>
      </c>
      <c r="I45" s="110">
        <v>1298</v>
      </c>
      <c r="J45" s="110">
        <v>1200</v>
      </c>
      <c r="K45" s="110">
        <v>843.8</v>
      </c>
      <c r="L45" s="103">
        <f t="shared" si="7"/>
        <v>-0.29683333333333339</v>
      </c>
      <c r="M45" s="106">
        <v>13.909836065573771</v>
      </c>
      <c r="N45" s="106">
        <v>17.306666666666668</v>
      </c>
      <c r="O45" s="106">
        <v>15</v>
      </c>
      <c r="P45" s="106">
        <v>16.226923076923075</v>
      </c>
      <c r="Q45" s="103">
        <f t="shared" si="8"/>
        <v>8.1794871794871771E-2</v>
      </c>
      <c r="R45" s="158"/>
      <c r="S45" s="158"/>
      <c r="T45" s="158"/>
    </row>
    <row r="46" spans="1:20" ht="14.4">
      <c r="A46" s="164"/>
      <c r="B46" s="108" t="s">
        <v>95</v>
      </c>
      <c r="C46" s="110">
        <v>49</v>
      </c>
      <c r="D46" s="110">
        <v>84</v>
      </c>
      <c r="E46" s="105">
        <v>67</v>
      </c>
      <c r="F46" s="105">
        <v>39</v>
      </c>
      <c r="G46" s="103">
        <f t="shared" si="6"/>
        <v>-0.41791044776119401</v>
      </c>
      <c r="H46" s="110">
        <v>1756</v>
      </c>
      <c r="I46" s="110">
        <v>11834</v>
      </c>
      <c r="J46" s="110">
        <v>11499.5</v>
      </c>
      <c r="K46" s="110">
        <v>1643.7</v>
      </c>
      <c r="L46" s="103">
        <f t="shared" si="7"/>
        <v>-0.85706335058046001</v>
      </c>
      <c r="M46" s="106">
        <v>35.836734693877553</v>
      </c>
      <c r="N46" s="106">
        <v>140.88095238095238</v>
      </c>
      <c r="O46" s="106">
        <v>171.63432835820896</v>
      </c>
      <c r="P46" s="106">
        <v>42.146153846153844</v>
      </c>
      <c r="Q46" s="103">
        <f t="shared" si="8"/>
        <v>-0.75444216638181594</v>
      </c>
      <c r="R46" s="158"/>
      <c r="S46" s="158"/>
      <c r="T46" s="158"/>
    </row>
    <row r="47" spans="1:20" ht="14.4">
      <c r="A47" s="164"/>
      <c r="B47" s="108" t="s">
        <v>96</v>
      </c>
      <c r="C47" s="110">
        <v>26</v>
      </c>
      <c r="D47" s="110">
        <v>24</v>
      </c>
      <c r="E47" s="105">
        <v>17</v>
      </c>
      <c r="F47" s="105">
        <v>21</v>
      </c>
      <c r="G47" s="103">
        <f t="shared" si="6"/>
        <v>0.23529411764705888</v>
      </c>
      <c r="H47" s="110">
        <v>1021</v>
      </c>
      <c r="I47" s="110">
        <v>626</v>
      </c>
      <c r="J47" s="110">
        <v>380.6</v>
      </c>
      <c r="K47" s="110">
        <v>697.7</v>
      </c>
      <c r="L47" s="103">
        <f t="shared" si="7"/>
        <v>0.83315817130846037</v>
      </c>
      <c r="M47" s="106">
        <v>39.269230769230766</v>
      </c>
      <c r="N47" s="106">
        <v>26.083333333333332</v>
      </c>
      <c r="O47" s="106">
        <v>22.388235294117649</v>
      </c>
      <c r="P47" s="106">
        <v>33.223809523809528</v>
      </c>
      <c r="Q47" s="103">
        <f t="shared" si="8"/>
        <v>0.48398518629732501</v>
      </c>
      <c r="R47" s="158"/>
      <c r="S47" s="158"/>
      <c r="T47" s="158"/>
    </row>
    <row r="48" spans="1:20" ht="14.4">
      <c r="A48" s="164"/>
      <c r="B48" s="108" t="s">
        <v>97</v>
      </c>
      <c r="C48" s="110">
        <v>18</v>
      </c>
      <c r="D48" s="110">
        <v>15</v>
      </c>
      <c r="E48" s="105">
        <v>11</v>
      </c>
      <c r="F48" s="105">
        <v>18</v>
      </c>
      <c r="G48" s="103">
        <f t="shared" si="6"/>
        <v>0.63636363636363646</v>
      </c>
      <c r="H48" s="110">
        <v>586</v>
      </c>
      <c r="I48" s="110">
        <v>823</v>
      </c>
      <c r="J48" s="110">
        <v>813.5</v>
      </c>
      <c r="K48" s="110">
        <v>2642</v>
      </c>
      <c r="L48" s="103">
        <f t="shared" si="7"/>
        <v>2.2476951444376154</v>
      </c>
      <c r="M48" s="106">
        <v>32.555555555555557</v>
      </c>
      <c r="N48" s="106">
        <v>54.866666666666667</v>
      </c>
      <c r="O48" s="106">
        <v>73.954545454545453</v>
      </c>
      <c r="P48" s="106">
        <v>146.77777777777777</v>
      </c>
      <c r="Q48" s="103">
        <f t="shared" si="8"/>
        <v>0.9847025882674314</v>
      </c>
      <c r="R48" s="158"/>
      <c r="S48" s="158"/>
      <c r="T48" s="158"/>
    </row>
    <row r="49" spans="1:20" ht="14.4">
      <c r="A49" s="164"/>
      <c r="B49" s="108" t="s">
        <v>98</v>
      </c>
      <c r="C49" s="110">
        <v>27</v>
      </c>
      <c r="D49" s="110">
        <v>30</v>
      </c>
      <c r="E49" s="105">
        <v>24</v>
      </c>
      <c r="F49" s="105">
        <v>14</v>
      </c>
      <c r="G49" s="103">
        <f t="shared" si="6"/>
        <v>-0.41666666666666663</v>
      </c>
      <c r="H49" s="110">
        <v>1848</v>
      </c>
      <c r="I49" s="110">
        <v>1156</v>
      </c>
      <c r="J49" s="110">
        <v>888.1</v>
      </c>
      <c r="K49" s="110">
        <v>1419.2</v>
      </c>
      <c r="L49" s="103">
        <f t="shared" si="7"/>
        <v>0.59801824118905533</v>
      </c>
      <c r="M49" s="106">
        <v>68.444444444444443</v>
      </c>
      <c r="N49" s="106">
        <v>38.533333333333331</v>
      </c>
      <c r="O49" s="106">
        <v>37.00416666666667</v>
      </c>
      <c r="P49" s="106">
        <v>101.37142857142858</v>
      </c>
      <c r="Q49" s="103">
        <f t="shared" si="8"/>
        <v>1.7394598420383804</v>
      </c>
      <c r="R49" s="158"/>
      <c r="S49" s="158"/>
      <c r="T49" s="158"/>
    </row>
    <row r="50" spans="1:20" ht="14.4">
      <c r="A50" s="164"/>
      <c r="B50" s="108" t="s">
        <v>84</v>
      </c>
      <c r="C50" s="105">
        <v>108</v>
      </c>
      <c r="D50" s="105">
        <v>97</v>
      </c>
      <c r="E50" s="105">
        <v>79</v>
      </c>
      <c r="F50" s="105">
        <v>85</v>
      </c>
      <c r="G50" s="103">
        <f t="shared" si="6"/>
        <v>7.5949367088607556E-2</v>
      </c>
      <c r="H50" s="105">
        <v>25263.776917455194</v>
      </c>
      <c r="I50" s="105">
        <v>4368.9297484382987</v>
      </c>
      <c r="J50" s="105">
        <v>5069.9999999999854</v>
      </c>
      <c r="K50" s="105">
        <v>2836.0999999999985</v>
      </c>
      <c r="L50" s="103">
        <f t="shared" si="7"/>
        <v>-0.44061143984220774</v>
      </c>
      <c r="M50" s="106">
        <v>233.92386034680734</v>
      </c>
      <c r="N50" s="106">
        <v>45.040512870497928</v>
      </c>
      <c r="O50" s="106">
        <v>64.177215189873237</v>
      </c>
      <c r="P50" s="106">
        <v>33.365882352941156</v>
      </c>
      <c r="Q50" s="103">
        <f t="shared" si="8"/>
        <v>-0.48009769114746381</v>
      </c>
      <c r="R50" s="158"/>
      <c r="S50" s="158"/>
      <c r="T50" s="158"/>
    </row>
    <row r="51" spans="1:20" ht="14.4">
      <c r="B51" s="99" t="s">
        <v>99</v>
      </c>
      <c r="C51" s="99">
        <v>2023</v>
      </c>
      <c r="D51" s="99">
        <v>2024</v>
      </c>
      <c r="E51" s="162" t="s">
        <v>62</v>
      </c>
      <c r="F51" s="162" t="s">
        <v>63</v>
      </c>
      <c r="G51" s="100" t="s">
        <v>64</v>
      </c>
      <c r="H51" s="99">
        <v>2023</v>
      </c>
      <c r="I51" s="99">
        <v>2024</v>
      </c>
      <c r="J51" s="162" t="s">
        <v>62</v>
      </c>
      <c r="K51" s="162" t="s">
        <v>63</v>
      </c>
      <c r="L51" s="100" t="s">
        <v>64</v>
      </c>
      <c r="M51" s="99">
        <v>2023</v>
      </c>
      <c r="N51" s="99">
        <v>2024</v>
      </c>
      <c r="O51" s="162" t="s">
        <v>62</v>
      </c>
      <c r="P51" s="162" t="s">
        <v>63</v>
      </c>
      <c r="Q51" s="101" t="s">
        <v>64</v>
      </c>
      <c r="R51" s="158"/>
      <c r="S51" s="158"/>
      <c r="T51" s="20"/>
    </row>
    <row r="52" spans="1:20" ht="14.4">
      <c r="B52" s="108" t="s">
        <v>100</v>
      </c>
      <c r="C52" s="110">
        <v>173</v>
      </c>
      <c r="D52" s="110">
        <v>193</v>
      </c>
      <c r="E52" s="110">
        <v>147</v>
      </c>
      <c r="F52" s="110">
        <v>141</v>
      </c>
      <c r="G52" s="103">
        <f>+F52/E52-1</f>
        <v>-4.081632653061229E-2</v>
      </c>
      <c r="H52" s="110">
        <v>1491</v>
      </c>
      <c r="I52" s="110">
        <v>1390</v>
      </c>
      <c r="J52" s="110">
        <v>1053.7</v>
      </c>
      <c r="K52" s="110">
        <v>2010.9</v>
      </c>
      <c r="L52" s="103">
        <f>+K52/J52-1</f>
        <v>0.9084179557748886</v>
      </c>
      <c r="M52" s="106">
        <v>8.6184971098265901</v>
      </c>
      <c r="N52" s="106">
        <v>7.2020725388601035</v>
      </c>
      <c r="O52" s="106">
        <v>7.1680272108843539</v>
      </c>
      <c r="P52" s="106">
        <v>14.261702127659575</v>
      </c>
      <c r="Q52" s="103">
        <f>+P52/O52-1</f>
        <v>0.98962723048871348</v>
      </c>
      <c r="R52" s="158"/>
      <c r="S52" s="158"/>
      <c r="T52" s="158"/>
    </row>
    <row r="53" spans="1:20" ht="14.4">
      <c r="B53" s="108" t="s">
        <v>101</v>
      </c>
      <c r="C53" s="110">
        <v>127</v>
      </c>
      <c r="D53" s="110">
        <v>157</v>
      </c>
      <c r="E53" s="110">
        <v>113</v>
      </c>
      <c r="F53" s="110">
        <v>86</v>
      </c>
      <c r="G53" s="103">
        <f t="shared" ref="G53:G62" si="9">+F53/E53-1</f>
        <v>-0.23893805309734517</v>
      </c>
      <c r="H53" s="110">
        <v>567</v>
      </c>
      <c r="I53" s="110">
        <v>3902</v>
      </c>
      <c r="J53" s="110">
        <v>3732.6</v>
      </c>
      <c r="K53" s="110">
        <v>307.60000000000002</v>
      </c>
      <c r="L53" s="103">
        <f t="shared" ref="L53:L62" si="10">+K53/J53-1</f>
        <v>-0.9175909553662327</v>
      </c>
      <c r="M53" s="106">
        <v>4.4645669291338583</v>
      </c>
      <c r="N53" s="106">
        <v>24.853503184713375</v>
      </c>
      <c r="O53" s="106">
        <v>33.031858407079646</v>
      </c>
      <c r="P53" s="106">
        <v>3.5767441860465117</v>
      </c>
      <c r="Q53" s="103">
        <f t="shared" ref="Q53:Q62" si="11">+P53/O53-1</f>
        <v>-0.89171834833004993</v>
      </c>
      <c r="R53" s="158"/>
      <c r="S53" s="158"/>
      <c r="T53" s="158"/>
    </row>
    <row r="54" spans="1:20" ht="14.4">
      <c r="B54" s="108" t="s">
        <v>77</v>
      </c>
      <c r="C54" s="110">
        <v>96</v>
      </c>
      <c r="D54" s="110">
        <v>109</v>
      </c>
      <c r="E54" s="110">
        <v>89</v>
      </c>
      <c r="F54" s="110">
        <v>71</v>
      </c>
      <c r="G54" s="103">
        <f t="shared" si="9"/>
        <v>-0.202247191011236</v>
      </c>
      <c r="H54" s="110">
        <v>2047</v>
      </c>
      <c r="I54" s="110">
        <v>2213</v>
      </c>
      <c r="J54" s="110">
        <v>1964.3</v>
      </c>
      <c r="K54" s="110">
        <v>1017.5</v>
      </c>
      <c r="L54" s="103">
        <f t="shared" si="10"/>
        <v>-0.48200376724532912</v>
      </c>
      <c r="M54" s="106">
        <v>21.322916666666668</v>
      </c>
      <c r="N54" s="106">
        <v>20.302752293577981</v>
      </c>
      <c r="O54" s="106">
        <v>22.070786516853932</v>
      </c>
      <c r="P54" s="106">
        <v>14.330985915492958</v>
      </c>
      <c r="Q54" s="103">
        <f t="shared" si="11"/>
        <v>-0.35068077865963787</v>
      </c>
      <c r="R54" s="158"/>
      <c r="S54" s="158"/>
      <c r="T54" s="158"/>
    </row>
    <row r="55" spans="1:20" ht="14.4">
      <c r="B55" s="108" t="s">
        <v>102</v>
      </c>
      <c r="C55" s="110">
        <v>100</v>
      </c>
      <c r="D55" s="110">
        <v>118</v>
      </c>
      <c r="E55" s="110">
        <v>84</v>
      </c>
      <c r="F55" s="110">
        <v>67</v>
      </c>
      <c r="G55" s="103">
        <f t="shared" si="9"/>
        <v>-0.20238095238095233</v>
      </c>
      <c r="H55" s="110">
        <v>3984</v>
      </c>
      <c r="I55" s="110">
        <v>6035</v>
      </c>
      <c r="J55" s="110">
        <v>4812</v>
      </c>
      <c r="K55" s="110">
        <v>3739.6</v>
      </c>
      <c r="L55" s="103">
        <f t="shared" si="10"/>
        <v>-0.22285951787198677</v>
      </c>
      <c r="M55" s="106">
        <v>39.840000000000003</v>
      </c>
      <c r="N55" s="106">
        <v>51.144067796610166</v>
      </c>
      <c r="O55" s="106">
        <v>57.285714285714285</v>
      </c>
      <c r="P55" s="106">
        <v>55.814925373134329</v>
      </c>
      <c r="Q55" s="103">
        <f t="shared" si="11"/>
        <v>-2.5674619421595213E-2</v>
      </c>
      <c r="R55" s="158"/>
      <c r="S55" s="158"/>
      <c r="T55" s="158"/>
    </row>
    <row r="56" spans="1:20" ht="14.4">
      <c r="B56" s="108" t="s">
        <v>103</v>
      </c>
      <c r="C56" s="110">
        <v>89</v>
      </c>
      <c r="D56" s="110">
        <v>70</v>
      </c>
      <c r="E56" s="110">
        <v>61</v>
      </c>
      <c r="F56" s="110">
        <v>59</v>
      </c>
      <c r="G56" s="103">
        <f t="shared" si="9"/>
        <v>-3.2786885245901676E-2</v>
      </c>
      <c r="H56" s="110">
        <v>4354</v>
      </c>
      <c r="I56" s="110">
        <v>4421</v>
      </c>
      <c r="J56" s="110">
        <v>3158.1</v>
      </c>
      <c r="K56" s="110">
        <v>4284.6000000000004</v>
      </c>
      <c r="L56" s="103">
        <f t="shared" si="10"/>
        <v>0.35670181438206527</v>
      </c>
      <c r="M56" s="106">
        <v>48.921348314606739</v>
      </c>
      <c r="N56" s="106">
        <v>63.157142857142858</v>
      </c>
      <c r="O56" s="106">
        <v>51.772131147540982</v>
      </c>
      <c r="P56" s="106">
        <v>72.620338983050857</v>
      </c>
      <c r="Q56" s="103">
        <f t="shared" si="11"/>
        <v>0.40269170639501684</v>
      </c>
      <c r="R56" s="158"/>
      <c r="S56" s="158"/>
      <c r="T56" s="158"/>
    </row>
    <row r="57" spans="1:20" ht="14.4">
      <c r="B57" s="108" t="s">
        <v>104</v>
      </c>
      <c r="C57" s="110">
        <v>82</v>
      </c>
      <c r="D57" s="110">
        <v>74</v>
      </c>
      <c r="E57" s="110">
        <v>61</v>
      </c>
      <c r="F57" s="110">
        <v>58</v>
      </c>
      <c r="G57" s="103">
        <f t="shared" si="9"/>
        <v>-4.9180327868852514E-2</v>
      </c>
      <c r="H57" s="110">
        <v>28091</v>
      </c>
      <c r="I57" s="110">
        <v>27662</v>
      </c>
      <c r="J57" s="110">
        <v>23347.9</v>
      </c>
      <c r="K57" s="110">
        <v>12376.7</v>
      </c>
      <c r="L57" s="103">
        <f t="shared" si="10"/>
        <v>-0.46990093327451288</v>
      </c>
      <c r="M57" s="106">
        <v>342.57317073170731</v>
      </c>
      <c r="N57" s="106">
        <v>373.81081081081084</v>
      </c>
      <c r="O57" s="106">
        <v>382.75245901639346</v>
      </c>
      <c r="P57" s="106">
        <v>213.39137931034483</v>
      </c>
      <c r="Q57" s="103">
        <f t="shared" si="11"/>
        <v>-0.44248201603009119</v>
      </c>
      <c r="R57" s="158"/>
      <c r="S57" s="158"/>
      <c r="T57" s="158"/>
    </row>
    <row r="58" spans="1:20" ht="14.4">
      <c r="B58" s="108" t="s">
        <v>80</v>
      </c>
      <c r="C58" s="110">
        <v>75</v>
      </c>
      <c r="D58" s="110">
        <v>80</v>
      </c>
      <c r="E58" s="110">
        <v>63</v>
      </c>
      <c r="F58" s="110">
        <v>53</v>
      </c>
      <c r="G58" s="103">
        <f t="shared" si="9"/>
        <v>-0.15873015873015872</v>
      </c>
      <c r="H58" s="110">
        <v>9888</v>
      </c>
      <c r="I58" s="110">
        <v>16742</v>
      </c>
      <c r="J58" s="110">
        <v>11530.1</v>
      </c>
      <c r="K58" s="110">
        <v>4205.6000000000004</v>
      </c>
      <c r="L58" s="103">
        <f t="shared" si="10"/>
        <v>-0.63525034474982867</v>
      </c>
      <c r="M58" s="106">
        <v>131.84</v>
      </c>
      <c r="N58" s="106">
        <v>209.27500000000001</v>
      </c>
      <c r="O58" s="106">
        <v>183.01746031746032</v>
      </c>
      <c r="P58" s="106">
        <v>79.350943396226427</v>
      </c>
      <c r="Q58" s="103">
        <f t="shared" si="11"/>
        <v>-0.56642965507998499</v>
      </c>
      <c r="R58" s="158"/>
      <c r="S58" s="158"/>
      <c r="T58" s="158"/>
    </row>
    <row r="59" spans="1:20" ht="14.4">
      <c r="B59" s="108" t="s">
        <v>79</v>
      </c>
      <c r="C59" s="110">
        <v>49</v>
      </c>
      <c r="D59" s="110">
        <v>50</v>
      </c>
      <c r="E59" s="110">
        <v>39</v>
      </c>
      <c r="F59" s="110">
        <v>53</v>
      </c>
      <c r="G59" s="103">
        <f t="shared" si="9"/>
        <v>0.35897435897435903</v>
      </c>
      <c r="H59" s="110">
        <v>5100</v>
      </c>
      <c r="I59" s="110">
        <v>2175</v>
      </c>
      <c r="J59" s="110">
        <v>1640.4</v>
      </c>
      <c r="K59" s="110">
        <v>4392.3</v>
      </c>
      <c r="L59" s="103">
        <f t="shared" si="10"/>
        <v>1.6775786393562546</v>
      </c>
      <c r="M59" s="106">
        <v>104.08163265306122</v>
      </c>
      <c r="N59" s="106">
        <v>43.5</v>
      </c>
      <c r="O59" s="106">
        <v>42.061538461538461</v>
      </c>
      <c r="P59" s="106">
        <v>82.87358490566038</v>
      </c>
      <c r="Q59" s="103">
        <f t="shared" si="11"/>
        <v>0.97029371575271561</v>
      </c>
      <c r="R59" s="158"/>
      <c r="S59" s="158"/>
      <c r="T59" s="158"/>
    </row>
    <row r="60" spans="1:20" ht="14.4">
      <c r="B60" s="108" t="s">
        <v>83</v>
      </c>
      <c r="C60" s="110">
        <v>67</v>
      </c>
      <c r="D60" s="110">
        <v>90</v>
      </c>
      <c r="E60" s="110">
        <v>67</v>
      </c>
      <c r="F60" s="110">
        <v>41</v>
      </c>
      <c r="G60" s="103">
        <f t="shared" si="9"/>
        <v>-0.38805970149253732</v>
      </c>
      <c r="H60" s="110">
        <v>257</v>
      </c>
      <c r="I60" s="110">
        <v>305</v>
      </c>
      <c r="J60" s="110">
        <v>221.9</v>
      </c>
      <c r="K60" s="110">
        <v>197.2</v>
      </c>
      <c r="L60" s="103">
        <f t="shared" si="10"/>
        <v>-0.11131140153222174</v>
      </c>
      <c r="M60" s="106">
        <v>3.8358208955223883</v>
      </c>
      <c r="N60" s="106">
        <v>3.3888888888888888</v>
      </c>
      <c r="O60" s="106">
        <v>3.3119402985074626</v>
      </c>
      <c r="P60" s="106">
        <v>4.8097560975609754</v>
      </c>
      <c r="Q60" s="103">
        <f t="shared" si="11"/>
        <v>0.45224722188636934</v>
      </c>
      <c r="R60" s="158"/>
      <c r="S60" s="158"/>
      <c r="T60" s="158"/>
    </row>
    <row r="61" spans="1:20" ht="14.4">
      <c r="B61" s="108" t="s">
        <v>76</v>
      </c>
      <c r="C61" s="110">
        <v>28</v>
      </c>
      <c r="D61" s="110">
        <v>33</v>
      </c>
      <c r="E61" s="110">
        <v>27</v>
      </c>
      <c r="F61" s="110">
        <v>40</v>
      </c>
      <c r="G61" s="103">
        <f t="shared" si="9"/>
        <v>0.4814814814814814</v>
      </c>
      <c r="H61" s="110">
        <v>790</v>
      </c>
      <c r="I61" s="110">
        <v>878</v>
      </c>
      <c r="J61" s="110">
        <v>866.8</v>
      </c>
      <c r="K61" s="110">
        <v>333.3</v>
      </c>
      <c r="L61" s="103">
        <f t="shared" si="10"/>
        <v>-0.61548223350253806</v>
      </c>
      <c r="M61" s="106">
        <v>28.214285714285715</v>
      </c>
      <c r="N61" s="106">
        <v>26.606060606060606</v>
      </c>
      <c r="O61" s="106">
        <v>32.103703703703701</v>
      </c>
      <c r="P61" s="106">
        <v>8.3324999999999996</v>
      </c>
      <c r="Q61" s="103">
        <f t="shared" si="11"/>
        <v>-0.74045050761421316</v>
      </c>
      <c r="R61" s="158"/>
      <c r="S61" s="158"/>
      <c r="T61" s="158"/>
    </row>
    <row r="62" spans="1:20" ht="14.4">
      <c r="B62" s="108" t="s">
        <v>84</v>
      </c>
      <c r="C62" s="105">
        <v>495</v>
      </c>
      <c r="D62" s="105">
        <v>472</v>
      </c>
      <c r="E62" s="105">
        <v>378</v>
      </c>
      <c r="F62" s="105">
        <v>287</v>
      </c>
      <c r="G62" s="103">
        <f t="shared" si="9"/>
        <v>-0.2407407407407407</v>
      </c>
      <c r="H62" s="105">
        <v>80762.776917455194</v>
      </c>
      <c r="I62" s="105">
        <v>98128.929748438299</v>
      </c>
      <c r="J62" s="105">
        <v>67444.299999999988</v>
      </c>
      <c r="K62" s="105">
        <v>19868.599999999999</v>
      </c>
      <c r="L62" s="103">
        <f t="shared" si="10"/>
        <v>-0.70540727681953852</v>
      </c>
      <c r="M62" s="106">
        <v>163.15712508576806</v>
      </c>
      <c r="N62" s="106">
        <v>207.90027489075911</v>
      </c>
      <c r="O62" s="106">
        <v>178.42407407407404</v>
      </c>
      <c r="P62" s="106">
        <v>69.228571428571428</v>
      </c>
      <c r="Q62" s="103">
        <f t="shared" si="11"/>
        <v>-0.61199982800622132</v>
      </c>
      <c r="R62" s="158"/>
      <c r="S62" s="158"/>
      <c r="T62" s="158"/>
    </row>
    <row r="63" spans="1:20" ht="14.4">
      <c r="B63" s="99" t="s">
        <v>105</v>
      </c>
      <c r="C63" s="99">
        <v>2023</v>
      </c>
      <c r="D63" s="99">
        <v>2024</v>
      </c>
      <c r="E63" s="162" t="s">
        <v>62</v>
      </c>
      <c r="F63" s="162" t="s">
        <v>63</v>
      </c>
      <c r="G63" s="100" t="s">
        <v>64</v>
      </c>
      <c r="H63" s="99">
        <v>2023</v>
      </c>
      <c r="I63" s="99">
        <v>2024</v>
      </c>
      <c r="J63" s="162" t="s">
        <v>62</v>
      </c>
      <c r="K63" s="162" t="s">
        <v>63</v>
      </c>
      <c r="L63" s="100" t="s">
        <v>64</v>
      </c>
      <c r="M63" s="99">
        <v>2023</v>
      </c>
      <c r="N63" s="99">
        <v>2024</v>
      </c>
      <c r="O63" s="162" t="s">
        <v>62</v>
      </c>
      <c r="P63" s="162" t="s">
        <v>63</v>
      </c>
      <c r="Q63" s="101" t="s">
        <v>64</v>
      </c>
      <c r="R63" s="158"/>
      <c r="S63" s="158"/>
      <c r="T63" s="20"/>
    </row>
    <row r="64" spans="1:20" ht="14.4">
      <c r="B64" s="108" t="s">
        <v>106</v>
      </c>
      <c r="C64" s="110">
        <v>69</v>
      </c>
      <c r="D64" s="110">
        <v>102</v>
      </c>
      <c r="E64" s="110">
        <v>72</v>
      </c>
      <c r="F64" s="110">
        <v>78</v>
      </c>
      <c r="G64" s="103">
        <v>8.3333333333333259E-2</v>
      </c>
      <c r="H64" s="110">
        <v>914.80001312494392</v>
      </c>
      <c r="I64" s="110">
        <v>1181.0099956169718</v>
      </c>
      <c r="J64" s="110">
        <v>880.3</v>
      </c>
      <c r="K64" s="110">
        <v>2126.9</v>
      </c>
      <c r="L64" s="103">
        <v>1.4161081449505852</v>
      </c>
      <c r="M64" s="106">
        <v>13.257971204709332</v>
      </c>
      <c r="N64" s="106">
        <v>11.578529368793841</v>
      </c>
      <c r="O64" s="106">
        <v>12.226388888888888</v>
      </c>
      <c r="P64" s="106">
        <v>27.26794871794872</v>
      </c>
      <c r="Q64" s="103">
        <v>1.2302536722620787</v>
      </c>
      <c r="R64" s="158"/>
      <c r="S64" s="158"/>
      <c r="T64" s="158"/>
    </row>
    <row r="65" spans="2:20" ht="14.4">
      <c r="B65" s="108" t="s">
        <v>107</v>
      </c>
      <c r="C65" s="110">
        <v>59</v>
      </c>
      <c r="D65" s="110">
        <v>61</v>
      </c>
      <c r="E65" s="110">
        <v>49</v>
      </c>
      <c r="F65" s="110">
        <v>62</v>
      </c>
      <c r="G65" s="103">
        <v>0.26530612244897966</v>
      </c>
      <c r="H65" s="110">
        <v>2927.7300007629392</v>
      </c>
      <c r="I65" s="110">
        <v>1636.8299862593421</v>
      </c>
      <c r="J65" s="110">
        <v>1519.4</v>
      </c>
      <c r="K65" s="110">
        <v>2841.1</v>
      </c>
      <c r="L65" s="103">
        <v>0.86988284849282604</v>
      </c>
      <c r="M65" s="106">
        <v>49.62254238581253</v>
      </c>
      <c r="N65" s="106">
        <v>26.833278463267906</v>
      </c>
      <c r="O65" s="106">
        <v>31.008163265306123</v>
      </c>
      <c r="P65" s="106">
        <v>45.824193548387093</v>
      </c>
      <c r="Q65" s="103">
        <v>0.47781063832497539</v>
      </c>
      <c r="R65" s="158"/>
      <c r="S65" s="158"/>
      <c r="T65" s="158"/>
    </row>
    <row r="66" spans="2:20" ht="14.4">
      <c r="B66" s="108" t="s">
        <v>108</v>
      </c>
      <c r="C66" s="110">
        <v>39</v>
      </c>
      <c r="D66" s="110">
        <v>46</v>
      </c>
      <c r="E66" s="110">
        <v>35</v>
      </c>
      <c r="F66" s="110">
        <v>39</v>
      </c>
      <c r="G66" s="103">
        <v>0.11428571428571432</v>
      </c>
      <c r="H66" s="110">
        <v>392.99999709129298</v>
      </c>
      <c r="I66" s="110">
        <v>216.83999776840201</v>
      </c>
      <c r="J66" s="110">
        <v>153.4</v>
      </c>
      <c r="K66" s="110">
        <v>242.5</v>
      </c>
      <c r="L66" s="103">
        <v>0.58083441981747064</v>
      </c>
      <c r="M66" s="106">
        <v>10.076923002340846</v>
      </c>
      <c r="N66" s="106">
        <v>4.7139129949652609</v>
      </c>
      <c r="O66" s="106">
        <v>4.3828571428571435</v>
      </c>
      <c r="P66" s="106">
        <v>6.2179487179487181</v>
      </c>
      <c r="Q66" s="103">
        <v>0.41869755624644789</v>
      </c>
      <c r="R66" s="158"/>
      <c r="S66" s="158"/>
      <c r="T66" s="158"/>
    </row>
    <row r="67" spans="2:20" ht="14.4">
      <c r="B67" s="108" t="s">
        <v>109</v>
      </c>
      <c r="C67" s="110">
        <v>14</v>
      </c>
      <c r="D67" s="110">
        <v>24</v>
      </c>
      <c r="E67" s="110">
        <v>21</v>
      </c>
      <c r="F67" s="110">
        <v>27</v>
      </c>
      <c r="G67" s="103">
        <v>0.28571428571428581</v>
      </c>
      <c r="H67" s="110">
        <v>110.499999761582</v>
      </c>
      <c r="I67" s="110">
        <v>406.38999962806702</v>
      </c>
      <c r="J67" s="110">
        <v>396.9</v>
      </c>
      <c r="K67" s="110">
        <v>195.1</v>
      </c>
      <c r="L67" s="103">
        <v>-0.50844041320231792</v>
      </c>
      <c r="M67" s="106">
        <v>7.8928571258272857</v>
      </c>
      <c r="N67" s="106">
        <v>16.93291665116946</v>
      </c>
      <c r="O67" s="106">
        <v>18.899999999999999</v>
      </c>
      <c r="P67" s="106">
        <v>7.2259259259259254</v>
      </c>
      <c r="Q67" s="103">
        <v>-0.61767587693513626</v>
      </c>
      <c r="R67" s="158"/>
      <c r="S67" s="158"/>
      <c r="T67" s="158"/>
    </row>
    <row r="68" spans="2:20" ht="14.4">
      <c r="B68" s="108" t="s">
        <v>110</v>
      </c>
      <c r="C68" s="110">
        <v>31</v>
      </c>
      <c r="D68" s="110">
        <v>34</v>
      </c>
      <c r="E68" s="110">
        <v>26</v>
      </c>
      <c r="F68" s="110">
        <v>23</v>
      </c>
      <c r="G68" s="103">
        <v>-0.11538461538461542</v>
      </c>
      <c r="H68" s="110">
        <v>1095.8599994206429</v>
      </c>
      <c r="I68" s="110">
        <v>1299.4099996685982</v>
      </c>
      <c r="J68" s="110">
        <v>826.3</v>
      </c>
      <c r="K68" s="110">
        <v>778.2</v>
      </c>
      <c r="L68" s="103">
        <v>-5.8211303400701797E-2</v>
      </c>
      <c r="M68" s="106">
        <v>35.350322561956226</v>
      </c>
      <c r="N68" s="106">
        <v>38.217941166723477</v>
      </c>
      <c r="O68" s="106">
        <v>31.780769230769231</v>
      </c>
      <c r="P68" s="106">
        <v>33.834782608695654</v>
      </c>
      <c r="Q68" s="103">
        <v>6.4630700503554461E-2</v>
      </c>
      <c r="R68" s="158"/>
      <c r="S68" s="158"/>
      <c r="T68" s="158"/>
    </row>
    <row r="69" spans="2:20" ht="14.4">
      <c r="B69" s="108" t="s">
        <v>111</v>
      </c>
      <c r="C69" s="110">
        <v>39</v>
      </c>
      <c r="D69" s="110">
        <v>41</v>
      </c>
      <c r="E69" s="110">
        <v>31</v>
      </c>
      <c r="F69" s="110">
        <v>22</v>
      </c>
      <c r="G69" s="103">
        <v>-0.29032258064516125</v>
      </c>
      <c r="H69" s="110">
        <v>1929.680004692078</v>
      </c>
      <c r="I69" s="110">
        <v>1489.589999422431</v>
      </c>
      <c r="J69" s="110">
        <v>1410.6</v>
      </c>
      <c r="K69" s="110">
        <v>820.6</v>
      </c>
      <c r="L69" s="103">
        <v>-0.41826173259605837</v>
      </c>
      <c r="M69" s="106">
        <v>49.478974479284048</v>
      </c>
      <c r="N69" s="106">
        <v>36.331463400547101</v>
      </c>
      <c r="O69" s="106">
        <v>45.50322580645161</v>
      </c>
      <c r="P69" s="106">
        <v>37.300000000000004</v>
      </c>
      <c r="Q69" s="103">
        <v>-0.18027789593080945</v>
      </c>
      <c r="R69" s="158"/>
      <c r="S69" s="158"/>
      <c r="T69" s="158"/>
    </row>
    <row r="70" spans="2:20" ht="14.4">
      <c r="B70" s="108" t="s">
        <v>112</v>
      </c>
      <c r="C70" s="110">
        <v>15</v>
      </c>
      <c r="D70" s="110">
        <v>33</v>
      </c>
      <c r="E70" s="110">
        <v>25</v>
      </c>
      <c r="F70" s="110">
        <v>18</v>
      </c>
      <c r="G70" s="103">
        <v>-0.28000000000000003</v>
      </c>
      <c r="H70" s="110">
        <v>162.26999938011201</v>
      </c>
      <c r="I70" s="110">
        <v>172.49999818205802</v>
      </c>
      <c r="J70" s="110">
        <v>130.80000000000001</v>
      </c>
      <c r="K70" s="110">
        <v>355</v>
      </c>
      <c r="L70" s="103">
        <v>1.7140672782874615</v>
      </c>
      <c r="M70" s="106">
        <v>10.817999958674134</v>
      </c>
      <c r="N70" s="106">
        <v>5.2272726721835765</v>
      </c>
      <c r="O70" s="106">
        <v>5.2320000000000002</v>
      </c>
      <c r="P70" s="106">
        <v>19.722222222222221</v>
      </c>
      <c r="Q70" s="103">
        <v>2.7695378865103635</v>
      </c>
      <c r="R70" s="158"/>
      <c r="S70" s="158"/>
      <c r="T70" s="158"/>
    </row>
    <row r="71" spans="2:20" ht="14.4">
      <c r="B71" s="108" t="s">
        <v>113</v>
      </c>
      <c r="C71" s="110">
        <v>16</v>
      </c>
      <c r="D71" s="110">
        <v>14</v>
      </c>
      <c r="E71" s="110">
        <v>9</v>
      </c>
      <c r="F71" s="110">
        <v>15</v>
      </c>
      <c r="G71" s="103">
        <v>0.66666666666666674</v>
      </c>
      <c r="H71" s="110">
        <v>512.500002115965</v>
      </c>
      <c r="I71" s="110">
        <v>454.50000691413902</v>
      </c>
      <c r="J71" s="110">
        <v>312.60000000000002</v>
      </c>
      <c r="K71" s="110">
        <v>706</v>
      </c>
      <c r="L71" s="103">
        <v>1.2584772872680738</v>
      </c>
      <c r="M71" s="106">
        <v>32.031250132247813</v>
      </c>
      <c r="N71" s="106">
        <v>32.464286208152785</v>
      </c>
      <c r="O71" s="106">
        <v>34.733333333333334</v>
      </c>
      <c r="P71" s="106">
        <v>47.06666666666667</v>
      </c>
      <c r="Q71" s="103">
        <v>0.35508637236084462</v>
      </c>
      <c r="R71" s="158"/>
      <c r="S71" s="158"/>
      <c r="T71" s="158"/>
    </row>
    <row r="72" spans="2:20" ht="14.4">
      <c r="B72" s="108" t="s">
        <v>114</v>
      </c>
      <c r="C72" s="110">
        <v>21</v>
      </c>
      <c r="D72" s="110">
        <v>34</v>
      </c>
      <c r="E72" s="110">
        <v>26</v>
      </c>
      <c r="F72" s="110">
        <v>14</v>
      </c>
      <c r="G72" s="103">
        <v>-0.46153846153846156</v>
      </c>
      <c r="H72" s="110">
        <v>368.40000528097198</v>
      </c>
      <c r="I72" s="110">
        <v>259.89999875426201</v>
      </c>
      <c r="J72" s="110">
        <v>208.2</v>
      </c>
      <c r="K72" s="110">
        <v>209.2</v>
      </c>
      <c r="L72" s="103">
        <v>4.8030739673390332E-3</v>
      </c>
      <c r="M72" s="106">
        <v>17.542857394332</v>
      </c>
      <c r="N72" s="106">
        <v>7.644117610419471</v>
      </c>
      <c r="O72" s="106">
        <v>8.0076923076923077</v>
      </c>
      <c r="P72" s="106">
        <v>14.942857142857141</v>
      </c>
      <c r="Q72" s="103">
        <v>0.86606285165362951</v>
      </c>
      <c r="R72" s="158"/>
      <c r="S72" s="158"/>
      <c r="T72" s="158"/>
    </row>
    <row r="73" spans="2:20" ht="14.4">
      <c r="B73" s="108" t="s">
        <v>115</v>
      </c>
      <c r="C73" s="110">
        <v>19</v>
      </c>
      <c r="D73" s="110">
        <v>30</v>
      </c>
      <c r="E73" s="110">
        <v>22</v>
      </c>
      <c r="F73" s="110">
        <v>13</v>
      </c>
      <c r="G73" s="103">
        <v>-0.40909090909090906</v>
      </c>
      <c r="H73" s="110">
        <v>523.09999704360905</v>
      </c>
      <c r="I73" s="110">
        <v>1394.5000003576279</v>
      </c>
      <c r="J73" s="110">
        <v>864.8</v>
      </c>
      <c r="K73" s="110">
        <v>185.9</v>
      </c>
      <c r="L73" s="103">
        <v>-0.78503700277520816</v>
      </c>
      <c r="M73" s="106">
        <v>27.531578791768897</v>
      </c>
      <c r="N73" s="106">
        <v>46.483333345254259</v>
      </c>
      <c r="O73" s="106">
        <v>39.309090909090905</v>
      </c>
      <c r="P73" s="106">
        <v>14.3</v>
      </c>
      <c r="Q73" s="103">
        <v>-0.63621646623496764</v>
      </c>
      <c r="R73" s="158"/>
      <c r="S73" s="158"/>
      <c r="T73" s="158"/>
    </row>
    <row r="74" spans="2:20" ht="14.4">
      <c r="B74" s="108" t="s">
        <v>84</v>
      </c>
      <c r="C74" s="105">
        <v>1059</v>
      </c>
      <c r="D74" s="105">
        <v>1027</v>
      </c>
      <c r="E74" s="105">
        <v>813</v>
      </c>
      <c r="F74" s="105">
        <v>645</v>
      </c>
      <c r="G74" s="103">
        <v>-0.20664206642066418</v>
      </c>
      <c r="H74" s="105">
        <v>128393.93689878106</v>
      </c>
      <c r="I74" s="105">
        <v>155340.4597658664</v>
      </c>
      <c r="J74" s="105">
        <v>113068.8</v>
      </c>
      <c r="K74" s="105">
        <v>44273.4</v>
      </c>
      <c r="L74" s="103">
        <v>-0.60843840210562061</v>
      </c>
      <c r="M74" s="106">
        <v>121.24073361546843</v>
      </c>
      <c r="N74" s="106">
        <v>151.25653336501111</v>
      </c>
      <c r="O74" s="106">
        <v>139.07601476014761</v>
      </c>
      <c r="P74" s="106">
        <v>68.640930232558148</v>
      </c>
      <c r="Q74" s="103">
        <v>-0.50645026497964274</v>
      </c>
      <c r="R74" s="158"/>
      <c r="S74" s="158"/>
      <c r="T74" s="158"/>
    </row>
    <row r="75" spans="2:20" ht="14.4">
      <c r="B75" s="20" t="s">
        <v>85</v>
      </c>
      <c r="O75" s="20"/>
      <c r="P75" s="20"/>
      <c r="Q75" s="20"/>
      <c r="R75" s="158"/>
      <c r="S75" s="158"/>
      <c r="T75" s="158"/>
    </row>
    <row r="76" spans="2:20" ht="14.4">
      <c r="E76" s="24"/>
      <c r="F76" s="24"/>
      <c r="G76" s="24"/>
      <c r="L76" s="24"/>
      <c r="M76" s="24"/>
      <c r="N76" s="24"/>
      <c r="O76" s="20"/>
      <c r="P76" s="20"/>
      <c r="Q76" s="20"/>
      <c r="R76" s="20"/>
      <c r="S76" s="20"/>
      <c r="T76" s="20"/>
    </row>
    <row r="77" spans="2:20" ht="14.4">
      <c r="B77" s="193" t="s">
        <v>116</v>
      </c>
      <c r="C77" s="23"/>
      <c r="O77" s="20"/>
      <c r="P77" s="20"/>
      <c r="Q77" s="20"/>
      <c r="R77" s="20"/>
      <c r="S77" s="20"/>
      <c r="T77" s="20"/>
    </row>
    <row r="78" spans="2:20" ht="15.05">
      <c r="C78" s="225" t="s">
        <v>59</v>
      </c>
      <c r="D78" s="226"/>
      <c r="E78" s="226"/>
      <c r="F78" s="226"/>
      <c r="G78" s="227"/>
      <c r="H78" s="225" t="s">
        <v>60</v>
      </c>
      <c r="I78" s="226"/>
      <c r="J78" s="226"/>
      <c r="K78" s="226"/>
      <c r="L78" s="227"/>
      <c r="M78" s="184"/>
      <c r="N78"/>
      <c r="O78" s="20"/>
      <c r="P78" s="20"/>
      <c r="Q78" s="20"/>
      <c r="R78" s="20"/>
      <c r="S78" s="20"/>
      <c r="T78" s="20"/>
    </row>
    <row r="79" spans="2:20" ht="14.4">
      <c r="B79" s="99" t="s">
        <v>105</v>
      </c>
      <c r="C79" s="99">
        <v>2023</v>
      </c>
      <c r="D79" s="99">
        <v>2024</v>
      </c>
      <c r="E79" s="162" t="s">
        <v>62</v>
      </c>
      <c r="F79" s="162" t="s">
        <v>63</v>
      </c>
      <c r="G79" s="100" t="s">
        <v>64</v>
      </c>
      <c r="H79" s="99">
        <v>2023</v>
      </c>
      <c r="I79" s="99">
        <v>2024</v>
      </c>
      <c r="J79" s="162" t="s">
        <v>62</v>
      </c>
      <c r="K79" s="162" t="s">
        <v>63</v>
      </c>
      <c r="L79" s="100" t="s">
        <v>64</v>
      </c>
      <c r="N79" s="20"/>
      <c r="O79" s="20"/>
      <c r="P79" s="20"/>
      <c r="Q79" s="20"/>
      <c r="R79" s="20"/>
      <c r="S79" s="20"/>
      <c r="T79" s="20"/>
    </row>
    <row r="80" spans="2:20" ht="14.4">
      <c r="B80" s="108" t="s">
        <v>108</v>
      </c>
      <c r="C80" s="108">
        <v>84</v>
      </c>
      <c r="D80" s="110">
        <v>97</v>
      </c>
      <c r="E80" s="110">
        <v>63</v>
      </c>
      <c r="F80" s="110">
        <v>77</v>
      </c>
      <c r="G80" s="103">
        <f t="shared" ref="G80:G103" si="12">+F80/E80-1</f>
        <v>0.22222222222222232</v>
      </c>
      <c r="H80" s="110">
        <v>482.1972455971927</v>
      </c>
      <c r="I80" s="110">
        <v>707.14918007351025</v>
      </c>
      <c r="J80" s="110">
        <v>415.94004050383006</v>
      </c>
      <c r="K80" s="110">
        <v>526.21238927140041</v>
      </c>
      <c r="L80" s="103">
        <f t="shared" ref="L80:L91" si="13">+K80/J80-1</f>
        <v>0.26511597352829264</v>
      </c>
      <c r="M80" s="164"/>
      <c r="N80" s="20"/>
      <c r="O80" s="20"/>
      <c r="P80" s="20"/>
      <c r="Q80" s="20"/>
      <c r="R80" s="20"/>
      <c r="S80" s="20"/>
      <c r="T80" s="20"/>
    </row>
    <row r="81" spans="2:20" ht="14.4">
      <c r="B81" s="108" t="s">
        <v>117</v>
      </c>
      <c r="C81" s="108">
        <v>25</v>
      </c>
      <c r="D81" s="110">
        <v>22</v>
      </c>
      <c r="E81" s="110">
        <v>16</v>
      </c>
      <c r="F81" s="110">
        <v>20</v>
      </c>
      <c r="G81" s="103">
        <f t="shared" si="12"/>
        <v>0.25</v>
      </c>
      <c r="H81" s="110">
        <v>177.58821118829215</v>
      </c>
      <c r="I81" s="110">
        <v>237.96038095544748</v>
      </c>
      <c r="J81" s="110">
        <v>211.06017738388323</v>
      </c>
      <c r="K81" s="110">
        <v>83.46655623518113</v>
      </c>
      <c r="L81" s="103">
        <f t="shared" si="13"/>
        <v>-0.6045366905791546</v>
      </c>
      <c r="M81" s="164"/>
      <c r="N81" s="20"/>
      <c r="O81" s="20"/>
      <c r="P81" s="20"/>
      <c r="Q81" s="20"/>
      <c r="R81" s="20"/>
      <c r="S81" s="20"/>
      <c r="T81" s="20"/>
    </row>
    <row r="82" spans="2:20" ht="14.4">
      <c r="B82" s="108" t="s">
        <v>118</v>
      </c>
      <c r="C82" s="108">
        <v>2</v>
      </c>
      <c r="D82" s="110">
        <v>6</v>
      </c>
      <c r="E82" s="110">
        <v>4</v>
      </c>
      <c r="F82" s="110">
        <v>9</v>
      </c>
      <c r="G82" s="103">
        <f t="shared" si="12"/>
        <v>1.25</v>
      </c>
      <c r="H82" s="110">
        <v>51.59</v>
      </c>
      <c r="I82" s="110">
        <v>72.61716042497747</v>
      </c>
      <c r="J82" s="110">
        <v>6.0704779557927599</v>
      </c>
      <c r="K82" s="110">
        <v>58.561066066894696</v>
      </c>
      <c r="L82" s="103">
        <f t="shared" si="13"/>
        <v>8.6468624865053236</v>
      </c>
      <c r="M82" s="164"/>
      <c r="N82" s="20"/>
      <c r="O82" s="20"/>
      <c r="P82" s="20"/>
      <c r="Q82" s="20"/>
      <c r="R82" s="20"/>
      <c r="S82" s="20"/>
      <c r="T82" s="20"/>
    </row>
    <row r="83" spans="2:20" ht="14.4">
      <c r="B83" s="108" t="s">
        <v>119</v>
      </c>
      <c r="C83" s="108">
        <v>14</v>
      </c>
      <c r="D83" s="110">
        <v>10</v>
      </c>
      <c r="E83" s="110">
        <v>9</v>
      </c>
      <c r="F83" s="110">
        <v>8</v>
      </c>
      <c r="G83" s="103">
        <f t="shared" si="12"/>
        <v>-0.11111111111111116</v>
      </c>
      <c r="H83" s="110">
        <v>103.920000095367</v>
      </c>
      <c r="I83" s="110">
        <v>179.02874933119554</v>
      </c>
      <c r="J83" s="110">
        <v>178.24347099615932</v>
      </c>
      <c r="K83" s="110">
        <v>263.73881598991767</v>
      </c>
      <c r="L83" s="103">
        <f t="shared" si="13"/>
        <v>0.47965484803424041</v>
      </c>
      <c r="M83" s="164"/>
      <c r="N83" s="20"/>
      <c r="O83" s="20"/>
      <c r="P83" s="20"/>
      <c r="Q83" s="20"/>
      <c r="R83" s="20"/>
      <c r="S83" s="20"/>
      <c r="T83" s="20"/>
    </row>
    <row r="84" spans="2:20" ht="14.4">
      <c r="B84" s="108" t="s">
        <v>120</v>
      </c>
      <c r="C84" s="108">
        <v>0</v>
      </c>
      <c r="D84" s="110">
        <v>2</v>
      </c>
      <c r="E84" s="110">
        <v>2</v>
      </c>
      <c r="F84" s="110">
        <v>5</v>
      </c>
      <c r="G84" s="103">
        <f t="shared" si="12"/>
        <v>1.5</v>
      </c>
      <c r="H84" s="110">
        <v>0</v>
      </c>
      <c r="I84" s="110">
        <v>50.799999237061002</v>
      </c>
      <c r="J84" s="110">
        <v>50.799999237061002</v>
      </c>
      <c r="K84" s="110">
        <v>70.764671777485944</v>
      </c>
      <c r="L84" s="103">
        <f t="shared" si="13"/>
        <v>0.39300537087133991</v>
      </c>
      <c r="M84" s="164"/>
      <c r="N84" s="20"/>
      <c r="O84" s="20"/>
      <c r="P84" s="20"/>
      <c r="Q84" s="20"/>
      <c r="R84" s="20"/>
      <c r="S84" s="20"/>
      <c r="T84" s="20"/>
    </row>
    <row r="85" spans="2:20" ht="14.4">
      <c r="B85" s="108" t="s">
        <v>121</v>
      </c>
      <c r="C85" s="108"/>
      <c r="D85" s="110">
        <v>25</v>
      </c>
      <c r="E85" s="110">
        <v>21</v>
      </c>
      <c r="F85" s="110">
        <v>3</v>
      </c>
      <c r="G85" s="103">
        <f t="shared" si="12"/>
        <v>-0.85714285714285721</v>
      </c>
      <c r="H85" s="110"/>
      <c r="I85" s="110">
        <v>241.25211089078854</v>
      </c>
      <c r="J85" s="110">
        <v>232.99450477875047</v>
      </c>
      <c r="K85" s="110">
        <v>14.511412739760189</v>
      </c>
      <c r="L85" s="103">
        <f t="shared" si="13"/>
        <v>-0.93771778972409625</v>
      </c>
      <c r="M85" s="164"/>
      <c r="N85" s="20"/>
      <c r="O85" s="20"/>
      <c r="P85" s="20"/>
      <c r="Q85" s="20"/>
      <c r="R85" s="20"/>
      <c r="S85" s="20"/>
      <c r="T85" s="20"/>
    </row>
    <row r="86" spans="2:20" ht="14.4">
      <c r="B86" s="108" t="s">
        <v>122</v>
      </c>
      <c r="C86" s="108">
        <v>5</v>
      </c>
      <c r="D86" s="110">
        <v>1</v>
      </c>
      <c r="E86" s="110">
        <v>1</v>
      </c>
      <c r="F86" s="110">
        <v>3</v>
      </c>
      <c r="G86" s="103">
        <f t="shared" si="12"/>
        <v>2</v>
      </c>
      <c r="H86" s="110">
        <v>18.486936360495395</v>
      </c>
      <c r="I86" s="110">
        <v>45.900001525878999</v>
      </c>
      <c r="J86" s="110">
        <v>45.900001525878999</v>
      </c>
      <c r="K86" s="110">
        <v>3.4429162394701898</v>
      </c>
      <c r="L86" s="103">
        <f t="shared" si="13"/>
        <v>-0.92499093409552435</v>
      </c>
      <c r="M86" s="164"/>
      <c r="N86" s="20"/>
      <c r="O86" s="20"/>
      <c r="P86" s="20"/>
      <c r="Q86" s="20"/>
      <c r="R86" s="20"/>
      <c r="S86" s="20"/>
      <c r="T86" s="20"/>
    </row>
    <row r="87" spans="2:20" ht="14.4">
      <c r="B87" s="108" t="s">
        <v>123</v>
      </c>
      <c r="C87" s="108">
        <v>0</v>
      </c>
      <c r="D87" s="110">
        <v>1</v>
      </c>
      <c r="E87" s="110">
        <v>1</v>
      </c>
      <c r="F87" s="110">
        <v>2</v>
      </c>
      <c r="G87" s="103">
        <f t="shared" si="12"/>
        <v>1</v>
      </c>
      <c r="H87" s="110">
        <v>0</v>
      </c>
      <c r="I87" s="110">
        <v>1.32806363011913</v>
      </c>
      <c r="J87" s="110">
        <v>1.32806363011913</v>
      </c>
      <c r="K87" s="110">
        <v>6.6707684494368102</v>
      </c>
      <c r="L87" s="103">
        <f t="shared" si="13"/>
        <v>4.0229283433041747</v>
      </c>
      <c r="M87" s="164"/>
      <c r="N87" s="20"/>
      <c r="O87" s="20"/>
      <c r="P87" s="20"/>
      <c r="Q87" s="20"/>
      <c r="R87" s="20"/>
      <c r="S87" s="20"/>
      <c r="T87" s="20"/>
    </row>
    <row r="88" spans="2:20" ht="14.4">
      <c r="B88" s="108" t="s">
        <v>124</v>
      </c>
      <c r="C88" s="108"/>
      <c r="D88" s="110">
        <v>2</v>
      </c>
      <c r="E88" s="110">
        <v>2</v>
      </c>
      <c r="F88" s="110">
        <v>2</v>
      </c>
      <c r="G88" s="103">
        <f t="shared" si="12"/>
        <v>0</v>
      </c>
      <c r="H88" s="110">
        <v>1.32</v>
      </c>
      <c r="I88" s="110">
        <v>53.800001144408995</v>
      </c>
      <c r="J88" s="110">
        <v>53.800001144408995</v>
      </c>
      <c r="K88" s="110">
        <v>1.89410945137433</v>
      </c>
      <c r="L88" s="103">
        <f t="shared" si="13"/>
        <v>-0.96479350537019148</v>
      </c>
      <c r="M88" s="164"/>
      <c r="N88" s="20"/>
      <c r="O88" s="20"/>
      <c r="P88" s="20"/>
      <c r="Q88" s="20"/>
      <c r="R88" s="20"/>
      <c r="S88" s="20"/>
      <c r="T88" s="20"/>
    </row>
    <row r="89" spans="2:20" ht="14.4">
      <c r="B89" s="108" t="s">
        <v>125</v>
      </c>
      <c r="C89" s="108"/>
      <c r="D89" s="110"/>
      <c r="E89" s="110"/>
      <c r="F89" s="110">
        <v>2</v>
      </c>
      <c r="G89" s="103"/>
      <c r="H89" s="110"/>
      <c r="I89" s="110"/>
      <c r="J89" s="110"/>
      <c r="K89" s="110">
        <v>2.7970732630313999</v>
      </c>
      <c r="L89" s="103"/>
      <c r="M89" s="164"/>
      <c r="N89" s="20"/>
      <c r="O89" s="20"/>
      <c r="P89" s="20"/>
      <c r="Q89" s="20"/>
      <c r="R89" s="20"/>
      <c r="S89" s="20"/>
      <c r="T89" s="20"/>
    </row>
    <row r="90" spans="2:20" ht="14.4">
      <c r="B90" s="108" t="s">
        <v>84</v>
      </c>
      <c r="C90" s="112">
        <v>40</v>
      </c>
      <c r="D90" s="112">
        <v>68</v>
      </c>
      <c r="E90" s="112">
        <v>48</v>
      </c>
      <c r="F90" s="112">
        <v>28</v>
      </c>
      <c r="G90" s="103">
        <f>+F90/E90-1</f>
        <v>-0.41666666666666663</v>
      </c>
      <c r="H90" s="112">
        <v>1727.6010022930568</v>
      </c>
      <c r="I90" s="112">
        <v>3566.2523762250376</v>
      </c>
      <c r="J90" s="112">
        <v>1790.8632628441162</v>
      </c>
      <c r="K90" s="112">
        <v>673.94022051604702</v>
      </c>
      <c r="L90" s="103">
        <f t="shared" si="13"/>
        <v>-0.6236785719498511</v>
      </c>
      <c r="N90" s="20"/>
      <c r="O90" s="20"/>
      <c r="P90" s="20"/>
      <c r="Q90" s="20"/>
      <c r="R90" s="20"/>
      <c r="S90" s="20"/>
      <c r="T90" s="20"/>
    </row>
    <row r="91" spans="2:20" ht="14.4">
      <c r="B91" s="107" t="s">
        <v>91</v>
      </c>
      <c r="C91" s="109">
        <v>170</v>
      </c>
      <c r="D91" s="109">
        <v>234</v>
      </c>
      <c r="E91" s="109">
        <v>167</v>
      </c>
      <c r="F91" s="109">
        <v>159</v>
      </c>
      <c r="G91" s="103">
        <f>+F91/E91-1</f>
        <v>-4.7904191616766512E-2</v>
      </c>
      <c r="H91" s="109">
        <v>2562.7033955344041</v>
      </c>
      <c r="I91" s="109">
        <v>5156.0880234384249</v>
      </c>
      <c r="J91" s="109">
        <v>2987</v>
      </c>
      <c r="K91" s="109">
        <v>1706</v>
      </c>
      <c r="L91" s="103">
        <f t="shared" si="13"/>
        <v>-0.42885838634081019</v>
      </c>
      <c r="M91" s="158"/>
      <c r="N91" s="24"/>
      <c r="O91" s="24"/>
      <c r="P91" s="24"/>
      <c r="Q91" s="27"/>
      <c r="R91" s="20"/>
      <c r="S91" s="20"/>
      <c r="T91" s="20"/>
    </row>
    <row r="92" spans="2:20" ht="14.4">
      <c r="B92" s="99" t="s">
        <v>126</v>
      </c>
      <c r="C92" s="99">
        <v>2023</v>
      </c>
      <c r="D92" s="99">
        <v>2024</v>
      </c>
      <c r="E92" s="162" t="s">
        <v>62</v>
      </c>
      <c r="F92" s="162" t="s">
        <v>63</v>
      </c>
      <c r="G92" s="100" t="s">
        <v>64</v>
      </c>
      <c r="H92" s="99">
        <v>2023</v>
      </c>
      <c r="I92" s="99">
        <v>2024</v>
      </c>
      <c r="J92" s="162" t="s">
        <v>62</v>
      </c>
      <c r="K92" s="162" t="s">
        <v>63</v>
      </c>
      <c r="L92" s="100" t="s">
        <v>64</v>
      </c>
      <c r="N92" s="20"/>
      <c r="O92" s="20"/>
      <c r="P92" s="20"/>
      <c r="Q92" s="20"/>
      <c r="R92" s="20"/>
      <c r="S92" s="20"/>
      <c r="T92" s="20"/>
    </row>
    <row r="93" spans="2:20" ht="14.4">
      <c r="B93" s="114" t="s">
        <v>127</v>
      </c>
      <c r="C93" s="113">
        <v>29</v>
      </c>
      <c r="D93" s="108">
        <v>76</v>
      </c>
      <c r="E93" s="108">
        <v>52</v>
      </c>
      <c r="F93" s="108">
        <v>60</v>
      </c>
      <c r="G93" s="103">
        <f t="shared" si="12"/>
        <v>0.15384615384615374</v>
      </c>
      <c r="H93" s="167">
        <v>122.66287355402825</v>
      </c>
      <c r="I93" s="168">
        <v>639.19005401867639</v>
      </c>
      <c r="J93" s="167">
        <v>406.97853269328181</v>
      </c>
      <c r="K93" s="167">
        <v>194.61110406369764</v>
      </c>
      <c r="L93" s="103">
        <f>+K93/J93-1</f>
        <v>-0.52181481717030587</v>
      </c>
      <c r="N93" s="165"/>
      <c r="O93" s="28"/>
      <c r="P93" s="28"/>
      <c r="Q93" s="28"/>
      <c r="R93" s="20"/>
      <c r="S93" s="20"/>
      <c r="T93" s="20"/>
    </row>
    <row r="94" spans="2:20" ht="14.4">
      <c r="B94" s="108" t="s">
        <v>100</v>
      </c>
      <c r="C94" s="113">
        <v>27</v>
      </c>
      <c r="D94" s="108">
        <v>23</v>
      </c>
      <c r="E94" s="108">
        <v>19</v>
      </c>
      <c r="F94" s="108">
        <v>23</v>
      </c>
      <c r="G94" s="103">
        <f t="shared" si="12"/>
        <v>0.21052631578947367</v>
      </c>
      <c r="H94" s="167">
        <v>145.57999988079001</v>
      </c>
      <c r="I94" s="168">
        <v>75.310297379227762</v>
      </c>
      <c r="J94" s="167">
        <v>65.110297426911771</v>
      </c>
      <c r="K94" s="167">
        <v>195.26269869228818</v>
      </c>
      <c r="L94" s="103">
        <f t="shared" ref="L94:L103" si="14">+K94/J94-1</f>
        <v>1.9989526451092674</v>
      </c>
      <c r="N94" s="20"/>
      <c r="O94" s="20"/>
      <c r="P94" s="20"/>
      <c r="Q94" s="20"/>
      <c r="R94" s="28"/>
      <c r="S94" s="20"/>
      <c r="T94" s="20"/>
    </row>
    <row r="95" spans="2:20" ht="14.4">
      <c r="B95" s="114" t="s">
        <v>101</v>
      </c>
      <c r="C95" s="113">
        <v>30</v>
      </c>
      <c r="D95" s="108">
        <v>31</v>
      </c>
      <c r="E95" s="108">
        <v>17</v>
      </c>
      <c r="F95" s="108">
        <v>21</v>
      </c>
      <c r="G95" s="103">
        <f t="shared" si="12"/>
        <v>0.23529411764705888</v>
      </c>
      <c r="H95" s="167">
        <v>89.851139643301821</v>
      </c>
      <c r="I95" s="168">
        <v>259.26028588301313</v>
      </c>
      <c r="J95" s="167">
        <v>116.05101033251827</v>
      </c>
      <c r="K95" s="167">
        <v>144.97228810111457</v>
      </c>
      <c r="L95" s="103">
        <f t="shared" si="14"/>
        <v>0.2492117706319732</v>
      </c>
      <c r="N95" s="20"/>
      <c r="O95" s="20"/>
      <c r="P95" s="20"/>
      <c r="Q95" s="20"/>
      <c r="R95" s="20"/>
      <c r="S95" s="20"/>
      <c r="T95" s="20"/>
    </row>
    <row r="96" spans="2:20" ht="14.4">
      <c r="B96" s="108" t="s">
        <v>128</v>
      </c>
      <c r="C96" s="113">
        <v>2</v>
      </c>
      <c r="D96" s="108">
        <v>4</v>
      </c>
      <c r="E96" s="108">
        <v>2</v>
      </c>
      <c r="F96" s="108">
        <v>10</v>
      </c>
      <c r="G96" s="103">
        <f t="shared" si="12"/>
        <v>4</v>
      </c>
      <c r="H96" s="167">
        <v>22.419999999999998</v>
      </c>
      <c r="I96" s="168">
        <v>46.358674732025804</v>
      </c>
      <c r="J96" s="167">
        <v>23.181379642932001</v>
      </c>
      <c r="K96" s="167">
        <v>69.305125805801595</v>
      </c>
      <c r="L96" s="103">
        <f t="shared" si="14"/>
        <v>1.9896894349397671</v>
      </c>
      <c r="N96" s="20"/>
      <c r="O96" s="20"/>
      <c r="P96" s="20"/>
      <c r="Q96" s="20"/>
      <c r="R96" s="20"/>
      <c r="S96" s="20"/>
      <c r="T96" s="20"/>
    </row>
    <row r="97" spans="2:20" ht="14.4">
      <c r="B97" s="114" t="s">
        <v>129</v>
      </c>
      <c r="C97" s="113">
        <v>10</v>
      </c>
      <c r="D97" s="108">
        <v>8</v>
      </c>
      <c r="E97" s="108">
        <v>8</v>
      </c>
      <c r="F97" s="108">
        <v>6</v>
      </c>
      <c r="G97" s="103">
        <f t="shared" si="12"/>
        <v>-0.25</v>
      </c>
      <c r="H97" s="167">
        <v>96.419999618530014</v>
      </c>
      <c r="I97" s="168">
        <v>127.4565916328379</v>
      </c>
      <c r="J97" s="167">
        <v>127.4565916328379</v>
      </c>
      <c r="K97" s="167">
        <v>97.599996566771011</v>
      </c>
      <c r="L97" s="103">
        <f t="shared" si="14"/>
        <v>-0.23424912500464701</v>
      </c>
      <c r="N97" s="20"/>
      <c r="O97" s="20"/>
      <c r="P97" s="20"/>
      <c r="Q97" s="20"/>
      <c r="R97" s="20"/>
      <c r="S97" s="20"/>
      <c r="T97" s="20"/>
    </row>
    <row r="98" spans="2:20" ht="14.4">
      <c r="B98" s="108" t="s">
        <v>82</v>
      </c>
      <c r="C98" s="113">
        <v>7</v>
      </c>
      <c r="D98" s="108">
        <v>13</v>
      </c>
      <c r="E98" s="108">
        <v>12</v>
      </c>
      <c r="F98" s="108">
        <v>5</v>
      </c>
      <c r="G98" s="103">
        <f t="shared" si="12"/>
        <v>-0.58333333333333326</v>
      </c>
      <c r="H98" s="167">
        <v>567.89197351037194</v>
      </c>
      <c r="I98" s="168">
        <v>1090.7900712970127</v>
      </c>
      <c r="J98" s="167">
        <v>995.29007129701267</v>
      </c>
      <c r="K98" s="167">
        <v>322.5</v>
      </c>
      <c r="L98" s="103">
        <f t="shared" si="14"/>
        <v>-0.67597385998261394</v>
      </c>
      <c r="N98" s="20"/>
      <c r="O98" s="20"/>
      <c r="P98" s="20"/>
      <c r="Q98" s="20"/>
      <c r="R98" s="20"/>
      <c r="S98" s="20"/>
      <c r="T98" s="20"/>
    </row>
    <row r="99" spans="2:20" ht="14.4">
      <c r="B99" s="115" t="s">
        <v>78</v>
      </c>
      <c r="C99" s="113">
        <v>8</v>
      </c>
      <c r="D99" s="108">
        <v>9</v>
      </c>
      <c r="E99" s="108">
        <v>6</v>
      </c>
      <c r="F99" s="108">
        <v>5</v>
      </c>
      <c r="G99" s="103">
        <f t="shared" si="12"/>
        <v>-0.16666666666666663</v>
      </c>
      <c r="H99" s="167">
        <v>53.487999904633</v>
      </c>
      <c r="I99" s="168">
        <v>141.10000610351602</v>
      </c>
      <c r="J99" s="167">
        <v>9.800000011921</v>
      </c>
      <c r="K99" s="167">
        <v>41.105298075002395</v>
      </c>
      <c r="L99" s="103">
        <f t="shared" si="14"/>
        <v>3.1944181658164013</v>
      </c>
      <c r="N99" s="20"/>
      <c r="O99" s="20"/>
      <c r="P99" s="20"/>
      <c r="Q99" s="20"/>
      <c r="R99" s="20"/>
      <c r="S99" s="20"/>
      <c r="T99" s="20"/>
    </row>
    <row r="100" spans="2:20" ht="14.4">
      <c r="B100" s="108" t="s">
        <v>130</v>
      </c>
      <c r="C100" s="113">
        <v>3</v>
      </c>
      <c r="D100" s="108">
        <v>1</v>
      </c>
      <c r="E100" s="108">
        <v>1</v>
      </c>
      <c r="F100" s="108">
        <v>5</v>
      </c>
      <c r="G100" s="103">
        <f t="shared" si="12"/>
        <v>4</v>
      </c>
      <c r="H100" s="167">
        <v>4.7324736869105397</v>
      </c>
      <c r="I100" s="168">
        <v>2.5</v>
      </c>
      <c r="J100" s="167">
        <v>2.5</v>
      </c>
      <c r="K100" s="167">
        <v>28.853842366394051</v>
      </c>
      <c r="L100" s="103">
        <f t="shared" si="14"/>
        <v>10.541536946557621</v>
      </c>
      <c r="N100" s="20"/>
      <c r="O100" s="20"/>
      <c r="P100" s="20"/>
      <c r="Q100" s="20"/>
      <c r="R100" s="20"/>
      <c r="S100" s="20"/>
      <c r="T100" s="20"/>
    </row>
    <row r="101" spans="2:20" ht="14.4">
      <c r="B101" s="114" t="s">
        <v>131</v>
      </c>
      <c r="C101" s="113">
        <v>6</v>
      </c>
      <c r="D101" s="108">
        <v>3</v>
      </c>
      <c r="E101" s="108">
        <v>1</v>
      </c>
      <c r="F101" s="108">
        <v>4</v>
      </c>
      <c r="G101" s="103">
        <f t="shared" si="12"/>
        <v>3</v>
      </c>
      <c r="H101" s="167">
        <v>14.740000023842001</v>
      </c>
      <c r="I101" s="168">
        <v>4.400000095367</v>
      </c>
      <c r="J101" s="167">
        <v>0.5</v>
      </c>
      <c r="K101" s="167">
        <v>17.947820277861879</v>
      </c>
      <c r="L101" s="103">
        <f t="shared" si="14"/>
        <v>34.895640555723759</v>
      </c>
      <c r="N101" s="20"/>
      <c r="O101" s="20"/>
      <c r="P101" s="20"/>
      <c r="Q101" s="20"/>
      <c r="R101" s="20"/>
      <c r="S101" s="20"/>
      <c r="T101" s="20"/>
    </row>
    <row r="102" spans="2:20" ht="14.4">
      <c r="B102" s="108" t="s">
        <v>132</v>
      </c>
      <c r="C102" s="113">
        <v>2</v>
      </c>
      <c r="D102" s="108">
        <v>5</v>
      </c>
      <c r="E102" s="108">
        <v>5</v>
      </c>
      <c r="F102" s="108">
        <v>3</v>
      </c>
      <c r="G102" s="103">
        <f t="shared" si="12"/>
        <v>-0.4</v>
      </c>
      <c r="H102" s="167">
        <v>3.7999999761579999</v>
      </c>
      <c r="I102" s="168">
        <v>9.4999998807899999</v>
      </c>
      <c r="J102" s="167">
        <v>9.4999998807899999</v>
      </c>
      <c r="K102" s="167">
        <v>5.6999999284739999</v>
      </c>
      <c r="L102" s="103">
        <f t="shared" si="14"/>
        <v>-0.4</v>
      </c>
      <c r="N102" s="20"/>
      <c r="O102" s="20"/>
      <c r="P102" s="20"/>
      <c r="Q102" s="20"/>
      <c r="R102" s="20"/>
      <c r="S102" s="20"/>
      <c r="T102" s="20"/>
    </row>
    <row r="103" spans="2:20" ht="14.4">
      <c r="B103" s="108" t="s">
        <v>84</v>
      </c>
      <c r="C103" s="110">
        <v>46</v>
      </c>
      <c r="D103" s="110">
        <v>61</v>
      </c>
      <c r="E103" s="110">
        <v>44</v>
      </c>
      <c r="F103" s="110">
        <v>17</v>
      </c>
      <c r="G103" s="103">
        <f t="shared" si="12"/>
        <v>-0.61363636363636365</v>
      </c>
      <c r="H103" s="110">
        <f>+H91-SUM(H93:H102)</f>
        <v>1441.1169357358388</v>
      </c>
      <c r="I103" s="110">
        <f>+I91-SUM(I93:I102)</f>
        <v>2760.2220424159586</v>
      </c>
      <c r="J103" s="110">
        <f t="shared" ref="J103:K103" si="15">+J91-SUM(J93:J102)</f>
        <v>1230.6321170817946</v>
      </c>
      <c r="K103" s="110">
        <f t="shared" si="15"/>
        <v>588.14182612259492</v>
      </c>
      <c r="L103" s="103">
        <f t="shared" si="14"/>
        <v>-0.52208152382918527</v>
      </c>
      <c r="N103" s="20"/>
      <c r="O103" s="20"/>
      <c r="P103" s="20"/>
      <c r="Q103" s="20"/>
      <c r="R103" s="20"/>
      <c r="S103" s="20"/>
      <c r="T103" s="20"/>
    </row>
    <row r="104" spans="2:20" ht="14.4">
      <c r="B104" s="20" t="s">
        <v>133</v>
      </c>
      <c r="O104" s="20"/>
      <c r="P104" s="20"/>
      <c r="R104" s="20"/>
      <c r="S104" s="20"/>
      <c r="T104" s="20"/>
    </row>
    <row r="105" spans="2:20" ht="14.4">
      <c r="R105" s="20"/>
      <c r="S105" s="20"/>
      <c r="T105" s="20"/>
    </row>
    <row r="106" spans="2:20" ht="14.4">
      <c r="R106" s="20"/>
      <c r="S106" s="20"/>
      <c r="T106" s="20"/>
    </row>
    <row r="107" spans="2:20" ht="14.4">
      <c r="R107" s="20"/>
      <c r="S107" s="20"/>
      <c r="T107" s="20"/>
    </row>
    <row r="108" spans="2:20" ht="14.4">
      <c r="R108" s="20"/>
      <c r="S108" s="20"/>
      <c r="T108" s="20"/>
    </row>
    <row r="109" spans="2:20" ht="14.4">
      <c r="R109" s="20"/>
      <c r="S109" s="20"/>
      <c r="T109" s="20"/>
    </row>
    <row r="110" spans="2:20" ht="14.4">
      <c r="R110" s="20"/>
      <c r="S110" s="20"/>
      <c r="T110" s="20"/>
    </row>
    <row r="111" spans="2:20" ht="14.4">
      <c r="R111" s="20"/>
      <c r="S111" s="20"/>
      <c r="T111" s="20"/>
    </row>
    <row r="112" spans="2:20" ht="14.4">
      <c r="R112" s="20"/>
      <c r="S112" s="20"/>
      <c r="T112" s="20"/>
    </row>
    <row r="113" spans="18:20" ht="14.4">
      <c r="R113" s="20"/>
      <c r="S113" s="20"/>
      <c r="T113" s="20"/>
    </row>
    <row r="114" spans="18:20" ht="14.4">
      <c r="R114" s="20"/>
      <c r="S114" s="20"/>
      <c r="T114" s="20"/>
    </row>
    <row r="115" spans="18:20" ht="14.4">
      <c r="R115" s="20"/>
      <c r="S115" s="20"/>
      <c r="T115" s="20"/>
    </row>
    <row r="116" spans="18:20" ht="14.4">
      <c r="R116" s="20"/>
      <c r="S116" s="20"/>
      <c r="T116" s="20"/>
    </row>
    <row r="117" spans="18:20" ht="14.4">
      <c r="R117" s="20"/>
      <c r="S117" s="20"/>
      <c r="T117" s="20"/>
    </row>
    <row r="118" spans="18:20" ht="14.4">
      <c r="R118" s="20"/>
      <c r="S118" s="20"/>
      <c r="T118" s="20"/>
    </row>
    <row r="119" spans="18:20" ht="14.4">
      <c r="R119" s="20"/>
      <c r="S119" s="20"/>
      <c r="T119" s="20"/>
    </row>
    <row r="120" spans="18:20" ht="14.4">
      <c r="R120" s="20"/>
      <c r="S120" s="20"/>
      <c r="T120" s="20"/>
    </row>
    <row r="121" spans="18:20" ht="14.4">
      <c r="R121" s="20"/>
      <c r="S121" s="20"/>
      <c r="T121" s="20"/>
    </row>
    <row r="122" spans="18:20" ht="14.4">
      <c r="R122" s="20"/>
      <c r="S122" s="20"/>
      <c r="T122" s="20"/>
    </row>
    <row r="123" spans="18:20" ht="14.4">
      <c r="R123" s="20"/>
      <c r="S123" s="20"/>
      <c r="T123" s="20"/>
    </row>
    <row r="124" spans="18:20" ht="14.4">
      <c r="R124" s="20"/>
      <c r="S124" s="20"/>
      <c r="T124" s="20"/>
    </row>
    <row r="125" spans="18:20" ht="14.4">
      <c r="R125" s="20"/>
      <c r="S125" s="20"/>
      <c r="T125" s="20"/>
    </row>
    <row r="126" spans="18:20" ht="14.4">
      <c r="R126" s="20"/>
      <c r="S126" s="20"/>
      <c r="T126" s="20"/>
    </row>
    <row r="127" spans="18:20" ht="14.4">
      <c r="R127" s="20"/>
      <c r="S127" s="20"/>
      <c r="T127" s="20"/>
    </row>
    <row r="128" spans="18:20" ht="14.4">
      <c r="R128" s="20"/>
      <c r="S128" s="20"/>
      <c r="T128" s="20"/>
    </row>
    <row r="129" spans="18:20" ht="14.4">
      <c r="R129" s="20"/>
      <c r="S129" s="20"/>
      <c r="T129" s="20"/>
    </row>
    <row r="130" spans="18:20" ht="14.4">
      <c r="R130" s="20"/>
      <c r="S130" s="20"/>
      <c r="T130" s="20"/>
    </row>
    <row r="131" spans="18:20" ht="14.4">
      <c r="R131" s="20"/>
      <c r="S131" s="20"/>
      <c r="T131" s="20"/>
    </row>
    <row r="132" spans="18:20" ht="14.4">
      <c r="R132" s="20"/>
      <c r="S132" s="20"/>
      <c r="T132" s="20"/>
    </row>
    <row r="133" spans="18:20" ht="14.4">
      <c r="R133" s="20"/>
      <c r="S133" s="20"/>
      <c r="T133" s="20"/>
    </row>
    <row r="134" spans="18:20" ht="14.4">
      <c r="R134" s="20"/>
      <c r="S134" s="20"/>
      <c r="T134" s="20"/>
    </row>
    <row r="135" spans="18:20" ht="14.4">
      <c r="R135" s="20"/>
      <c r="S135" s="20"/>
      <c r="T135" s="20"/>
    </row>
    <row r="136" spans="18:20" ht="14.4">
      <c r="R136" s="20"/>
      <c r="S136" s="20"/>
      <c r="T136" s="20"/>
    </row>
    <row r="137" spans="18:20" ht="14.4">
      <c r="R137" s="20"/>
      <c r="S137" s="20"/>
      <c r="T137" s="20"/>
    </row>
    <row r="138" spans="18:20" ht="14.4">
      <c r="R138" s="20"/>
      <c r="S138" s="20"/>
      <c r="T138" s="20"/>
    </row>
    <row r="139" spans="18:20" ht="14.4">
      <c r="R139" s="20"/>
      <c r="S139" s="20"/>
      <c r="T139" s="20"/>
    </row>
    <row r="140" spans="18:20" ht="14.4">
      <c r="R140" s="20"/>
      <c r="S140" s="20"/>
      <c r="T140" s="20"/>
    </row>
    <row r="141" spans="18:20" ht="14.4">
      <c r="R141" s="20"/>
      <c r="S141" s="20"/>
      <c r="T141" s="20"/>
    </row>
    <row r="142" spans="18:20" ht="14.4">
      <c r="R142" s="20"/>
      <c r="S142" s="20"/>
      <c r="T142" s="20"/>
    </row>
    <row r="143" spans="18:20" ht="14.4">
      <c r="R143" s="20"/>
      <c r="S143" s="20"/>
      <c r="T143" s="20"/>
    </row>
    <row r="144" spans="18:20" ht="14.4">
      <c r="R144" s="20"/>
      <c r="S144" s="20"/>
      <c r="T144" s="20"/>
    </row>
    <row r="145" spans="18:20" ht="14.4">
      <c r="R145" s="20"/>
      <c r="S145" s="20"/>
      <c r="T145" s="20"/>
    </row>
    <row r="146" spans="18:20" ht="14.4">
      <c r="R146" s="20"/>
      <c r="S146" s="20"/>
      <c r="T146" s="20"/>
    </row>
    <row r="147" spans="18:20" ht="14.4">
      <c r="R147" s="20"/>
      <c r="S147" s="20"/>
      <c r="T147" s="20"/>
    </row>
    <row r="148" spans="18:20" ht="14.4">
      <c r="R148" s="20"/>
      <c r="S148" s="20"/>
      <c r="T148" s="20"/>
    </row>
    <row r="149" spans="18:20" ht="14.4">
      <c r="R149" s="20"/>
      <c r="S149" s="20"/>
      <c r="T149" s="20"/>
    </row>
    <row r="150" spans="18:20" ht="14.4">
      <c r="R150" s="20"/>
      <c r="S150" s="20"/>
      <c r="T150" s="20"/>
    </row>
    <row r="151" spans="18:20" ht="14.4">
      <c r="R151" s="20"/>
      <c r="S151" s="20"/>
      <c r="T151" s="20"/>
    </row>
    <row r="152" spans="18:20" ht="14.4">
      <c r="R152" s="20"/>
      <c r="S152" s="20"/>
      <c r="T152" s="20"/>
    </row>
    <row r="153" spans="18:20" ht="14.4">
      <c r="R153" s="20"/>
      <c r="S153" s="20"/>
      <c r="T153" s="20"/>
    </row>
    <row r="154" spans="18:20" ht="14.4">
      <c r="R154" s="20"/>
      <c r="S154" s="20"/>
      <c r="T154" s="20"/>
    </row>
    <row r="155" spans="18:20" ht="14.4">
      <c r="R155" s="20"/>
      <c r="S155" s="20"/>
      <c r="T155" s="20"/>
    </row>
    <row r="156" spans="18:20" ht="14.4">
      <c r="R156" s="20"/>
      <c r="S156" s="20"/>
      <c r="T156" s="20"/>
    </row>
    <row r="157" spans="18:20" ht="14.4">
      <c r="R157" s="20"/>
      <c r="S157" s="20"/>
      <c r="T157" s="20"/>
    </row>
    <row r="158" spans="18:20" ht="14.4">
      <c r="R158" s="20"/>
      <c r="S158" s="20"/>
      <c r="T158" s="20"/>
    </row>
    <row r="159" spans="18:20" ht="14.4">
      <c r="R159" s="20"/>
      <c r="S159" s="20"/>
      <c r="T159" s="20"/>
    </row>
    <row r="160" spans="18:20" ht="14.4">
      <c r="R160" s="20"/>
      <c r="S160" s="20"/>
      <c r="T160" s="20"/>
    </row>
    <row r="161" spans="18:20" ht="14.4">
      <c r="R161" s="20"/>
      <c r="S161" s="20"/>
      <c r="T161" s="20"/>
    </row>
    <row r="162" spans="18:20" ht="14.4">
      <c r="R162" s="20"/>
      <c r="S162" s="20"/>
      <c r="T162" s="20"/>
    </row>
    <row r="163" spans="18:20" ht="14.4">
      <c r="R163" s="20"/>
      <c r="S163" s="20"/>
      <c r="T163" s="20"/>
    </row>
    <row r="164" spans="18:20" ht="14.4">
      <c r="R164" s="20"/>
      <c r="S164" s="20"/>
      <c r="T164" s="20"/>
    </row>
    <row r="165" spans="18:20" ht="14.4">
      <c r="R165" s="20"/>
      <c r="S165" s="20"/>
      <c r="T165" s="20"/>
    </row>
    <row r="166" spans="18:20" ht="14.4">
      <c r="R166" s="20"/>
      <c r="S166" s="20"/>
      <c r="T166" s="20"/>
    </row>
    <row r="167" spans="18:20" ht="14.4">
      <c r="R167" s="20"/>
      <c r="S167" s="20"/>
      <c r="T167" s="20"/>
    </row>
    <row r="168" spans="18:20" ht="14.4">
      <c r="R168" s="20"/>
      <c r="S168" s="20"/>
      <c r="T168" s="20"/>
    </row>
    <row r="169" spans="18:20" ht="14.4">
      <c r="R169" s="20"/>
      <c r="S169" s="20"/>
      <c r="T169" s="20"/>
    </row>
    <row r="170" spans="18:20" ht="14.4">
      <c r="R170" s="20"/>
      <c r="S170" s="20"/>
      <c r="T170" s="20"/>
    </row>
    <row r="171" spans="18:20" ht="14.4">
      <c r="R171" s="20"/>
      <c r="S171" s="20"/>
      <c r="T171" s="20"/>
    </row>
    <row r="172" spans="18:20" ht="14.4">
      <c r="R172" s="20"/>
      <c r="S172" s="20"/>
      <c r="T172" s="20"/>
    </row>
    <row r="173" spans="18:20" ht="14.4">
      <c r="R173" s="20"/>
      <c r="S173" s="20"/>
      <c r="T173" s="20"/>
    </row>
    <row r="174" spans="18:20" ht="14.4">
      <c r="R174" s="20"/>
      <c r="S174" s="20"/>
      <c r="T174" s="20"/>
    </row>
    <row r="175" spans="18:20" ht="14.4">
      <c r="R175" s="20"/>
      <c r="S175" s="20"/>
      <c r="T175" s="20"/>
    </row>
    <row r="176" spans="18:20" ht="14.4">
      <c r="R176" s="20"/>
      <c r="S176" s="20"/>
      <c r="T176" s="20"/>
    </row>
    <row r="177" spans="18:20" ht="14.4">
      <c r="R177" s="20"/>
      <c r="S177" s="20"/>
      <c r="T177" s="20"/>
    </row>
    <row r="178" spans="18:20" ht="14.4">
      <c r="R178" s="20"/>
      <c r="S178" s="20"/>
      <c r="T178" s="20"/>
    </row>
    <row r="179" spans="18:20" ht="14.4">
      <c r="R179" s="20"/>
      <c r="S179" s="20"/>
      <c r="T179" s="20"/>
    </row>
    <row r="180" spans="18:20" ht="14.4">
      <c r="R180" s="20"/>
      <c r="S180" s="20"/>
      <c r="T180" s="20"/>
    </row>
    <row r="181" spans="18:20" ht="14.4">
      <c r="R181" s="20"/>
      <c r="S181" s="20"/>
      <c r="T181" s="20"/>
    </row>
    <row r="182" spans="18:20" ht="14.4">
      <c r="R182" s="20"/>
      <c r="S182" s="20"/>
      <c r="T182" s="20"/>
    </row>
    <row r="183" spans="18:20" ht="14.4">
      <c r="R183" s="20"/>
      <c r="S183" s="20"/>
      <c r="T183" s="20"/>
    </row>
    <row r="184" spans="18:20" ht="14.4">
      <c r="R184" s="20"/>
      <c r="S184" s="20"/>
      <c r="T184" s="20"/>
    </row>
    <row r="185" spans="18:20" ht="14.4">
      <c r="R185" s="20"/>
      <c r="S185" s="20"/>
      <c r="T185" s="20"/>
    </row>
    <row r="186" spans="18:20" ht="14.1" customHeight="1"/>
    <row r="187" spans="18:20" ht="14.1" customHeight="1"/>
    <row r="188" spans="18:20" ht="14.1" customHeight="1"/>
    <row r="189" spans="18:20" ht="14.1" customHeight="1"/>
    <row r="190" spans="18:20" ht="14.1" customHeight="1"/>
    <row r="191" spans="18:20" ht="14.1" customHeight="1"/>
    <row r="192" spans="18:20" ht="14.1" customHeight="1"/>
    <row r="193" ht="14.1" customHeight="1"/>
  </sheetData>
  <mergeCells count="8">
    <mergeCell ref="C78:G78"/>
    <mergeCell ref="H78:L78"/>
    <mergeCell ref="C11:G11"/>
    <mergeCell ref="H11:L11"/>
    <mergeCell ref="M11:Q11"/>
    <mergeCell ref="C37:G37"/>
    <mergeCell ref="H37:L37"/>
    <mergeCell ref="M37:Q37"/>
  </mergeCells>
  <conditionalFormatting sqref="G9">
    <cfRule type="colorScale" priority="91">
      <colorScale>
        <cfvo type="min"/>
        <cfvo type="num" val="0"/>
        <cfvo type="max"/>
        <color theme="5" tint="-0.499984740745262"/>
        <color theme="0"/>
        <color rgb="FF6CA62C"/>
      </colorScale>
    </cfRule>
    <cfRule type="cellIs" dxfId="41" priority="90" operator="lessThan">
      <formula>-10%</formula>
    </cfRule>
  </conditionalFormatting>
  <conditionalFormatting sqref="G13:G20">
    <cfRule type="colorScale" priority="96">
      <colorScale>
        <cfvo type="min"/>
        <cfvo type="num" val="0"/>
        <cfvo type="max"/>
        <color theme="5" tint="-0.499984740745262"/>
        <color theme="0"/>
        <color rgb="FF6CA62C"/>
      </colorScale>
    </cfRule>
    <cfRule type="cellIs" dxfId="40" priority="95" operator="lessThan">
      <formula>-10%</formula>
    </cfRule>
  </conditionalFormatting>
  <conditionalFormatting sqref="G22:G32">
    <cfRule type="cellIs" dxfId="39" priority="92" operator="lessThan">
      <formula>-10%</formula>
    </cfRule>
    <cfRule type="colorScale" priority="93">
      <colorScale>
        <cfvo type="min"/>
        <cfvo type="num" val="0"/>
        <cfvo type="max"/>
        <color theme="5" tint="-0.499984740745262"/>
        <color theme="0"/>
        <color rgb="FF6CA62C"/>
      </colorScale>
    </cfRule>
  </conditionalFormatting>
  <conditionalFormatting sqref="G39:G50">
    <cfRule type="colorScale" priority="81">
      <colorScale>
        <cfvo type="min"/>
        <cfvo type="num" val="0"/>
        <cfvo type="max"/>
        <color theme="5" tint="-0.499984740745262"/>
        <color theme="0"/>
        <color rgb="FF6CA62C"/>
      </colorScale>
    </cfRule>
    <cfRule type="cellIs" dxfId="38" priority="80" operator="lessThan">
      <formula>-10%</formula>
    </cfRule>
  </conditionalFormatting>
  <conditionalFormatting sqref="G52:G62">
    <cfRule type="cellIs" dxfId="37" priority="74" operator="lessThan">
      <formula>-10%</formula>
    </cfRule>
    <cfRule type="colorScale" priority="75">
      <colorScale>
        <cfvo type="min"/>
        <cfvo type="num" val="0"/>
        <cfvo type="max"/>
        <color theme="5" tint="-0.499984740745262"/>
        <color theme="0"/>
        <color rgb="FF6CA62C"/>
      </colorScale>
    </cfRule>
  </conditionalFormatting>
  <conditionalFormatting sqref="G64:G74">
    <cfRule type="colorScale" priority="69">
      <colorScale>
        <cfvo type="min"/>
        <cfvo type="num" val="0"/>
        <cfvo type="max"/>
        <color theme="5" tint="-0.499984740745262"/>
        <color theme="0"/>
        <color rgb="FF6CA62C"/>
      </colorScale>
    </cfRule>
    <cfRule type="cellIs" dxfId="36" priority="68" operator="lessThan">
      <formula>-10%</formula>
    </cfRule>
  </conditionalFormatting>
  <conditionalFormatting sqref="G80:G91">
    <cfRule type="cellIs" dxfId="35" priority="49" operator="lessThan">
      <formula>-10%</formula>
    </cfRule>
    <cfRule type="colorScale" priority="50">
      <colorScale>
        <cfvo type="min"/>
        <cfvo type="num" val="0"/>
        <cfvo type="max"/>
        <color theme="5" tint="-0.499984740745262"/>
        <color theme="0"/>
        <color rgb="FF6CA62C"/>
      </colorScale>
    </cfRule>
  </conditionalFormatting>
  <conditionalFormatting sqref="G93:G103">
    <cfRule type="colorScale" priority="2">
      <colorScale>
        <cfvo type="min"/>
        <cfvo type="num" val="0"/>
        <cfvo type="max"/>
        <color theme="5" tint="-0.499984740745262"/>
        <color theme="0"/>
        <color rgb="FF6CA62C"/>
      </colorScale>
    </cfRule>
    <cfRule type="cellIs" dxfId="34" priority="1" operator="lessThan">
      <formula>-10%</formula>
    </cfRule>
  </conditionalFormatting>
  <conditionalFormatting sqref="L13:L20">
    <cfRule type="cellIs" dxfId="33" priority="88" operator="lessThan">
      <formula>-10%</formula>
    </cfRule>
    <cfRule type="colorScale" priority="89">
      <colorScale>
        <cfvo type="min"/>
        <cfvo type="num" val="0"/>
        <cfvo type="max"/>
        <color theme="5" tint="-0.499984740745262"/>
        <color theme="0"/>
        <color rgb="FF6CA62C"/>
      </colorScale>
    </cfRule>
  </conditionalFormatting>
  <conditionalFormatting sqref="L22:L32">
    <cfRule type="cellIs" dxfId="32" priority="84" operator="lessThan">
      <formula>-10%</formula>
    </cfRule>
    <cfRule type="colorScale" priority="85">
      <colorScale>
        <cfvo type="min"/>
        <cfvo type="num" val="0"/>
        <cfvo type="max"/>
        <color theme="5" tint="-0.499984740745262"/>
        <color theme="0"/>
        <color rgb="FF6CA62C"/>
      </colorScale>
    </cfRule>
  </conditionalFormatting>
  <conditionalFormatting sqref="L39:L50">
    <cfRule type="cellIs" dxfId="31" priority="78" operator="lessThan">
      <formula>-10%</formula>
    </cfRule>
    <cfRule type="colorScale" priority="79">
      <colorScale>
        <cfvo type="min"/>
        <cfvo type="num" val="0"/>
        <cfvo type="max"/>
        <color theme="5" tint="-0.499984740745262"/>
        <color theme="0"/>
        <color rgb="FF6CA62C"/>
      </colorScale>
    </cfRule>
  </conditionalFormatting>
  <conditionalFormatting sqref="L52:L62">
    <cfRule type="colorScale" priority="73">
      <colorScale>
        <cfvo type="min"/>
        <cfvo type="num" val="0"/>
        <cfvo type="max"/>
        <color theme="5" tint="-0.499984740745262"/>
        <color theme="0"/>
        <color rgb="FF6CA62C"/>
      </colorScale>
    </cfRule>
    <cfRule type="cellIs" dxfId="30" priority="72" operator="lessThan">
      <formula>-10%</formula>
    </cfRule>
  </conditionalFormatting>
  <conditionalFormatting sqref="L64:L74">
    <cfRule type="cellIs" dxfId="29" priority="66" operator="lessThan">
      <formula>-10%</formula>
    </cfRule>
    <cfRule type="colorScale" priority="67">
      <colorScale>
        <cfvo type="min"/>
        <cfvo type="num" val="0"/>
        <cfvo type="max"/>
        <color theme="5" tint="-0.499984740745262"/>
        <color theme="0"/>
        <color rgb="FF6CA62C"/>
      </colorScale>
    </cfRule>
  </conditionalFormatting>
  <conditionalFormatting sqref="L80:L91">
    <cfRule type="cellIs" dxfId="28" priority="25" operator="lessThan">
      <formula>-10%</formula>
    </cfRule>
    <cfRule type="colorScale" priority="26">
      <colorScale>
        <cfvo type="min"/>
        <cfvo type="num" val="0"/>
        <cfvo type="max"/>
        <color theme="5" tint="-0.499984740745262"/>
        <color theme="0"/>
        <color rgb="FF6CA62C"/>
      </colorScale>
    </cfRule>
  </conditionalFormatting>
  <conditionalFormatting sqref="L93:L103">
    <cfRule type="cellIs" dxfId="27" priority="51" operator="lessThan">
      <formula>-10%</formula>
    </cfRule>
    <cfRule type="colorScale" priority="52">
      <colorScale>
        <cfvo type="min"/>
        <cfvo type="num" val="0"/>
        <cfvo type="max"/>
        <color theme="5" tint="-0.499984740745262"/>
        <color theme="0"/>
        <color rgb="FF6CA62C"/>
      </colorScale>
    </cfRule>
  </conditionalFormatting>
  <conditionalFormatting sqref="Q13:Q20">
    <cfRule type="cellIs" dxfId="26" priority="86" operator="lessThan">
      <formula>-10%</formula>
    </cfRule>
    <cfRule type="colorScale" priority="87">
      <colorScale>
        <cfvo type="min"/>
        <cfvo type="num" val="0"/>
        <cfvo type="max"/>
        <color theme="5" tint="-0.499984740745262"/>
        <color theme="0"/>
        <color rgb="FF6CA62C"/>
      </colorScale>
    </cfRule>
  </conditionalFormatting>
  <conditionalFormatting sqref="Q22:Q32">
    <cfRule type="cellIs" dxfId="25" priority="82" operator="lessThan">
      <formula>-10%</formula>
    </cfRule>
    <cfRule type="colorScale" priority="83">
      <colorScale>
        <cfvo type="min"/>
        <cfvo type="num" val="0"/>
        <cfvo type="max"/>
        <color theme="5" tint="-0.499984740745262"/>
        <color theme="0"/>
        <color rgb="FF6CA62C"/>
      </colorScale>
    </cfRule>
  </conditionalFormatting>
  <conditionalFormatting sqref="Q39:Q50">
    <cfRule type="cellIs" dxfId="24" priority="3" operator="lessThan">
      <formula>-10%</formula>
    </cfRule>
    <cfRule type="colorScale" priority="4">
      <colorScale>
        <cfvo type="min"/>
        <cfvo type="num" val="0"/>
        <cfvo type="max"/>
        <color theme="5" tint="-0.499984740745262"/>
        <color theme="0"/>
        <color rgb="FF6CA62C"/>
      </colorScale>
    </cfRule>
  </conditionalFormatting>
  <conditionalFormatting sqref="Q52:Q62">
    <cfRule type="colorScale" priority="71">
      <colorScale>
        <cfvo type="min"/>
        <cfvo type="num" val="0"/>
        <cfvo type="max"/>
        <color theme="5" tint="-0.499984740745262"/>
        <color theme="0"/>
        <color rgb="FF6CA62C"/>
      </colorScale>
    </cfRule>
    <cfRule type="cellIs" dxfId="23" priority="70" operator="lessThan">
      <formula>-10%</formula>
    </cfRule>
  </conditionalFormatting>
  <conditionalFormatting sqref="Q64:Q74">
    <cfRule type="cellIs" dxfId="22" priority="64" operator="lessThan">
      <formula>-10%</formula>
    </cfRule>
    <cfRule type="colorScale" priority="65">
      <colorScale>
        <cfvo type="min"/>
        <cfvo type="num" val="0"/>
        <cfvo type="max"/>
        <color theme="5" tint="-0.499984740745262"/>
        <color theme="0"/>
        <color rgb="FF6CA62C"/>
      </colorScale>
    </cfRule>
  </conditionalFormatting>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C532-A7FF-43CB-B2E6-00C26D1F2C8C}">
  <dimension ref="A1:V193"/>
  <sheetViews>
    <sheetView showGridLines="0" topLeftCell="A24" zoomScaleNormal="100" workbookViewId="0">
      <selection activeCell="C40" sqref="C40"/>
    </sheetView>
  </sheetViews>
  <sheetFormatPr baseColWidth="10" defaultColWidth="0" defaultRowHeight="14.1" customHeight="1" zeroHeight="1"/>
  <cols>
    <col min="1" max="1" width="29.109375" style="20" customWidth="1"/>
    <col min="2" max="2" width="38.109375" style="20" customWidth="1"/>
    <col min="3" max="7" width="12.44140625" style="20" customWidth="1"/>
    <col min="8" max="9" width="12.44140625" style="21" customWidth="1"/>
    <col min="10" max="13" width="12.44140625" style="20" customWidth="1"/>
    <col min="14" max="16" width="12.44140625" style="21" customWidth="1"/>
    <col min="17" max="20" width="12.44140625" style="22" customWidth="1"/>
    <col min="21" max="22" width="32" style="20" customWidth="1"/>
    <col min="23" max="16384" width="10.88671875" style="20" hidden="1"/>
  </cols>
  <sheetData>
    <row r="1" spans="1:22" ht="14.4"/>
    <row r="2" spans="1:22" ht="14.4"/>
    <row r="3" spans="1:22" ht="14.4"/>
    <row r="4" spans="1:22" ht="14.4">
      <c r="A4" s="9" t="s">
        <v>56</v>
      </c>
    </row>
    <row r="5" spans="1:22" ht="14.4">
      <c r="A5" s="88" t="s">
        <v>57</v>
      </c>
      <c r="B5" s="89"/>
      <c r="C5" s="89"/>
      <c r="D5" s="89"/>
      <c r="E5" s="89"/>
      <c r="F5" s="89"/>
      <c r="G5" s="89"/>
      <c r="H5" s="90"/>
      <c r="I5" s="90"/>
      <c r="J5" s="89"/>
      <c r="K5" s="89"/>
      <c r="L5" s="89"/>
      <c r="M5" s="89"/>
      <c r="N5" s="90"/>
      <c r="O5" s="90"/>
      <c r="P5" s="90"/>
      <c r="Q5" s="91"/>
      <c r="R5" s="208"/>
      <c r="S5" s="208"/>
      <c r="T5" s="208"/>
      <c r="U5" s="208"/>
      <c r="V5" s="208"/>
    </row>
    <row r="6" spans="1:22" ht="14.4">
      <c r="A6" s="9" t="s">
        <v>2</v>
      </c>
    </row>
    <row r="7" spans="1:22" ht="14.4">
      <c r="A7" s="29" t="s">
        <v>3</v>
      </c>
    </row>
    <row r="8" spans="1:22" ht="14.4"/>
    <row r="9" spans="1:22" ht="14.4">
      <c r="B9" s="23" t="s">
        <v>58</v>
      </c>
      <c r="C9" s="23"/>
      <c r="G9" s="189"/>
    </row>
    <row r="10" spans="1:22" ht="14.4">
      <c r="D10" s="24"/>
      <c r="E10" s="24"/>
      <c r="F10" s="164"/>
    </row>
    <row r="11" spans="1:22" ht="14.4" customHeight="1">
      <c r="C11" s="228" t="s">
        <v>59</v>
      </c>
      <c r="D11" s="229"/>
      <c r="E11" s="229"/>
      <c r="F11" s="229"/>
      <c r="G11" s="230"/>
      <c r="H11" s="228" t="s">
        <v>60</v>
      </c>
      <c r="I11" s="229"/>
      <c r="J11" s="229"/>
      <c r="K11" s="229"/>
      <c r="L11" s="230"/>
      <c r="M11" s="228" t="s">
        <v>61</v>
      </c>
      <c r="N11" s="229"/>
      <c r="O11" s="229"/>
      <c r="P11" s="229"/>
      <c r="Q11" s="230"/>
      <c r="R11"/>
      <c r="S11"/>
      <c r="T11"/>
      <c r="U11" s="13"/>
      <c r="V11" s="13"/>
    </row>
    <row r="12" spans="1:22" ht="14.4">
      <c r="C12" s="162">
        <v>2023</v>
      </c>
      <c r="D12" s="162">
        <v>2024</v>
      </c>
      <c r="E12" s="162" t="s">
        <v>62</v>
      </c>
      <c r="F12" s="162" t="s">
        <v>63</v>
      </c>
      <c r="G12" s="163" t="s">
        <v>64</v>
      </c>
      <c r="H12" s="99">
        <v>2023</v>
      </c>
      <c r="I12" s="99">
        <v>2024</v>
      </c>
      <c r="J12" s="162" t="s">
        <v>62</v>
      </c>
      <c r="K12" s="162" t="s">
        <v>63</v>
      </c>
      <c r="L12" s="100" t="s">
        <v>64</v>
      </c>
      <c r="M12" s="99">
        <v>2023</v>
      </c>
      <c r="N12" s="99">
        <v>2024</v>
      </c>
      <c r="O12" s="162" t="s">
        <v>62</v>
      </c>
      <c r="P12" s="162" t="s">
        <v>63</v>
      </c>
      <c r="Q12" s="101" t="s">
        <v>64</v>
      </c>
      <c r="R12" s="20"/>
      <c r="S12" s="20"/>
      <c r="T12" s="20"/>
    </row>
    <row r="13" spans="1:22" ht="14.4">
      <c r="B13" s="107" t="s">
        <v>65</v>
      </c>
      <c r="C13" s="102">
        <v>18837</v>
      </c>
      <c r="D13" s="102">
        <v>19444</v>
      </c>
      <c r="E13" s="102">
        <f>SUM(E14:E20)</f>
        <v>14958</v>
      </c>
      <c r="F13" s="102">
        <f>SUM(F14:F20)</f>
        <v>11928</v>
      </c>
      <c r="G13" s="103">
        <f>+F13/E13-1</f>
        <v>-0.20256718812675489</v>
      </c>
      <c r="H13" s="102">
        <v>1417532.1816698944</v>
      </c>
      <c r="I13" s="102">
        <v>1341493.8361327145</v>
      </c>
      <c r="J13" s="102">
        <f t="shared" ref="J13:K13" si="0">SUM(J14:J20)</f>
        <v>1061450.3999999999</v>
      </c>
      <c r="K13" s="102">
        <f t="shared" si="0"/>
        <v>965112.30000000016</v>
      </c>
      <c r="L13" s="103">
        <f>+K13/J13-1</f>
        <v>-9.0760811809953434E-2</v>
      </c>
      <c r="M13" s="104">
        <f>+H13/C13</f>
        <v>75.252544549020243</v>
      </c>
      <c r="N13" s="104">
        <f>+I13/D13</f>
        <v>68.992688548277854</v>
      </c>
      <c r="O13" s="104">
        <f>+J13/E13</f>
        <v>70.962053750501397</v>
      </c>
      <c r="P13" s="104">
        <f>+K13/F13</f>
        <v>80.911493963782704</v>
      </c>
      <c r="Q13" s="103">
        <f>+P13/O13-1</f>
        <v>0.14020789545160262</v>
      </c>
      <c r="R13" s="20"/>
      <c r="S13" s="20"/>
      <c r="T13" s="20"/>
    </row>
    <row r="14" spans="1:22" ht="14.4">
      <c r="A14" s="158"/>
      <c r="B14" s="108" t="s">
        <v>66</v>
      </c>
      <c r="C14" s="105">
        <v>5874</v>
      </c>
      <c r="D14" s="105">
        <v>5534</v>
      </c>
      <c r="E14" s="105">
        <v>4456</v>
      </c>
      <c r="F14" s="105">
        <v>2981</v>
      </c>
      <c r="G14" s="103">
        <f t="shared" ref="G14:G20" si="1">+F14/E14-1</f>
        <v>-0.33101436265709161</v>
      </c>
      <c r="H14" s="105">
        <v>273431.32850030693</v>
      </c>
      <c r="I14" s="105">
        <v>270535.03576730005</v>
      </c>
      <c r="J14" s="105">
        <v>213526.3</v>
      </c>
      <c r="K14" s="105">
        <v>226136.7</v>
      </c>
      <c r="L14" s="103">
        <f t="shared" ref="L14:L20" si="2">+K14/J14-1</f>
        <v>5.9057830346894047E-2</v>
      </c>
      <c r="M14" s="106">
        <f t="shared" ref="M14:P20" si="3">+H14/C14</f>
        <v>46.5494260300148</v>
      </c>
      <c r="N14" s="106">
        <f t="shared" si="3"/>
        <v>48.885984056252269</v>
      </c>
      <c r="O14" s="106">
        <f t="shared" si="3"/>
        <v>47.918828545780968</v>
      </c>
      <c r="P14" s="106">
        <f t="shared" si="3"/>
        <v>75.859342502515943</v>
      </c>
      <c r="Q14" s="103">
        <f t="shared" ref="Q14:Q20" si="4">+P14/O14-1</f>
        <v>0.58308007112571647</v>
      </c>
      <c r="R14" s="20"/>
      <c r="S14" s="20"/>
      <c r="T14" s="20"/>
    </row>
    <row r="15" spans="1:22" ht="14.4">
      <c r="B15" s="108" t="s">
        <v>67</v>
      </c>
      <c r="C15" s="105">
        <v>4526</v>
      </c>
      <c r="D15" s="105">
        <v>4822</v>
      </c>
      <c r="E15" s="105">
        <v>3707</v>
      </c>
      <c r="F15" s="105">
        <v>2921</v>
      </c>
      <c r="G15" s="103">
        <f t="shared" si="1"/>
        <v>-0.21203129214998651</v>
      </c>
      <c r="H15" s="105">
        <v>464432.39525080757</v>
      </c>
      <c r="I15" s="105">
        <v>402499.2748317346</v>
      </c>
      <c r="J15" s="105">
        <v>317565.5</v>
      </c>
      <c r="K15" s="105">
        <v>253533.1</v>
      </c>
      <c r="L15" s="103">
        <f t="shared" si="2"/>
        <v>-0.20163525319973363</v>
      </c>
      <c r="M15" s="106">
        <f t="shared" si="3"/>
        <v>102.61431622863623</v>
      </c>
      <c r="N15" s="106">
        <f t="shared" si="3"/>
        <v>83.471438165021695</v>
      </c>
      <c r="O15" s="106">
        <f t="shared" si="3"/>
        <v>85.666441866738609</v>
      </c>
      <c r="P15" s="106">
        <f t="shared" si="3"/>
        <v>86.796679219445394</v>
      </c>
      <c r="Q15" s="103">
        <f t="shared" si="4"/>
        <v>1.319346675405253E-2</v>
      </c>
      <c r="R15" s="20"/>
      <c r="S15" s="20"/>
      <c r="T15" s="20"/>
    </row>
    <row r="16" spans="1:22" ht="14.4">
      <c r="B16" s="108" t="s">
        <v>68</v>
      </c>
      <c r="C16" s="105">
        <v>2522</v>
      </c>
      <c r="D16" s="105">
        <v>3074</v>
      </c>
      <c r="E16" s="105">
        <v>2354</v>
      </c>
      <c r="F16" s="105">
        <v>1993</v>
      </c>
      <c r="G16" s="103">
        <f t="shared" si="1"/>
        <v>-0.15335598980458798</v>
      </c>
      <c r="H16" s="105">
        <v>175450.31574724647</v>
      </c>
      <c r="I16" s="105">
        <v>279844.43569759279</v>
      </c>
      <c r="J16" s="105">
        <v>237341.7</v>
      </c>
      <c r="K16" s="105">
        <v>286163</v>
      </c>
      <c r="L16" s="103">
        <f t="shared" si="2"/>
        <v>0.20570047319961038</v>
      </c>
      <c r="M16" s="106">
        <f t="shared" si="3"/>
        <v>69.567928527853482</v>
      </c>
      <c r="N16" s="106">
        <f t="shared" si="3"/>
        <v>91.035925731162266</v>
      </c>
      <c r="O16" s="106">
        <f t="shared" si="3"/>
        <v>100.8248513169074</v>
      </c>
      <c r="P16" s="106">
        <f t="shared" si="3"/>
        <v>143.58404415454089</v>
      </c>
      <c r="Q16" s="103">
        <f t="shared" si="4"/>
        <v>0.42409378520415597</v>
      </c>
      <c r="R16" s="20"/>
      <c r="S16" s="20"/>
      <c r="T16" s="20"/>
    </row>
    <row r="17" spans="1:20" ht="14.4">
      <c r="B17" s="108" t="s">
        <v>69</v>
      </c>
      <c r="C17" s="105">
        <v>2020</v>
      </c>
      <c r="D17" s="105">
        <v>2101</v>
      </c>
      <c r="E17" s="105">
        <v>1556</v>
      </c>
      <c r="F17" s="105">
        <v>1712</v>
      </c>
      <c r="G17" s="103">
        <f t="shared" si="1"/>
        <v>0.10025706940874035</v>
      </c>
      <c r="H17" s="105">
        <v>89832.130712381448</v>
      </c>
      <c r="I17" s="105">
        <v>46798.246344316751</v>
      </c>
      <c r="J17" s="105">
        <v>34802.6</v>
      </c>
      <c r="K17" s="105">
        <v>59942.3</v>
      </c>
      <c r="L17" s="103">
        <f t="shared" si="2"/>
        <v>0.72235120364570471</v>
      </c>
      <c r="M17" s="106">
        <f t="shared" si="3"/>
        <v>44.471351837812598</v>
      </c>
      <c r="N17" s="106">
        <f t="shared" si="3"/>
        <v>22.27427241519122</v>
      </c>
      <c r="O17" s="106">
        <f t="shared" si="3"/>
        <v>22.366709511568121</v>
      </c>
      <c r="P17" s="106">
        <f t="shared" si="3"/>
        <v>35.013025700934584</v>
      </c>
      <c r="Q17" s="103">
        <f t="shared" si="4"/>
        <v>0.56540798649107304</v>
      </c>
      <c r="R17" s="20"/>
      <c r="S17" s="20"/>
      <c r="T17" s="20"/>
    </row>
    <row r="18" spans="1:20" ht="14.4">
      <c r="B18" s="108" t="s">
        <v>70</v>
      </c>
      <c r="C18" s="105">
        <v>1381</v>
      </c>
      <c r="D18" s="105">
        <v>1446</v>
      </c>
      <c r="E18" s="105">
        <v>1129</v>
      </c>
      <c r="F18" s="105">
        <v>956</v>
      </c>
      <c r="G18" s="103">
        <f t="shared" si="1"/>
        <v>-0.15323294951284328</v>
      </c>
      <c r="H18" s="105">
        <v>137331.77691745519</v>
      </c>
      <c r="I18" s="105">
        <v>163851.9297484383</v>
      </c>
      <c r="J18" s="105">
        <v>119772.1</v>
      </c>
      <c r="K18" s="105">
        <v>52733.9</v>
      </c>
      <c r="L18" s="103">
        <f t="shared" si="2"/>
        <v>-0.55971465808815246</v>
      </c>
      <c r="M18" s="106">
        <f t="shared" si="3"/>
        <v>99.443719708512091</v>
      </c>
      <c r="N18" s="106">
        <f t="shared" si="3"/>
        <v>113.31392098785498</v>
      </c>
      <c r="O18" s="106">
        <f t="shared" si="3"/>
        <v>106.08689105403012</v>
      </c>
      <c r="P18" s="106">
        <f t="shared" si="3"/>
        <v>55.160983263598325</v>
      </c>
      <c r="Q18" s="103">
        <f t="shared" si="4"/>
        <v>-0.48003959098485782</v>
      </c>
      <c r="R18" s="20"/>
      <c r="S18" s="20"/>
      <c r="T18" s="20"/>
    </row>
    <row r="19" spans="1:20" ht="14.4">
      <c r="B19" s="108" t="s">
        <v>71</v>
      </c>
      <c r="C19" s="105">
        <v>1682</v>
      </c>
      <c r="D19" s="105">
        <v>1678</v>
      </c>
      <c r="E19" s="105">
        <v>1222</v>
      </c>
      <c r="F19" s="105">
        <v>773</v>
      </c>
      <c r="G19" s="103">
        <f t="shared" si="1"/>
        <v>-0.36743044189852703</v>
      </c>
      <c r="H19" s="105">
        <v>98695.394976798605</v>
      </c>
      <c r="I19" s="105">
        <v>63133.685292832553</v>
      </c>
      <c r="J19" s="105">
        <v>47772.1</v>
      </c>
      <c r="K19" s="105">
        <v>34672.400000000001</v>
      </c>
      <c r="L19" s="103">
        <f t="shared" si="2"/>
        <v>-0.27421235407277467</v>
      </c>
      <c r="M19" s="106">
        <f t="shared" si="3"/>
        <v>58.677404861354702</v>
      </c>
      <c r="N19" s="106">
        <f t="shared" si="3"/>
        <v>37.624365490365051</v>
      </c>
      <c r="O19" s="106">
        <f t="shared" si="3"/>
        <v>39.093371522094927</v>
      </c>
      <c r="P19" s="106">
        <f t="shared" si="3"/>
        <v>44.854333764553687</v>
      </c>
      <c r="Q19" s="103">
        <f t="shared" si="4"/>
        <v>0.1473641698875412</v>
      </c>
      <c r="R19" s="20"/>
      <c r="S19" s="20"/>
      <c r="T19" s="20"/>
    </row>
    <row r="20" spans="1:20" ht="14.4">
      <c r="B20" s="108" t="s">
        <v>72</v>
      </c>
      <c r="C20" s="105">
        <v>832</v>
      </c>
      <c r="D20" s="105">
        <v>789</v>
      </c>
      <c r="E20" s="105">
        <v>534</v>
      </c>
      <c r="F20" s="105">
        <v>592</v>
      </c>
      <c r="G20" s="103">
        <f t="shared" si="1"/>
        <v>0.10861423220973787</v>
      </c>
      <c r="H20" s="105">
        <v>178358.83956489799</v>
      </c>
      <c r="I20" s="105">
        <v>114831.22845049948</v>
      </c>
      <c r="J20" s="105">
        <v>90670.1</v>
      </c>
      <c r="K20" s="105">
        <v>51930.9</v>
      </c>
      <c r="L20" s="103">
        <f t="shared" si="2"/>
        <v>-0.42725440911612544</v>
      </c>
      <c r="M20" s="106">
        <f t="shared" si="3"/>
        <v>214.37360524627164</v>
      </c>
      <c r="N20" s="106">
        <f t="shared" si="3"/>
        <v>145.5402134987319</v>
      </c>
      <c r="O20" s="106">
        <f t="shared" si="3"/>
        <v>169.7941947565543</v>
      </c>
      <c r="P20" s="106">
        <f t="shared" si="3"/>
        <v>87.721114864864873</v>
      </c>
      <c r="Q20" s="103">
        <f t="shared" si="4"/>
        <v>-0.48336799741218062</v>
      </c>
      <c r="R20" s="20"/>
      <c r="S20" s="20"/>
      <c r="T20" s="20"/>
    </row>
    <row r="21" spans="1:20" ht="14.4">
      <c r="B21" s="99" t="s">
        <v>73</v>
      </c>
      <c r="C21" s="99">
        <v>2023</v>
      </c>
      <c r="D21" s="99">
        <v>2024</v>
      </c>
      <c r="E21" s="162" t="s">
        <v>62</v>
      </c>
      <c r="F21" s="162" t="s">
        <v>63</v>
      </c>
      <c r="G21" s="100" t="s">
        <v>64</v>
      </c>
      <c r="H21" s="99">
        <v>2023</v>
      </c>
      <c r="I21" s="99">
        <v>2024</v>
      </c>
      <c r="J21" s="162" t="s">
        <v>62</v>
      </c>
      <c r="K21" s="162" t="s">
        <v>63</v>
      </c>
      <c r="L21" s="100" t="s">
        <v>64</v>
      </c>
      <c r="M21" s="99">
        <v>2023</v>
      </c>
      <c r="N21" s="99">
        <v>2024</v>
      </c>
      <c r="O21" s="162" t="s">
        <v>62</v>
      </c>
      <c r="P21" s="162" t="s">
        <v>63</v>
      </c>
      <c r="Q21" s="101" t="s">
        <v>64</v>
      </c>
      <c r="R21" s="20"/>
      <c r="S21" s="20"/>
      <c r="T21" s="20"/>
    </row>
    <row r="22" spans="1:20" ht="14.4">
      <c r="A22" s="20" t="s">
        <v>134</v>
      </c>
      <c r="B22" s="108" t="s">
        <v>74</v>
      </c>
      <c r="C22" s="105">
        <f>VLOOKUP(A22,'[9]Sectores 23 24'!$C$3:$J$148,3,0)</f>
        <v>2317</v>
      </c>
      <c r="D22" s="105">
        <f>VLOOKUP(A22,'[9]Sectores 23 24'!$C$3:$J$148,4,0)</f>
        <v>2278</v>
      </c>
      <c r="E22" s="105">
        <f>VLOOKUP(A22,'[10]24  sector'!$A$4:$C$41,2,0)</f>
        <v>2186</v>
      </c>
      <c r="F22" s="105">
        <v>1775</v>
      </c>
      <c r="G22" s="103">
        <f>+F22/E22-1</f>
        <v>-0.1880146386093321</v>
      </c>
      <c r="H22" s="161">
        <f>VLOOKUP(A22,'[9]Sectores 23 24'!$C$3:$J$148,6,0)</f>
        <v>25607.790048708608</v>
      </c>
      <c r="I22" s="105">
        <f>VLOOKUP(A22,'[9]Sectores 23 24'!$C$3:$J$148,7,0)</f>
        <v>36683.239980166778</v>
      </c>
      <c r="J22" s="105">
        <f>VLOOKUP(A22,'[10]24  sector'!$A$4:$C$41,3,0)</f>
        <v>34563.199999999997</v>
      </c>
      <c r="K22" s="105">
        <v>20351</v>
      </c>
      <c r="L22" s="103">
        <f>+K22/J22-1</f>
        <v>-0.41119456531802601</v>
      </c>
      <c r="M22" s="106">
        <f>+H22/C22</f>
        <v>11.052132088350715</v>
      </c>
      <c r="N22" s="106">
        <f t="shared" ref="N22:P32" si="5">+I22/D22</f>
        <v>16.103266014120621</v>
      </c>
      <c r="O22" s="106">
        <f t="shared" si="5"/>
        <v>15.811161939615735</v>
      </c>
      <c r="P22" s="106">
        <f t="shared" si="5"/>
        <v>11.465352112676056</v>
      </c>
      <c r="Q22" s="103">
        <f>+P22/O22-1</f>
        <v>-0.27485708156912958</v>
      </c>
      <c r="R22" s="20"/>
      <c r="S22" s="20"/>
      <c r="T22" s="20"/>
    </row>
    <row r="23" spans="1:20" ht="14.4">
      <c r="A23" s="20" t="s">
        <v>135</v>
      </c>
      <c r="B23" s="108" t="s">
        <v>75</v>
      </c>
      <c r="C23" s="105">
        <f>VLOOKUP(A23,'[9]Sectores 23 24'!$C$3:$J$148,3,0)</f>
        <v>2206</v>
      </c>
      <c r="D23" s="105">
        <f>VLOOKUP(A23,'[9]Sectores 23 24'!$C$3:$J$148,4,0)</f>
        <v>2345</v>
      </c>
      <c r="E23" s="105">
        <f>VLOOKUP(A23,'[10]24  sector'!$A$4:$C$41,2,0)</f>
        <v>2109</v>
      </c>
      <c r="F23" s="105">
        <v>1687</v>
      </c>
      <c r="G23" s="103">
        <f t="shared" ref="G23:G30" si="6">+F23/E23-1</f>
        <v>-0.20009483167377906</v>
      </c>
      <c r="H23" s="161">
        <f>VLOOKUP(A23,'[9]Sectores 23 24'!$C$3:$J$148,6,0)</f>
        <v>16614.470023211346</v>
      </c>
      <c r="I23" s="105">
        <f>VLOOKUP(A23,'[9]Sectores 23 24'!$C$3:$J$148,7,0)</f>
        <v>20156.449973748997</v>
      </c>
      <c r="J23" s="105">
        <f>VLOOKUP(A23,'[10]24  sector'!$A$4:$C$41,3,0)</f>
        <v>19352.3</v>
      </c>
      <c r="K23" s="105">
        <v>10861.6</v>
      </c>
      <c r="L23" s="103">
        <f t="shared" ref="L23:L32" si="7">+K23/J23-1</f>
        <v>-0.43874371521731259</v>
      </c>
      <c r="M23" s="106">
        <f t="shared" ref="M23:M32" si="8">+H23/C23</f>
        <v>7.5314913976479358</v>
      </c>
      <c r="N23" s="106">
        <f t="shared" si="5"/>
        <v>8.5955010549036235</v>
      </c>
      <c r="O23" s="106">
        <f t="shared" si="5"/>
        <v>9.1760550023707914</v>
      </c>
      <c r="P23" s="106">
        <f t="shared" si="5"/>
        <v>6.4384113811499706</v>
      </c>
      <c r="Q23" s="103">
        <f t="shared" ref="Q23:Q32" si="9">+P23/O23-1</f>
        <v>-0.2983464702983476</v>
      </c>
      <c r="R23" s="20"/>
      <c r="S23" s="20"/>
      <c r="T23" s="20"/>
    </row>
    <row r="24" spans="1:20" ht="14.4">
      <c r="A24" s="20" t="s">
        <v>136</v>
      </c>
      <c r="B24" s="108" t="s">
        <v>76</v>
      </c>
      <c r="C24" s="105">
        <f>VLOOKUP(A24,'[9]Sectores 23 24'!$C$3:$J$148,3,0)</f>
        <v>862</v>
      </c>
      <c r="D24" s="105">
        <f>VLOOKUP(A24,'[9]Sectores 23 24'!$C$3:$J$148,4,0)</f>
        <v>1103</v>
      </c>
      <c r="E24" s="105">
        <f>VLOOKUP(A24,'[10]24  sector'!$A$4:$C$41,2,0)</f>
        <v>864</v>
      </c>
      <c r="F24" s="105">
        <v>783</v>
      </c>
      <c r="G24" s="103">
        <f t="shared" si="6"/>
        <v>-9.375E-2</v>
      </c>
      <c r="H24" s="161">
        <f>VLOOKUP(A24,'[9]Sectores 23 24'!$C$3:$J$148,6,0)</f>
        <v>72026.28098153774</v>
      </c>
      <c r="I24" s="105">
        <f>VLOOKUP(A24,'[9]Sectores 23 24'!$C$3:$J$148,7,0)</f>
        <v>84137.118129499257</v>
      </c>
      <c r="J24" s="105">
        <f>VLOOKUP(A24,'[10]24  sector'!$A$4:$C$41,3,0)</f>
        <v>73573.8</v>
      </c>
      <c r="K24" s="105">
        <v>58887.6</v>
      </c>
      <c r="L24" s="103">
        <f t="shared" si="7"/>
        <v>-0.19961181833750608</v>
      </c>
      <c r="M24" s="106">
        <f t="shared" si="8"/>
        <v>83.557170512224758</v>
      </c>
      <c r="N24" s="106">
        <f t="shared" si="5"/>
        <v>76.28025215729761</v>
      </c>
      <c r="O24" s="106">
        <f t="shared" si="5"/>
        <v>85.154861111111117</v>
      </c>
      <c r="P24" s="106">
        <f t="shared" si="5"/>
        <v>75.207662835249039</v>
      </c>
      <c r="Q24" s="103">
        <f t="shared" si="9"/>
        <v>-0.11681304092414468</v>
      </c>
      <c r="R24" s="20"/>
      <c r="S24" s="20"/>
      <c r="T24" s="20"/>
    </row>
    <row r="25" spans="1:20" ht="14.4">
      <c r="A25" s="20" t="s">
        <v>137</v>
      </c>
      <c r="B25" s="108" t="s">
        <v>77</v>
      </c>
      <c r="C25" s="105">
        <f>VLOOKUP(A25,'[9]Sectores 23 24'!$C$3:$J$148,3,0)</f>
        <v>846</v>
      </c>
      <c r="D25" s="105">
        <f>VLOOKUP(A25,'[9]Sectores 23 24'!$C$3:$J$148,4,0)</f>
        <v>907</v>
      </c>
      <c r="E25" s="105">
        <f>VLOOKUP(A25,'[10]24  sector'!$A$4:$C$41,2,0)</f>
        <v>1023</v>
      </c>
      <c r="F25" s="105">
        <v>730</v>
      </c>
      <c r="G25" s="103">
        <f t="shared" si="6"/>
        <v>-0.2864125122189638</v>
      </c>
      <c r="H25" s="161">
        <f>VLOOKUP(A25,'[9]Sectores 23 24'!$C$3:$J$148,6,0)</f>
        <v>14715.041999079003</v>
      </c>
      <c r="I25" s="105">
        <f>VLOOKUP(A25,'[9]Sectores 23 24'!$C$3:$J$148,7,0)</f>
        <v>16845.347006492317</v>
      </c>
      <c r="J25" s="105">
        <f>VLOOKUP(A25,'[10]24  sector'!$A$4:$C$41,3,0)</f>
        <v>18987</v>
      </c>
      <c r="K25" s="105">
        <v>28001</v>
      </c>
      <c r="L25" s="103">
        <f t="shared" si="7"/>
        <v>0.47474587875915097</v>
      </c>
      <c r="M25" s="106">
        <f t="shared" si="8"/>
        <v>17.393666665578017</v>
      </c>
      <c r="N25" s="106">
        <f t="shared" si="5"/>
        <v>18.572598684115015</v>
      </c>
      <c r="O25" s="106">
        <f t="shared" si="5"/>
        <v>18.560117302052785</v>
      </c>
      <c r="P25" s="106">
        <f t="shared" si="5"/>
        <v>38.357534246575341</v>
      </c>
      <c r="Q25" s="103">
        <f t="shared" si="9"/>
        <v>1.0666644300967283</v>
      </c>
      <c r="R25" s="20"/>
      <c r="S25" s="20"/>
      <c r="T25" s="20"/>
    </row>
    <row r="26" spans="1:20" ht="14.4">
      <c r="A26" s="20" t="s">
        <v>138</v>
      </c>
      <c r="B26" s="108" t="s">
        <v>78</v>
      </c>
      <c r="C26" s="105">
        <f>VLOOKUP(A26,'[9]Sectores 23 24'!$C$3:$J$148,3,0)</f>
        <v>1092</v>
      </c>
      <c r="D26" s="105">
        <f>VLOOKUP(A26,'[9]Sectores 23 24'!$C$3:$J$148,4,0)</f>
        <v>870</v>
      </c>
      <c r="E26" s="105">
        <f>VLOOKUP(A26,'[10]24  sector'!$A$4:$C$41,2,0)</f>
        <v>832</v>
      </c>
      <c r="F26" s="105">
        <v>699</v>
      </c>
      <c r="G26" s="103">
        <f t="shared" si="6"/>
        <v>-0.15985576923076927</v>
      </c>
      <c r="H26" s="161">
        <f>VLOOKUP(A26,'[9]Sectores 23 24'!$C$3:$J$148,6,0)</f>
        <v>52988.754126489745</v>
      </c>
      <c r="I26" s="105">
        <f>VLOOKUP(A26,'[9]Sectores 23 24'!$C$3:$J$148,7,0)</f>
        <v>40136.413349088281</v>
      </c>
      <c r="J26" s="105">
        <f>VLOOKUP(A26,'[10]24  sector'!$A$4:$C$41,3,0)</f>
        <v>40004.400000000001</v>
      </c>
      <c r="K26" s="105">
        <v>11759.3</v>
      </c>
      <c r="L26" s="103">
        <f t="shared" si="7"/>
        <v>-0.70604983451820302</v>
      </c>
      <c r="M26" s="106">
        <f t="shared" si="8"/>
        <v>48.524500115833099</v>
      </c>
      <c r="N26" s="106">
        <f t="shared" si="5"/>
        <v>46.133808447227906</v>
      </c>
      <c r="O26" s="106">
        <f t="shared" si="5"/>
        <v>48.082211538461543</v>
      </c>
      <c r="P26" s="106">
        <f t="shared" si="5"/>
        <v>16.823032904148782</v>
      </c>
      <c r="Q26" s="103">
        <f t="shared" si="9"/>
        <v>-0.65011940245943478</v>
      </c>
      <c r="R26" s="20"/>
      <c r="S26" s="20"/>
      <c r="T26" s="20"/>
    </row>
    <row r="27" spans="1:20" ht="14.4">
      <c r="A27" s="20" t="s">
        <v>139</v>
      </c>
      <c r="B27" s="108" t="s">
        <v>79</v>
      </c>
      <c r="C27" s="105">
        <f>VLOOKUP(A27,'[9]Sectores 23 24'!$C$3:$J$148,3,0)</f>
        <v>841</v>
      </c>
      <c r="D27" s="105">
        <f>VLOOKUP(A27,'[9]Sectores 23 24'!$C$3:$J$148,4,0)</f>
        <v>806</v>
      </c>
      <c r="E27" s="105">
        <f>VLOOKUP(A27,'[10]24  sector'!$A$4:$C$41,2,0)</f>
        <v>738</v>
      </c>
      <c r="F27" s="105">
        <v>697</v>
      </c>
      <c r="G27" s="103">
        <f t="shared" si="6"/>
        <v>-5.555555555555558E-2</v>
      </c>
      <c r="H27" s="161">
        <f>VLOOKUP(A27,'[9]Sectores 23 24'!$C$3:$J$148,6,0)</f>
        <v>19584.726822388766</v>
      </c>
      <c r="I27" s="105">
        <f>VLOOKUP(A27,'[9]Sectores 23 24'!$C$3:$J$148,7,0)</f>
        <v>15126.599819302559</v>
      </c>
      <c r="J27" s="105">
        <f>VLOOKUP(A27,'[10]24  sector'!$A$4:$C$41,3,0)</f>
        <v>13612.1</v>
      </c>
      <c r="K27" s="105">
        <v>24618.3</v>
      </c>
      <c r="L27" s="103">
        <f t="shared" si="7"/>
        <v>0.8085600311487573</v>
      </c>
      <c r="M27" s="106">
        <f t="shared" si="8"/>
        <v>23.287427850640626</v>
      </c>
      <c r="N27" s="106">
        <f t="shared" si="5"/>
        <v>18.767493572335681</v>
      </c>
      <c r="O27" s="106">
        <f t="shared" si="5"/>
        <v>18.444579945799457</v>
      </c>
      <c r="P27" s="106">
        <f t="shared" si="5"/>
        <v>35.320373027259684</v>
      </c>
      <c r="Q27" s="103">
        <f t="shared" si="9"/>
        <v>0.91494591533397851</v>
      </c>
      <c r="R27" s="20"/>
      <c r="S27" s="20"/>
      <c r="T27" s="20"/>
    </row>
    <row r="28" spans="1:20" ht="14.4">
      <c r="A28" s="20" t="s">
        <v>140</v>
      </c>
      <c r="B28" s="108" t="s">
        <v>80</v>
      </c>
      <c r="C28" s="105">
        <f>VLOOKUP(A28,'[9]Sectores 23 24'!$C$3:$J$148,3,0)</f>
        <v>532</v>
      </c>
      <c r="D28" s="105">
        <f>VLOOKUP(A28,'[9]Sectores 23 24'!$C$3:$J$148,4,0)</f>
        <v>592</v>
      </c>
      <c r="E28" s="105">
        <f>VLOOKUP(A28,'[10]24  sector'!$A$4:$C$41,2,0)</f>
        <v>580</v>
      </c>
      <c r="F28" s="105">
        <v>574</v>
      </c>
      <c r="G28" s="103">
        <f t="shared" si="6"/>
        <v>-1.0344827586206917E-2</v>
      </c>
      <c r="H28" s="161">
        <f>VLOOKUP(A28,'[9]Sectores 23 24'!$C$3:$J$148,6,0)</f>
        <v>74472.370469912494</v>
      </c>
      <c r="I28" s="105">
        <f>VLOOKUP(A28,'[9]Sectores 23 24'!$C$3:$J$148,7,0)</f>
        <v>135930.68344081938</v>
      </c>
      <c r="J28" s="105">
        <f>VLOOKUP(A28,'[10]24  sector'!$A$4:$C$41,3,0)</f>
        <v>134540.29999999999</v>
      </c>
      <c r="K28" s="105">
        <v>83143.899999999994</v>
      </c>
      <c r="L28" s="103">
        <f t="shared" si="7"/>
        <v>-0.38201490557104445</v>
      </c>
      <c r="M28" s="106">
        <f t="shared" si="8"/>
        <v>139.985658778031</v>
      </c>
      <c r="N28" s="106">
        <f t="shared" si="5"/>
        <v>229.61264094733005</v>
      </c>
      <c r="O28" s="106">
        <f t="shared" si="5"/>
        <v>231.9660344827586</v>
      </c>
      <c r="P28" s="106">
        <f t="shared" si="5"/>
        <v>144.85</v>
      </c>
      <c r="Q28" s="103">
        <f t="shared" si="9"/>
        <v>-0.37555513106481841</v>
      </c>
      <c r="R28" s="20"/>
      <c r="S28" s="20"/>
      <c r="T28" s="20"/>
    </row>
    <row r="29" spans="1:20" ht="14.4">
      <c r="A29" s="20" t="s">
        <v>141</v>
      </c>
      <c r="B29" s="108" t="s">
        <v>81</v>
      </c>
      <c r="C29" s="105">
        <f>VLOOKUP(A29,'[9]Sectores 23 24'!$C$3:$J$148,3,0)</f>
        <v>846</v>
      </c>
      <c r="D29" s="105">
        <f>VLOOKUP(A29,'[9]Sectores 23 24'!$C$3:$J$148,4,0)</f>
        <v>1016</v>
      </c>
      <c r="E29" s="105">
        <f>VLOOKUP(A29,'[10]24  sector'!$A$4:$C$41,2,0)</f>
        <v>852</v>
      </c>
      <c r="F29" s="105">
        <v>567</v>
      </c>
      <c r="G29" s="103">
        <f t="shared" si="6"/>
        <v>-0.33450704225352113</v>
      </c>
      <c r="H29" s="161">
        <f>VLOOKUP(A29,'[9]Sectores 23 24'!$C$3:$J$148,6,0)</f>
        <v>34172.020069127459</v>
      </c>
      <c r="I29" s="105">
        <f>VLOOKUP(A29,'[9]Sectores 23 24'!$C$3:$J$148,7,0)</f>
        <v>33685.259776130319</v>
      </c>
      <c r="J29" s="105">
        <f>VLOOKUP(A29,'[10]24  sector'!$A$4:$C$41,3,0)</f>
        <v>28837.5</v>
      </c>
      <c r="K29" s="105">
        <v>13476.3</v>
      </c>
      <c r="L29" s="103">
        <f t="shared" si="7"/>
        <v>-0.53268140442132639</v>
      </c>
      <c r="M29" s="106">
        <f t="shared" si="8"/>
        <v>40.392458710552553</v>
      </c>
      <c r="N29" s="106">
        <f t="shared" si="5"/>
        <v>33.154783244222756</v>
      </c>
      <c r="O29" s="106">
        <f t="shared" si="5"/>
        <v>33.846830985915496</v>
      </c>
      <c r="P29" s="106">
        <f t="shared" si="5"/>
        <v>23.767724867724866</v>
      </c>
      <c r="Q29" s="103">
        <f t="shared" si="9"/>
        <v>-0.29778581405109372</v>
      </c>
      <c r="R29" s="20"/>
      <c r="S29" s="20"/>
      <c r="T29" s="20"/>
    </row>
    <row r="30" spans="1:20" ht="14.4">
      <c r="A30" s="20" t="s">
        <v>142</v>
      </c>
      <c r="B30" s="108" t="s">
        <v>82</v>
      </c>
      <c r="C30" s="105">
        <f>VLOOKUP(A30,'[9]Sectores 23 24'!$C$3:$J$148,3,0)</f>
        <v>779</v>
      </c>
      <c r="D30" s="105">
        <f>VLOOKUP(A30,'[9]Sectores 23 24'!$C$3:$J$148,4,0)</f>
        <v>796</v>
      </c>
      <c r="E30" s="105">
        <f>VLOOKUP(A30,'[10]24  sector'!$A$4:$C$41,2,0)</f>
        <v>696</v>
      </c>
      <c r="F30" s="105">
        <v>534</v>
      </c>
      <c r="G30" s="103">
        <f t="shared" si="6"/>
        <v>-0.23275862068965514</v>
      </c>
      <c r="H30" s="161">
        <f>VLOOKUP(A30,'[9]Sectores 23 24'!$C$3:$J$148,6,0)</f>
        <v>337134.14014778263</v>
      </c>
      <c r="I30" s="105">
        <f>VLOOKUP(A30,'[9]Sectores 23 24'!$C$3:$J$148,7,0)</f>
        <v>242974.130417943</v>
      </c>
      <c r="J30" s="105">
        <f>VLOOKUP(A30,'[10]24  sector'!$A$4:$C$41,3,0)</f>
        <v>221056.1</v>
      </c>
      <c r="K30" s="105">
        <v>164526.79999999999</v>
      </c>
      <c r="L30" s="103">
        <f t="shared" si="7"/>
        <v>-0.25572377328650975</v>
      </c>
      <c r="M30" s="106">
        <f t="shared" si="8"/>
        <v>432.7781003180778</v>
      </c>
      <c r="N30" s="106">
        <f t="shared" si="5"/>
        <v>305.24388243460174</v>
      </c>
      <c r="O30" s="106">
        <f t="shared" si="5"/>
        <v>317.60933908045979</v>
      </c>
      <c r="P30" s="106">
        <f t="shared" si="5"/>
        <v>308.10262172284644</v>
      </c>
      <c r="Q30" s="103">
        <f t="shared" si="9"/>
        <v>-2.9932109002641871E-2</v>
      </c>
      <c r="R30" s="20"/>
      <c r="S30" s="20"/>
      <c r="T30" s="20"/>
    </row>
    <row r="31" spans="1:20" ht="14.4">
      <c r="A31" s="20" t="s">
        <v>83</v>
      </c>
      <c r="B31" s="108" t="s">
        <v>83</v>
      </c>
      <c r="C31" s="105">
        <f>VLOOKUP(A31,'[9]Sectores 23 24'!$C$3:$J$148,3,0)</f>
        <v>1006</v>
      </c>
      <c r="D31" s="105">
        <f>VLOOKUP(A31,'[9]Sectores 23 24'!$C$3:$J$148,4,0)</f>
        <v>1146</v>
      </c>
      <c r="E31" s="105">
        <f>VLOOKUP(A31,'[10]24  sector'!$A$4:$C$41,2,0)</f>
        <v>966</v>
      </c>
      <c r="F31" s="105">
        <v>506</v>
      </c>
      <c r="G31" s="103">
        <f>+F31/E31-1</f>
        <v>-0.47619047619047616</v>
      </c>
      <c r="H31" s="161">
        <f>VLOOKUP(A31,'[9]Sectores 23 24'!$C$3:$J$148,6,0)</f>
        <v>14923.869875643479</v>
      </c>
      <c r="I31" s="105">
        <f>VLOOKUP(A31,'[9]Sectores 23 24'!$C$3:$J$148,7,0)</f>
        <v>18540.049836665392</v>
      </c>
      <c r="J31" s="105">
        <f>VLOOKUP(A31,'[10]24  sector'!$A$4:$C$41,3,0)</f>
        <v>16994.3</v>
      </c>
      <c r="K31" s="105">
        <v>5373.8</v>
      </c>
      <c r="L31" s="103">
        <f>+K31/J31-1</f>
        <v>-0.68378809365493132</v>
      </c>
      <c r="M31" s="106">
        <f t="shared" si="8"/>
        <v>14.834860711375228</v>
      </c>
      <c r="N31" s="106">
        <f t="shared" si="5"/>
        <v>16.178053958695806</v>
      </c>
      <c r="O31" s="106">
        <f t="shared" si="5"/>
        <v>17.592443064182195</v>
      </c>
      <c r="P31" s="106">
        <f t="shared" si="5"/>
        <v>10.6201581027668</v>
      </c>
      <c r="Q31" s="103">
        <f t="shared" si="9"/>
        <v>-0.39632272425032344</v>
      </c>
      <c r="R31" s="20"/>
      <c r="S31" s="20"/>
      <c r="T31" s="20"/>
    </row>
    <row r="32" spans="1:20" ht="14.4">
      <c r="B32" s="108" t="s">
        <v>84</v>
      </c>
      <c r="C32" s="105">
        <f>+C13-SUM(C22:C31)</f>
        <v>7510</v>
      </c>
      <c r="D32" s="105">
        <f>+D13-SUM(D22:D31)</f>
        <v>7585</v>
      </c>
      <c r="E32" s="105">
        <f>+E13-SUM(E22:E31)</f>
        <v>4112</v>
      </c>
      <c r="F32" s="105">
        <f>+F13-SUM(F22:F31)</f>
        <v>3376</v>
      </c>
      <c r="G32" s="103">
        <f>+F32/E32-1</f>
        <v>-0.17898832684824906</v>
      </c>
      <c r="H32" s="105">
        <f>+H13-SUM(H22:H31)</f>
        <v>755292.71710601309</v>
      </c>
      <c r="I32" s="105">
        <f>+I13-SUM(I22:I31)</f>
        <v>697278.54440285824</v>
      </c>
      <c r="J32" s="105">
        <f>+J13-SUM(J22:J31)</f>
        <v>459929.39999999991</v>
      </c>
      <c r="K32" s="105">
        <f>+K13-SUM(K22:K31)</f>
        <v>544112.70000000019</v>
      </c>
      <c r="L32" s="103">
        <f t="shared" si="7"/>
        <v>0.18303526584732421</v>
      </c>
      <c r="M32" s="106">
        <f t="shared" si="8"/>
        <v>100.57160014727205</v>
      </c>
      <c r="N32" s="106">
        <f t="shared" si="5"/>
        <v>91.928614950937146</v>
      </c>
      <c r="O32" s="106">
        <f t="shared" si="5"/>
        <v>111.85053501945524</v>
      </c>
      <c r="P32" s="106">
        <f t="shared" si="5"/>
        <v>161.17082345971571</v>
      </c>
      <c r="Q32" s="103">
        <f t="shared" si="9"/>
        <v>0.44094816740645637</v>
      </c>
      <c r="R32" s="20"/>
      <c r="S32" s="20"/>
      <c r="T32" s="20"/>
    </row>
    <row r="33" spans="1:20" ht="14.4">
      <c r="B33" s="20" t="s">
        <v>85</v>
      </c>
    </row>
    <row r="34" spans="1:20" ht="14.4">
      <c r="L34" s="20" t="s">
        <v>86</v>
      </c>
    </row>
    <row r="35" spans="1:20" ht="14.4">
      <c r="D35" s="25"/>
      <c r="E35" s="25"/>
      <c r="F35" s="25"/>
      <c r="G35" s="26"/>
      <c r="J35" s="25"/>
      <c r="K35" s="25"/>
      <c r="L35" s="25"/>
      <c r="M35" s="25"/>
    </row>
    <row r="36" spans="1:20" ht="14.4">
      <c r="B36" s="23" t="s">
        <v>87</v>
      </c>
      <c r="C36" s="23"/>
      <c r="D36" s="25"/>
      <c r="E36" s="25"/>
      <c r="F36" s="25"/>
      <c r="G36" s="25"/>
      <c r="J36" s="25"/>
      <c r="K36" s="25"/>
      <c r="L36" s="25"/>
      <c r="M36" s="25"/>
    </row>
    <row r="37" spans="1:20" ht="14.4" customHeight="1">
      <c r="B37" s="13"/>
      <c r="C37" s="231" t="s">
        <v>59</v>
      </c>
      <c r="D37" s="232"/>
      <c r="E37" s="232"/>
      <c r="F37" s="232"/>
      <c r="G37" s="233"/>
      <c r="H37" s="225" t="s">
        <v>60</v>
      </c>
      <c r="I37" s="226"/>
      <c r="J37" s="226"/>
      <c r="K37" s="226"/>
      <c r="L37" s="227"/>
      <c r="M37" s="234" t="s">
        <v>61</v>
      </c>
      <c r="N37" s="235"/>
      <c r="O37" s="235"/>
      <c r="P37" s="235"/>
      <c r="Q37" s="236"/>
      <c r="R37"/>
      <c r="S37"/>
      <c r="T37" s="20"/>
    </row>
    <row r="38" spans="1:20" ht="14.4">
      <c r="B38" s="99" t="s">
        <v>88</v>
      </c>
      <c r="C38" s="99">
        <v>2023</v>
      </c>
      <c r="D38" s="99">
        <v>2024</v>
      </c>
      <c r="E38" s="162" t="s">
        <v>62</v>
      </c>
      <c r="F38" s="162" t="s">
        <v>63</v>
      </c>
      <c r="G38" s="100" t="s">
        <v>64</v>
      </c>
      <c r="H38" s="99">
        <v>2023</v>
      </c>
      <c r="I38" s="99">
        <v>2024</v>
      </c>
      <c r="J38" s="162" t="s">
        <v>62</v>
      </c>
      <c r="K38" s="162" t="s">
        <v>63</v>
      </c>
      <c r="L38" s="100" t="s">
        <v>64</v>
      </c>
      <c r="M38" s="99">
        <v>2023</v>
      </c>
      <c r="N38" s="99">
        <v>2024</v>
      </c>
      <c r="O38" s="162" t="s">
        <v>62</v>
      </c>
      <c r="P38" s="162" t="s">
        <v>63</v>
      </c>
      <c r="Q38" s="101" t="s">
        <v>64</v>
      </c>
      <c r="R38" s="20"/>
      <c r="S38" s="20"/>
      <c r="T38" s="20"/>
    </row>
    <row r="39" spans="1:20" ht="14.4">
      <c r="A39" s="164"/>
      <c r="B39" s="107" t="s">
        <v>70</v>
      </c>
      <c r="C39" s="102">
        <f t="shared" ref="C39:E39" si="10">+C18</f>
        <v>1381</v>
      </c>
      <c r="D39" s="102">
        <f t="shared" si="10"/>
        <v>1446</v>
      </c>
      <c r="E39" s="102">
        <f t="shared" si="10"/>
        <v>1129</v>
      </c>
      <c r="F39" s="102">
        <f>+F18</f>
        <v>956</v>
      </c>
      <c r="G39" s="103">
        <f t="shared" ref="G39:G74" si="11">+F39/E39-1</f>
        <v>-0.15323294951284328</v>
      </c>
      <c r="H39" s="109">
        <v>137331.77691745519</v>
      </c>
      <c r="I39" s="109">
        <v>163851.9297484383</v>
      </c>
      <c r="J39" s="102">
        <f>+J18</f>
        <v>119772.1</v>
      </c>
      <c r="K39" s="102">
        <f>+K18</f>
        <v>52733.9</v>
      </c>
      <c r="L39" s="103">
        <f t="shared" ref="L39:L74" si="12">+K39/J39-1</f>
        <v>-0.55971465808815246</v>
      </c>
      <c r="M39" s="104">
        <f t="shared" ref="M39:P50" si="13">+H39/C39</f>
        <v>99.443719708512091</v>
      </c>
      <c r="N39" s="104">
        <f t="shared" si="13"/>
        <v>113.31392098785498</v>
      </c>
      <c r="O39" s="104">
        <f t="shared" si="13"/>
        <v>106.08689105403012</v>
      </c>
      <c r="P39" s="104">
        <f t="shared" si="13"/>
        <v>55.160983263598325</v>
      </c>
      <c r="Q39" s="103">
        <f>+P39/O39-1</f>
        <v>-0.48003959098485782</v>
      </c>
      <c r="R39" s="20"/>
      <c r="S39" s="20"/>
      <c r="T39" s="20"/>
    </row>
    <row r="40" spans="1:20" ht="14.4">
      <c r="A40" s="164" t="s">
        <v>143</v>
      </c>
      <c r="B40" s="108" t="s">
        <v>89</v>
      </c>
      <c r="C40" s="110" t="e">
        <f>VLOOKUP(A40,'[11]Paises latam 23 24'!$N$81:$T$102,2,0)</f>
        <v>#N/A</v>
      </c>
      <c r="D40" s="110" t="e">
        <f>VLOOKUP(A40,'[11]Paises latam 23 24'!$N$81:$T$102,3,0)</f>
        <v>#N/A</v>
      </c>
      <c r="E40" s="105">
        <f>VLOOKUP(A40,'[10]24 pais latam'!$A$4:$C$30,2,0)</f>
        <v>399</v>
      </c>
      <c r="F40" s="105">
        <v>318</v>
      </c>
      <c r="G40" s="103">
        <f t="shared" si="11"/>
        <v>-0.20300751879699253</v>
      </c>
      <c r="H40" s="110" t="e">
        <f>VLOOKUP(A40,'[11]Paises latam 23 24'!$N$81:$T$102,5,0)</f>
        <v>#N/A</v>
      </c>
      <c r="I40" s="110" t="e">
        <f>VLOOKUP(A40,'[11]Paises latam 23 24'!$N$81:$T$102,6,0)</f>
        <v>#N/A</v>
      </c>
      <c r="J40" s="110">
        <f>VLOOKUP(A40,'[10]24 pais latam'!$A$4:$C$30,3,0)</f>
        <v>23902.1</v>
      </c>
      <c r="K40" s="110">
        <v>14256.1</v>
      </c>
      <c r="L40" s="103">
        <f t="shared" si="12"/>
        <v>-0.40356286686107068</v>
      </c>
      <c r="M40" s="106" t="e">
        <f t="shared" si="13"/>
        <v>#N/A</v>
      </c>
      <c r="N40" s="106" t="e">
        <f t="shared" si="13"/>
        <v>#N/A</v>
      </c>
      <c r="O40" s="106">
        <f t="shared" si="13"/>
        <v>59.905012531328317</v>
      </c>
      <c r="P40" s="106">
        <f t="shared" si="13"/>
        <v>44.830503144654088</v>
      </c>
      <c r="Q40" s="103">
        <f t="shared" ref="Q40:Q74" si="14">+P40/O40-1</f>
        <v>-0.25164020087285288</v>
      </c>
      <c r="R40" s="158"/>
      <c r="S40" s="158"/>
      <c r="T40" s="158"/>
    </row>
    <row r="41" spans="1:20" ht="14.4">
      <c r="A41" s="164" t="s">
        <v>144</v>
      </c>
      <c r="B41" s="108" t="s">
        <v>90</v>
      </c>
      <c r="C41" s="110" t="e">
        <f>VLOOKUP(A41,'[11]Paises latam 23 24'!$N$81:$T$102,2,0)</f>
        <v>#N/A</v>
      </c>
      <c r="D41" s="110" t="e">
        <f>VLOOKUP(A41,'[11]Paises latam 23 24'!$N$81:$T$102,3,0)</f>
        <v>#N/A</v>
      </c>
      <c r="E41" s="105">
        <f>VLOOKUP(A41,'[10]24 pais latam'!$A$4:$C$30,2,0)</f>
        <v>213</v>
      </c>
      <c r="F41" s="105">
        <v>202</v>
      </c>
      <c r="G41" s="103">
        <f t="shared" si="11"/>
        <v>-5.1643192488262879E-2</v>
      </c>
      <c r="H41" s="110" t="e">
        <f>VLOOKUP(A41,'[11]Paises latam 23 24'!$N$81:$T$102,5,0)</f>
        <v>#N/A</v>
      </c>
      <c r="I41" s="110" t="e">
        <f>VLOOKUP(A41,'[11]Paises latam 23 24'!$N$81:$T$102,6,0)</f>
        <v>#N/A</v>
      </c>
      <c r="J41" s="110">
        <f>VLOOKUP(A41,'[10]24 pais latam'!$A$4:$C$30,3,0)</f>
        <v>34483.4</v>
      </c>
      <c r="K41" s="110">
        <v>20238.8</v>
      </c>
      <c r="L41" s="103">
        <f t="shared" si="12"/>
        <v>-0.41308571660567117</v>
      </c>
      <c r="M41" s="106" t="e">
        <f t="shared" si="13"/>
        <v>#N/A</v>
      </c>
      <c r="N41" s="106" t="e">
        <f t="shared" si="13"/>
        <v>#N/A</v>
      </c>
      <c r="O41" s="106">
        <f t="shared" si="13"/>
        <v>161.89389671361502</v>
      </c>
      <c r="P41" s="106">
        <f t="shared" si="13"/>
        <v>100.19207920792078</v>
      </c>
      <c r="Q41" s="103">
        <f t="shared" si="14"/>
        <v>-0.38112503780697005</v>
      </c>
      <c r="R41" s="158"/>
      <c r="S41" s="158"/>
      <c r="T41" s="158"/>
    </row>
    <row r="42" spans="1:20" ht="14.4">
      <c r="A42" s="164" t="s">
        <v>91</v>
      </c>
      <c r="B42" s="108" t="s">
        <v>91</v>
      </c>
      <c r="C42" s="110" t="e">
        <f>VLOOKUP(A42,'[11]Paises latam 23 24'!$N$81:$T$102,2,0)</f>
        <v>#N/A</v>
      </c>
      <c r="D42" s="110" t="e">
        <f>VLOOKUP(A42,'[11]Paises latam 23 24'!$N$81:$T$102,3,0)</f>
        <v>#N/A</v>
      </c>
      <c r="E42" s="105">
        <f>VLOOKUP(A42,'[10]24 pais latam'!$A$4:$C$30,2,0)</f>
        <v>128</v>
      </c>
      <c r="F42" s="105">
        <v>90</v>
      </c>
      <c r="G42" s="103">
        <f t="shared" si="11"/>
        <v>-0.296875</v>
      </c>
      <c r="H42" s="110" t="e">
        <f>VLOOKUP(A42,'[11]Paises latam 23 24'!$N$81:$T$102,5,0)</f>
        <v>#N/A</v>
      </c>
      <c r="I42" s="110" t="e">
        <f>VLOOKUP(A42,'[11]Paises latam 23 24'!$N$81:$T$102,6,0)</f>
        <v>#N/A</v>
      </c>
      <c r="J42" s="110">
        <f>VLOOKUP(A42,'[10]24 pais latam'!$A$4:$C$30,3,0)</f>
        <v>2912.9</v>
      </c>
      <c r="K42" s="110">
        <v>1287.4000000000001</v>
      </c>
      <c r="L42" s="103">
        <f t="shared" si="12"/>
        <v>-0.55803494798997555</v>
      </c>
      <c r="M42" s="106" t="e">
        <f t="shared" si="13"/>
        <v>#N/A</v>
      </c>
      <c r="N42" s="106" t="e">
        <f t="shared" si="13"/>
        <v>#N/A</v>
      </c>
      <c r="O42" s="106">
        <f t="shared" si="13"/>
        <v>22.757031250000001</v>
      </c>
      <c r="P42" s="106">
        <f t="shared" si="13"/>
        <v>14.304444444444446</v>
      </c>
      <c r="Q42" s="103">
        <f t="shared" si="14"/>
        <v>-0.37142748158574312</v>
      </c>
      <c r="R42" s="158"/>
      <c r="S42" s="158"/>
      <c r="T42" s="158"/>
    </row>
    <row r="43" spans="1:20" ht="14.4">
      <c r="A43" s="164" t="s">
        <v>92</v>
      </c>
      <c r="B43" s="108" t="s">
        <v>92</v>
      </c>
      <c r="C43" s="110" t="e">
        <f>VLOOKUP(A43,'[11]Paises latam 23 24'!$N$81:$T$102,2,0)</f>
        <v>#N/A</v>
      </c>
      <c r="D43" s="110" t="e">
        <f>VLOOKUP(A43,'[11]Paises latam 23 24'!$N$81:$T$102,3,0)</f>
        <v>#N/A</v>
      </c>
      <c r="E43" s="105">
        <f>VLOOKUP(A43,'[10]24 pais latam'!$A$4:$C$30,2,0)</f>
        <v>67</v>
      </c>
      <c r="F43" s="105">
        <v>60</v>
      </c>
      <c r="G43" s="103">
        <f t="shared" si="11"/>
        <v>-0.10447761194029848</v>
      </c>
      <c r="H43" s="110" t="e">
        <f>VLOOKUP(A43,'[11]Paises latam 23 24'!$N$81:$T$102,5,0)</f>
        <v>#N/A</v>
      </c>
      <c r="I43" s="110" t="e">
        <f>VLOOKUP(A43,'[11]Paises latam 23 24'!$N$81:$T$102,6,0)</f>
        <v>#N/A</v>
      </c>
      <c r="J43" s="110">
        <f>VLOOKUP(A43,'[10]24 pais latam'!$A$4:$C$30,3,0)</f>
        <v>4733.2</v>
      </c>
      <c r="K43" s="110">
        <v>5891.3</v>
      </c>
      <c r="L43" s="103">
        <f t="shared" si="12"/>
        <v>0.24467590636355951</v>
      </c>
      <c r="M43" s="106" t="e">
        <f t="shared" si="13"/>
        <v>#N/A</v>
      </c>
      <c r="N43" s="106" t="e">
        <f t="shared" si="13"/>
        <v>#N/A</v>
      </c>
      <c r="O43" s="106">
        <f t="shared" si="13"/>
        <v>70.644776119402977</v>
      </c>
      <c r="P43" s="106">
        <f t="shared" si="13"/>
        <v>98.188333333333333</v>
      </c>
      <c r="Q43" s="103">
        <f t="shared" si="14"/>
        <v>0.38988809543930825</v>
      </c>
      <c r="R43" s="158"/>
      <c r="S43" s="158"/>
      <c r="T43" s="158"/>
    </row>
    <row r="44" spans="1:20" ht="14.4">
      <c r="A44" s="164" t="s">
        <v>93</v>
      </c>
      <c r="B44" s="108" t="s">
        <v>93</v>
      </c>
      <c r="C44" s="110" t="e">
        <f>VLOOKUP(A44,'[11]Paises latam 23 24'!$N$81:$T$102,2,0)</f>
        <v>#N/A</v>
      </c>
      <c r="D44" s="110" t="e">
        <f>VLOOKUP(A44,'[11]Paises latam 23 24'!$N$81:$T$102,3,0)</f>
        <v>#N/A</v>
      </c>
      <c r="E44" s="105">
        <f>VLOOKUP(A44,'[10]24 pais latam'!$A$4:$C$30,2,0)</f>
        <v>44</v>
      </c>
      <c r="F44" s="105">
        <v>57</v>
      </c>
      <c r="G44" s="103">
        <f t="shared" si="11"/>
        <v>0.29545454545454541</v>
      </c>
      <c r="H44" s="110" t="e">
        <f>VLOOKUP(A44,'[11]Paises latam 23 24'!$N$81:$T$102,5,0)</f>
        <v>#N/A</v>
      </c>
      <c r="I44" s="110" t="e">
        <f>VLOOKUP(A44,'[11]Paises latam 23 24'!$N$81:$T$102,6,0)</f>
        <v>#N/A</v>
      </c>
      <c r="J44" s="110">
        <f>VLOOKUP(A44,'[10]24 pais latam'!$A$4:$C$30,3,0)</f>
        <v>33888.800000000003</v>
      </c>
      <c r="K44" s="110">
        <v>977.8</v>
      </c>
      <c r="L44" s="103">
        <f t="shared" si="12"/>
        <v>-0.97114680956540211</v>
      </c>
      <c r="M44" s="106" t="e">
        <f t="shared" si="13"/>
        <v>#N/A</v>
      </c>
      <c r="N44" s="106" t="e">
        <f t="shared" si="13"/>
        <v>#N/A</v>
      </c>
      <c r="O44" s="106">
        <f t="shared" si="13"/>
        <v>770.2</v>
      </c>
      <c r="P44" s="106">
        <f t="shared" si="13"/>
        <v>17.154385964912279</v>
      </c>
      <c r="Q44" s="103">
        <f t="shared" si="14"/>
        <v>-0.97772736176978414</v>
      </c>
      <c r="R44" s="158"/>
      <c r="S44" s="158"/>
      <c r="T44" s="158"/>
    </row>
    <row r="45" spans="1:20" ht="14.4">
      <c r="A45" s="164" t="s">
        <v>94</v>
      </c>
      <c r="B45" s="108" t="s">
        <v>94</v>
      </c>
      <c r="C45" s="110" t="e">
        <f>VLOOKUP(A45,'[11]Paises latam 23 24'!$N$81:$T$102,2,0)</f>
        <v>#N/A</v>
      </c>
      <c r="D45" s="110" t="e">
        <f>VLOOKUP(A45,'[11]Paises latam 23 24'!$N$81:$T$102,3,0)</f>
        <v>#N/A</v>
      </c>
      <c r="E45" s="105">
        <f>VLOOKUP(A45,'[10]24 pais latam'!$A$4:$C$30,2,0)</f>
        <v>80</v>
      </c>
      <c r="F45" s="105">
        <v>52</v>
      </c>
      <c r="G45" s="103">
        <f t="shared" si="11"/>
        <v>-0.35</v>
      </c>
      <c r="H45" s="110" t="e">
        <f>VLOOKUP(A45,'[11]Paises latam 23 24'!$N$81:$T$102,5,0)</f>
        <v>#N/A</v>
      </c>
      <c r="I45" s="110" t="e">
        <f>VLOOKUP(A45,'[11]Paises latam 23 24'!$N$81:$T$102,6,0)</f>
        <v>#N/A</v>
      </c>
      <c r="J45" s="110">
        <f>VLOOKUP(A45,'[10]24 pais latam'!$A$4:$C$30,3,0)</f>
        <v>1200</v>
      </c>
      <c r="K45" s="110">
        <v>843.8</v>
      </c>
      <c r="L45" s="103">
        <f t="shared" si="12"/>
        <v>-0.29683333333333339</v>
      </c>
      <c r="M45" s="106" t="e">
        <f t="shared" si="13"/>
        <v>#N/A</v>
      </c>
      <c r="N45" s="106" t="e">
        <f t="shared" si="13"/>
        <v>#N/A</v>
      </c>
      <c r="O45" s="106">
        <f t="shared" si="13"/>
        <v>15</v>
      </c>
      <c r="P45" s="106">
        <f t="shared" si="13"/>
        <v>16.226923076923075</v>
      </c>
      <c r="Q45" s="103">
        <f t="shared" si="14"/>
        <v>8.1794871794871771E-2</v>
      </c>
      <c r="R45" s="158"/>
      <c r="S45" s="158"/>
      <c r="T45" s="158"/>
    </row>
    <row r="46" spans="1:20" ht="14.4">
      <c r="A46" s="164" t="s">
        <v>145</v>
      </c>
      <c r="B46" s="108" t="s">
        <v>95</v>
      </c>
      <c r="C46" s="110" t="e">
        <f>VLOOKUP(A46,'[11]Paises latam 23 24'!$N$81:$T$102,2,0)</f>
        <v>#N/A</v>
      </c>
      <c r="D46" s="110" t="e">
        <f>VLOOKUP(A46,'[11]Paises latam 23 24'!$N$81:$T$102,3,0)</f>
        <v>#N/A</v>
      </c>
      <c r="E46" s="105">
        <f>VLOOKUP(A46,'[10]24 pais latam'!$A$4:$C$30,2,0)</f>
        <v>67</v>
      </c>
      <c r="F46" s="105">
        <v>39</v>
      </c>
      <c r="G46" s="103">
        <f t="shared" si="11"/>
        <v>-0.41791044776119401</v>
      </c>
      <c r="H46" s="110" t="e">
        <f>VLOOKUP(A46,'[11]Paises latam 23 24'!$N$81:$T$102,5,0)</f>
        <v>#N/A</v>
      </c>
      <c r="I46" s="110" t="e">
        <f>VLOOKUP(A46,'[11]Paises latam 23 24'!$N$81:$T$102,6,0)</f>
        <v>#N/A</v>
      </c>
      <c r="J46" s="110">
        <f>VLOOKUP(A46,'[10]24 pais latam'!$A$4:$C$30,3,0)</f>
        <v>11499.5</v>
      </c>
      <c r="K46" s="110">
        <v>1643.7</v>
      </c>
      <c r="L46" s="103">
        <f t="shared" si="12"/>
        <v>-0.85706335058046001</v>
      </c>
      <c r="M46" s="106" t="e">
        <f t="shared" si="13"/>
        <v>#N/A</v>
      </c>
      <c r="N46" s="106" t="e">
        <f t="shared" si="13"/>
        <v>#N/A</v>
      </c>
      <c r="O46" s="106">
        <f t="shared" si="13"/>
        <v>171.63432835820896</v>
      </c>
      <c r="P46" s="106">
        <f t="shared" si="13"/>
        <v>42.146153846153844</v>
      </c>
      <c r="Q46" s="103">
        <f t="shared" si="14"/>
        <v>-0.75444216638181594</v>
      </c>
      <c r="R46" s="158"/>
      <c r="S46" s="158"/>
      <c r="T46" s="158"/>
    </row>
    <row r="47" spans="1:20" ht="14.4">
      <c r="A47" s="164" t="s">
        <v>146</v>
      </c>
      <c r="B47" s="108" t="s">
        <v>96</v>
      </c>
      <c r="C47" s="110" t="e">
        <f>VLOOKUP(A47,'[11]Paises latam 23 24'!$N$81:$T$102,2,0)</f>
        <v>#N/A</v>
      </c>
      <c r="D47" s="110" t="e">
        <f>VLOOKUP(A47,'[11]Paises latam 23 24'!$N$81:$T$102,3,0)</f>
        <v>#N/A</v>
      </c>
      <c r="E47" s="105">
        <f>VLOOKUP(A47,'[10]24 pais latam'!$A$4:$C$30,2,0)</f>
        <v>17</v>
      </c>
      <c r="F47" s="105">
        <v>21</v>
      </c>
      <c r="G47" s="103">
        <f t="shared" si="11"/>
        <v>0.23529411764705888</v>
      </c>
      <c r="H47" s="110" t="e">
        <f>VLOOKUP(A47,'[11]Paises latam 23 24'!$N$81:$T$102,5,0)</f>
        <v>#N/A</v>
      </c>
      <c r="I47" s="110" t="e">
        <f>VLOOKUP(A47,'[11]Paises latam 23 24'!$N$81:$T$102,6,0)</f>
        <v>#N/A</v>
      </c>
      <c r="J47" s="110">
        <f>VLOOKUP(A47,'[10]24 pais latam'!$A$4:$C$30,3,0)</f>
        <v>380.6</v>
      </c>
      <c r="K47" s="110">
        <v>697.7</v>
      </c>
      <c r="L47" s="103">
        <f t="shared" si="12"/>
        <v>0.83315817130846037</v>
      </c>
      <c r="M47" s="106" t="e">
        <f t="shared" si="13"/>
        <v>#N/A</v>
      </c>
      <c r="N47" s="106" t="e">
        <f t="shared" si="13"/>
        <v>#N/A</v>
      </c>
      <c r="O47" s="106">
        <f t="shared" si="13"/>
        <v>22.388235294117649</v>
      </c>
      <c r="P47" s="106">
        <f t="shared" si="13"/>
        <v>33.223809523809528</v>
      </c>
      <c r="Q47" s="103">
        <f t="shared" si="14"/>
        <v>0.48398518629732501</v>
      </c>
      <c r="R47" s="158"/>
      <c r="S47" s="158"/>
      <c r="T47" s="158"/>
    </row>
    <row r="48" spans="1:20" ht="14.4">
      <c r="A48" s="164" t="s">
        <v>97</v>
      </c>
      <c r="B48" s="108" t="s">
        <v>97</v>
      </c>
      <c r="C48" s="110" t="e">
        <f>VLOOKUP(A48,'[11]Paises latam 23 24'!$N$81:$T$102,2,0)</f>
        <v>#N/A</v>
      </c>
      <c r="D48" s="110" t="e">
        <f>VLOOKUP(A48,'[11]Paises latam 23 24'!$N$81:$T$102,3,0)</f>
        <v>#N/A</v>
      </c>
      <c r="E48" s="105">
        <f>VLOOKUP(A48,'[10]24 pais latam'!$A$4:$C$30,2,0)</f>
        <v>11</v>
      </c>
      <c r="F48" s="105">
        <v>18</v>
      </c>
      <c r="G48" s="103">
        <f t="shared" si="11"/>
        <v>0.63636363636363646</v>
      </c>
      <c r="H48" s="110" t="e">
        <f>VLOOKUP(A48,'[11]Paises latam 23 24'!$N$81:$T$102,5,0)</f>
        <v>#N/A</v>
      </c>
      <c r="I48" s="110" t="e">
        <f>VLOOKUP(A48,'[11]Paises latam 23 24'!$N$81:$T$102,6,0)</f>
        <v>#N/A</v>
      </c>
      <c r="J48" s="110">
        <f>VLOOKUP(A48,'[10]24 pais latam'!$A$4:$C$30,3,0)</f>
        <v>813.5</v>
      </c>
      <c r="K48" s="110">
        <v>2642</v>
      </c>
      <c r="L48" s="103">
        <f t="shared" si="12"/>
        <v>2.2476951444376154</v>
      </c>
      <c r="M48" s="106" t="e">
        <f t="shared" si="13"/>
        <v>#N/A</v>
      </c>
      <c r="N48" s="106" t="e">
        <f t="shared" si="13"/>
        <v>#N/A</v>
      </c>
      <c r="O48" s="106">
        <f t="shared" si="13"/>
        <v>73.954545454545453</v>
      </c>
      <c r="P48" s="106">
        <f t="shared" si="13"/>
        <v>146.77777777777777</v>
      </c>
      <c r="Q48" s="103">
        <f t="shared" si="14"/>
        <v>0.9847025882674314</v>
      </c>
      <c r="R48" s="158"/>
      <c r="S48" s="158"/>
      <c r="T48" s="158"/>
    </row>
    <row r="49" spans="1:20" ht="14.4">
      <c r="A49" s="164" t="s">
        <v>147</v>
      </c>
      <c r="B49" s="108" t="s">
        <v>98</v>
      </c>
      <c r="C49" s="110" t="e">
        <f>VLOOKUP(A49,'[11]Paises latam 23 24'!$N$81:$T$102,2,0)</f>
        <v>#N/A</v>
      </c>
      <c r="D49" s="110" t="e">
        <f>VLOOKUP(A49,'[11]Paises latam 23 24'!$N$81:$T$102,3,0)</f>
        <v>#N/A</v>
      </c>
      <c r="E49" s="105">
        <f>VLOOKUP(A49,'[10]24 pais latam'!$A$4:$C$30,2,0)</f>
        <v>24</v>
      </c>
      <c r="F49" s="105">
        <v>14</v>
      </c>
      <c r="G49" s="103">
        <f t="shared" si="11"/>
        <v>-0.41666666666666663</v>
      </c>
      <c r="H49" s="110" t="e">
        <f>VLOOKUP(A49,'[11]Paises latam 23 24'!$N$81:$T$102,5,0)</f>
        <v>#N/A</v>
      </c>
      <c r="I49" s="110" t="e">
        <f>VLOOKUP(A49,'[11]Paises latam 23 24'!$N$81:$T$102,6,0)</f>
        <v>#N/A</v>
      </c>
      <c r="J49" s="110">
        <f>VLOOKUP(A49,'[10]24 pais latam'!$A$4:$C$30,3,0)</f>
        <v>888.1</v>
      </c>
      <c r="K49" s="110">
        <v>1419.2</v>
      </c>
      <c r="L49" s="103">
        <f t="shared" si="12"/>
        <v>0.59801824118905533</v>
      </c>
      <c r="M49" s="106" t="e">
        <f t="shared" si="13"/>
        <v>#N/A</v>
      </c>
      <c r="N49" s="106" t="e">
        <f t="shared" si="13"/>
        <v>#N/A</v>
      </c>
      <c r="O49" s="106">
        <f t="shared" si="13"/>
        <v>37.00416666666667</v>
      </c>
      <c r="P49" s="106">
        <f t="shared" si="13"/>
        <v>101.37142857142858</v>
      </c>
      <c r="Q49" s="103">
        <f t="shared" si="14"/>
        <v>1.7394598420383804</v>
      </c>
      <c r="R49" s="158"/>
      <c r="S49" s="158"/>
      <c r="T49" s="158"/>
    </row>
    <row r="50" spans="1:20" ht="14.4">
      <c r="A50" s="164"/>
      <c r="B50" s="108" t="s">
        <v>84</v>
      </c>
      <c r="C50" s="105" t="e">
        <f t="shared" ref="C50:E50" si="15">+C39-SUM(C40:C49)</f>
        <v>#N/A</v>
      </c>
      <c r="D50" s="105" t="e">
        <f t="shared" si="15"/>
        <v>#N/A</v>
      </c>
      <c r="E50" s="105">
        <f t="shared" si="15"/>
        <v>79</v>
      </c>
      <c r="F50" s="105">
        <f>+F39-SUM(F40:F49)</f>
        <v>85</v>
      </c>
      <c r="G50" s="103">
        <f t="shared" si="11"/>
        <v>7.5949367088607556E-2</v>
      </c>
      <c r="H50" s="105" t="e">
        <f t="shared" ref="H50:K50" si="16">+H39-SUM(H40:H49)</f>
        <v>#N/A</v>
      </c>
      <c r="I50" s="105" t="e">
        <f t="shared" si="16"/>
        <v>#N/A</v>
      </c>
      <c r="J50" s="105">
        <f t="shared" si="16"/>
        <v>5069.9999999999854</v>
      </c>
      <c r="K50" s="105">
        <f t="shared" si="16"/>
        <v>2836.0999999999985</v>
      </c>
      <c r="L50" s="103">
        <f t="shared" si="12"/>
        <v>-0.44061143984220774</v>
      </c>
      <c r="M50" s="106" t="e">
        <f t="shared" si="13"/>
        <v>#N/A</v>
      </c>
      <c r="N50" s="106" t="e">
        <f t="shared" si="13"/>
        <v>#N/A</v>
      </c>
      <c r="O50" s="106">
        <f t="shared" si="13"/>
        <v>64.177215189873237</v>
      </c>
      <c r="P50" s="106">
        <f>+K50/F50</f>
        <v>33.365882352941156</v>
      </c>
      <c r="Q50" s="103">
        <f t="shared" si="14"/>
        <v>-0.48009769114746381</v>
      </c>
      <c r="R50" s="158"/>
      <c r="S50" s="158"/>
      <c r="T50" s="158"/>
    </row>
    <row r="51" spans="1:20" ht="14.4">
      <c r="B51" s="99" t="s">
        <v>99</v>
      </c>
      <c r="C51" s="99">
        <v>2023</v>
      </c>
      <c r="D51" s="99">
        <v>2024</v>
      </c>
      <c r="E51" s="162" t="s">
        <v>62</v>
      </c>
      <c r="F51" s="162" t="s">
        <v>63</v>
      </c>
      <c r="G51" s="100" t="s">
        <v>64</v>
      </c>
      <c r="H51" s="99">
        <v>2023</v>
      </c>
      <c r="I51" s="99">
        <v>2024</v>
      </c>
      <c r="J51" s="162" t="s">
        <v>62</v>
      </c>
      <c r="K51" s="162" t="s">
        <v>63</v>
      </c>
      <c r="L51" s="100" t="s">
        <v>64</v>
      </c>
      <c r="M51" s="99">
        <v>2023</v>
      </c>
      <c r="N51" s="99">
        <v>2024</v>
      </c>
      <c r="O51" s="162" t="s">
        <v>62</v>
      </c>
      <c r="P51" s="162" t="s">
        <v>63</v>
      </c>
      <c r="Q51" s="101" t="s">
        <v>64</v>
      </c>
      <c r="R51" s="158"/>
      <c r="S51" s="158"/>
      <c r="T51" s="20"/>
    </row>
    <row r="52" spans="1:20" ht="14.4">
      <c r="A52" s="20" t="s">
        <v>134</v>
      </c>
      <c r="B52" s="108" t="s">
        <v>100</v>
      </c>
      <c r="C52" s="110">
        <f>VLOOKUP(A52,'[9]Sectores latam 23 24'!$M$86:$R$106,2,0)</f>
        <v>173</v>
      </c>
      <c r="D52" s="110">
        <f>VLOOKUP(A52,'[9]Sectores latam 23 24'!$M$86:$R$106,3,0)</f>
        <v>193</v>
      </c>
      <c r="E52" s="110">
        <f>VLOOKUP(A52,'[10]24 sector latam'!$A$4:$C$38,2,0)</f>
        <v>147</v>
      </c>
      <c r="F52" s="110">
        <v>141</v>
      </c>
      <c r="G52" s="103">
        <f t="shared" si="11"/>
        <v>-4.081632653061229E-2</v>
      </c>
      <c r="H52" s="110">
        <f>VLOOKUP(A52,'[9]Sectores latam 23 24'!$M$86:$R$106,5,0)</f>
        <v>1491</v>
      </c>
      <c r="I52" s="110">
        <f>VLOOKUP(A52,'[9]Sectores latam 23 24'!$M$86:$R$106,6,0)</f>
        <v>1390</v>
      </c>
      <c r="J52" s="110">
        <f>VLOOKUP(A52,'[10]24 sector latam'!$A$4:$C$38,3,0)</f>
        <v>1053.7</v>
      </c>
      <c r="K52" s="110">
        <v>2010.9</v>
      </c>
      <c r="L52" s="103">
        <f t="shared" si="12"/>
        <v>0.9084179557748886</v>
      </c>
      <c r="M52" s="106">
        <f t="shared" ref="M52:P62" si="17">+H52/C52</f>
        <v>8.6184971098265901</v>
      </c>
      <c r="N52" s="106">
        <f t="shared" si="17"/>
        <v>7.2020725388601035</v>
      </c>
      <c r="O52" s="106">
        <f t="shared" si="17"/>
        <v>7.1680272108843539</v>
      </c>
      <c r="P52" s="106">
        <f t="shared" si="17"/>
        <v>14.261702127659575</v>
      </c>
      <c r="Q52" s="103">
        <f t="shared" si="14"/>
        <v>0.98962723048871348</v>
      </c>
      <c r="R52" s="158"/>
      <c r="S52" s="158"/>
      <c r="T52" s="158"/>
    </row>
    <row r="53" spans="1:20" ht="14.4">
      <c r="A53" s="20" t="s">
        <v>135</v>
      </c>
      <c r="B53" s="108" t="s">
        <v>101</v>
      </c>
      <c r="C53" s="110">
        <f>VLOOKUP(A53,'[9]Sectores latam 23 24'!$M$86:$R$106,2,0)</f>
        <v>127</v>
      </c>
      <c r="D53" s="110">
        <f>VLOOKUP(A53,'[9]Sectores latam 23 24'!$M$86:$R$106,3,0)</f>
        <v>157</v>
      </c>
      <c r="E53" s="110">
        <f>VLOOKUP(A53,'[10]24 sector latam'!$A$4:$C$38,2,0)</f>
        <v>113</v>
      </c>
      <c r="F53" s="110">
        <v>86</v>
      </c>
      <c r="G53" s="103">
        <f t="shared" si="11"/>
        <v>-0.23893805309734517</v>
      </c>
      <c r="H53" s="110">
        <f>VLOOKUP(A53,'[9]Sectores latam 23 24'!$M$86:$R$106,5,0)</f>
        <v>567</v>
      </c>
      <c r="I53" s="110">
        <f>VLOOKUP(A53,'[9]Sectores latam 23 24'!$M$86:$R$106,6,0)</f>
        <v>3902</v>
      </c>
      <c r="J53" s="110">
        <f>VLOOKUP(A53,'[10]24 sector latam'!$A$4:$C$38,3,0)</f>
        <v>3732.6</v>
      </c>
      <c r="K53" s="110">
        <v>307.60000000000002</v>
      </c>
      <c r="L53" s="103">
        <f t="shared" si="12"/>
        <v>-0.9175909553662327</v>
      </c>
      <c r="M53" s="106">
        <f t="shared" si="17"/>
        <v>4.4645669291338583</v>
      </c>
      <c r="N53" s="106">
        <f t="shared" si="17"/>
        <v>24.853503184713375</v>
      </c>
      <c r="O53" s="106">
        <f t="shared" si="17"/>
        <v>33.031858407079646</v>
      </c>
      <c r="P53" s="106">
        <f t="shared" si="17"/>
        <v>3.5767441860465117</v>
      </c>
      <c r="Q53" s="103">
        <f t="shared" si="14"/>
        <v>-0.89171834833004993</v>
      </c>
      <c r="R53" s="158"/>
      <c r="S53" s="158"/>
      <c r="T53" s="158"/>
    </row>
    <row r="54" spans="1:20" ht="14.4">
      <c r="A54" s="20" t="s">
        <v>137</v>
      </c>
      <c r="B54" s="108" t="s">
        <v>77</v>
      </c>
      <c r="C54" s="110">
        <f>VLOOKUP(A54,'[9]Sectores latam 23 24'!$M$86:$R$106,2,0)</f>
        <v>96</v>
      </c>
      <c r="D54" s="110">
        <f>VLOOKUP(A54,'[9]Sectores latam 23 24'!$M$86:$R$106,3,0)</f>
        <v>109</v>
      </c>
      <c r="E54" s="110">
        <f>VLOOKUP(A54,'[10]24 sector latam'!$A$4:$C$38,2,0)</f>
        <v>89</v>
      </c>
      <c r="F54" s="110">
        <v>71</v>
      </c>
      <c r="G54" s="103">
        <f t="shared" si="11"/>
        <v>-0.202247191011236</v>
      </c>
      <c r="H54" s="110">
        <f>VLOOKUP(A54,'[9]Sectores latam 23 24'!$M$86:$R$106,5,0)</f>
        <v>2047</v>
      </c>
      <c r="I54" s="110">
        <f>VLOOKUP(A54,'[9]Sectores latam 23 24'!$M$86:$R$106,6,0)</f>
        <v>2213</v>
      </c>
      <c r="J54" s="110">
        <f>VLOOKUP(A54,'[10]24 sector latam'!$A$4:$C$38,3,0)</f>
        <v>1964.3</v>
      </c>
      <c r="K54" s="110">
        <v>1017.5</v>
      </c>
      <c r="L54" s="103">
        <f t="shared" si="12"/>
        <v>-0.48200376724532912</v>
      </c>
      <c r="M54" s="106">
        <f t="shared" si="17"/>
        <v>21.322916666666668</v>
      </c>
      <c r="N54" s="106">
        <f t="shared" si="17"/>
        <v>20.302752293577981</v>
      </c>
      <c r="O54" s="106">
        <f t="shared" si="17"/>
        <v>22.070786516853932</v>
      </c>
      <c r="P54" s="106">
        <f t="shared" si="17"/>
        <v>14.330985915492958</v>
      </c>
      <c r="Q54" s="103">
        <f t="shared" si="14"/>
        <v>-0.35068077865963787</v>
      </c>
      <c r="R54" s="158"/>
      <c r="S54" s="158"/>
      <c r="T54" s="158"/>
    </row>
    <row r="55" spans="1:20" ht="14.4">
      <c r="A55" s="20" t="s">
        <v>138</v>
      </c>
      <c r="B55" s="108" t="s">
        <v>102</v>
      </c>
      <c r="C55" s="110">
        <f>VLOOKUP(A55,'[9]Sectores latam 23 24'!$M$86:$R$106,2,0)</f>
        <v>100</v>
      </c>
      <c r="D55" s="110">
        <f>VLOOKUP(A55,'[9]Sectores latam 23 24'!$M$86:$R$106,3,0)</f>
        <v>118</v>
      </c>
      <c r="E55" s="110">
        <f>VLOOKUP(A55,'[10]24 sector latam'!$A$4:$C$38,2,0)</f>
        <v>84</v>
      </c>
      <c r="F55" s="110">
        <v>67</v>
      </c>
      <c r="G55" s="103">
        <f t="shared" si="11"/>
        <v>-0.20238095238095233</v>
      </c>
      <c r="H55" s="110">
        <f>VLOOKUP(A55,'[9]Sectores latam 23 24'!$M$86:$R$106,5,0)</f>
        <v>3984</v>
      </c>
      <c r="I55" s="110">
        <f>VLOOKUP(A55,'[9]Sectores latam 23 24'!$M$86:$R$106,6,0)</f>
        <v>6035</v>
      </c>
      <c r="J55" s="110">
        <f>VLOOKUP(A55,'[10]24 sector latam'!$A$4:$C$38,3,0)</f>
        <v>4812</v>
      </c>
      <c r="K55" s="110">
        <v>3739.6</v>
      </c>
      <c r="L55" s="103">
        <f t="shared" si="12"/>
        <v>-0.22285951787198677</v>
      </c>
      <c r="M55" s="106">
        <f t="shared" si="17"/>
        <v>39.840000000000003</v>
      </c>
      <c r="N55" s="106">
        <f t="shared" si="17"/>
        <v>51.144067796610166</v>
      </c>
      <c r="O55" s="106">
        <f t="shared" si="17"/>
        <v>57.285714285714285</v>
      </c>
      <c r="P55" s="106">
        <f t="shared" si="17"/>
        <v>55.814925373134329</v>
      </c>
      <c r="Q55" s="103">
        <f t="shared" si="14"/>
        <v>-2.5674619421595213E-2</v>
      </c>
      <c r="R55" s="158"/>
      <c r="S55" s="158"/>
      <c r="T55" s="158"/>
    </row>
    <row r="56" spans="1:20" ht="14.4">
      <c r="A56" s="20" t="s">
        <v>148</v>
      </c>
      <c r="B56" s="108" t="s">
        <v>103</v>
      </c>
      <c r="C56" s="110">
        <f>VLOOKUP(A56,'[9]Sectores latam 23 24'!$M$86:$R$106,2,0)</f>
        <v>89</v>
      </c>
      <c r="D56" s="110">
        <f>VLOOKUP(A56,'[9]Sectores latam 23 24'!$M$86:$R$106,3,0)</f>
        <v>70</v>
      </c>
      <c r="E56" s="110">
        <f>VLOOKUP(A56,'[10]24 sector latam'!$A$4:$C$38,2,0)</f>
        <v>61</v>
      </c>
      <c r="F56" s="110">
        <v>59</v>
      </c>
      <c r="G56" s="103">
        <f t="shared" si="11"/>
        <v>-3.2786885245901676E-2</v>
      </c>
      <c r="H56" s="110">
        <f>VLOOKUP(A56,'[9]Sectores latam 23 24'!$M$86:$R$106,5,0)</f>
        <v>4354</v>
      </c>
      <c r="I56" s="110">
        <f>VLOOKUP(A56,'[9]Sectores latam 23 24'!$M$86:$R$106,6,0)</f>
        <v>4421</v>
      </c>
      <c r="J56" s="110">
        <f>VLOOKUP(A56,'[10]24 sector latam'!$A$4:$C$38,3,0)</f>
        <v>3158.1</v>
      </c>
      <c r="K56" s="110">
        <v>4284.6000000000004</v>
      </c>
      <c r="L56" s="103">
        <f t="shared" si="12"/>
        <v>0.35670181438206527</v>
      </c>
      <c r="M56" s="106">
        <f t="shared" si="17"/>
        <v>48.921348314606739</v>
      </c>
      <c r="N56" s="106">
        <f t="shared" si="17"/>
        <v>63.157142857142858</v>
      </c>
      <c r="O56" s="106">
        <f t="shared" si="17"/>
        <v>51.772131147540982</v>
      </c>
      <c r="P56" s="106">
        <f t="shared" si="17"/>
        <v>72.620338983050857</v>
      </c>
      <c r="Q56" s="103">
        <f t="shared" si="14"/>
        <v>0.40269170639501684</v>
      </c>
      <c r="R56" s="158"/>
      <c r="S56" s="158"/>
      <c r="T56" s="158"/>
    </row>
    <row r="57" spans="1:20" ht="14.4">
      <c r="A57" s="20" t="s">
        <v>142</v>
      </c>
      <c r="B57" s="108" t="s">
        <v>104</v>
      </c>
      <c r="C57" s="110">
        <f>VLOOKUP(A57,'[9]Sectores latam 23 24'!$M$86:$R$106,2,0)</f>
        <v>82</v>
      </c>
      <c r="D57" s="110">
        <f>VLOOKUP(A57,'[9]Sectores latam 23 24'!$M$86:$R$106,3,0)</f>
        <v>74</v>
      </c>
      <c r="E57" s="110">
        <f>VLOOKUP(A57,'[10]24 sector latam'!$A$4:$C$38,2,0)</f>
        <v>61</v>
      </c>
      <c r="F57" s="110">
        <v>58</v>
      </c>
      <c r="G57" s="103">
        <f t="shared" si="11"/>
        <v>-4.9180327868852514E-2</v>
      </c>
      <c r="H57" s="110">
        <f>VLOOKUP(A57,'[9]Sectores latam 23 24'!$M$86:$R$106,5,0)</f>
        <v>28091</v>
      </c>
      <c r="I57" s="110">
        <f>VLOOKUP(A57,'[9]Sectores latam 23 24'!$M$86:$R$106,6,0)</f>
        <v>27662</v>
      </c>
      <c r="J57" s="110">
        <f>VLOOKUP(A57,'[10]24 sector latam'!$A$4:$C$38,3,0)</f>
        <v>23347.9</v>
      </c>
      <c r="K57" s="110">
        <v>12376.7</v>
      </c>
      <c r="L57" s="103">
        <f t="shared" si="12"/>
        <v>-0.46990093327451288</v>
      </c>
      <c r="M57" s="106">
        <f t="shared" si="17"/>
        <v>342.57317073170731</v>
      </c>
      <c r="N57" s="106">
        <f t="shared" si="17"/>
        <v>373.81081081081084</v>
      </c>
      <c r="O57" s="106">
        <f t="shared" si="17"/>
        <v>382.75245901639346</v>
      </c>
      <c r="P57" s="106">
        <f t="shared" si="17"/>
        <v>213.39137931034483</v>
      </c>
      <c r="Q57" s="103">
        <f t="shared" si="14"/>
        <v>-0.44248201603009119</v>
      </c>
      <c r="R57" s="158"/>
      <c r="S57" s="158"/>
      <c r="T57" s="158"/>
    </row>
    <row r="58" spans="1:20" ht="14.4">
      <c r="A58" s="20" t="s">
        <v>140</v>
      </c>
      <c r="B58" s="108" t="s">
        <v>80</v>
      </c>
      <c r="C58" s="110">
        <f>VLOOKUP(A58,'[9]Sectores latam 23 24'!$M$86:$R$106,2,0)</f>
        <v>75</v>
      </c>
      <c r="D58" s="110">
        <f>VLOOKUP(A58,'[9]Sectores latam 23 24'!$M$86:$R$106,3,0)</f>
        <v>80</v>
      </c>
      <c r="E58" s="110">
        <f>VLOOKUP(A58,'[10]24 sector latam'!$A$4:$C$38,2,0)</f>
        <v>63</v>
      </c>
      <c r="F58" s="110">
        <v>53</v>
      </c>
      <c r="G58" s="103">
        <f t="shared" si="11"/>
        <v>-0.15873015873015872</v>
      </c>
      <c r="H58" s="110">
        <f>VLOOKUP(A58,'[9]Sectores latam 23 24'!$M$86:$R$106,5,0)</f>
        <v>9888</v>
      </c>
      <c r="I58" s="110">
        <f>VLOOKUP(A58,'[9]Sectores latam 23 24'!$M$86:$R$106,6,0)</f>
        <v>16742</v>
      </c>
      <c r="J58" s="110">
        <f>VLOOKUP(A58,'[10]24 sector latam'!$A$4:$C$38,3,0)</f>
        <v>11530.1</v>
      </c>
      <c r="K58" s="110">
        <v>4205.6000000000004</v>
      </c>
      <c r="L58" s="103">
        <f t="shared" si="12"/>
        <v>-0.63525034474982867</v>
      </c>
      <c r="M58" s="106">
        <f t="shared" si="17"/>
        <v>131.84</v>
      </c>
      <c r="N58" s="106">
        <f t="shared" si="17"/>
        <v>209.27500000000001</v>
      </c>
      <c r="O58" s="106">
        <f t="shared" si="17"/>
        <v>183.01746031746032</v>
      </c>
      <c r="P58" s="106">
        <f t="shared" si="17"/>
        <v>79.350943396226427</v>
      </c>
      <c r="Q58" s="103">
        <f t="shared" si="14"/>
        <v>-0.56642965507998499</v>
      </c>
      <c r="R58" s="158"/>
      <c r="S58" s="158"/>
      <c r="T58" s="158"/>
    </row>
    <row r="59" spans="1:20" ht="14.4">
      <c r="A59" s="20" t="s">
        <v>139</v>
      </c>
      <c r="B59" s="108" t="s">
        <v>79</v>
      </c>
      <c r="C59" s="110">
        <f>VLOOKUP(A59,'[9]Sectores latam 23 24'!$M$86:$R$106,2,0)</f>
        <v>49</v>
      </c>
      <c r="D59" s="110">
        <f>VLOOKUP(A59,'[9]Sectores latam 23 24'!$M$86:$R$106,3,0)</f>
        <v>50</v>
      </c>
      <c r="E59" s="110">
        <f>VLOOKUP(A59,'[10]24 sector latam'!$A$4:$C$38,2,0)</f>
        <v>39</v>
      </c>
      <c r="F59" s="110">
        <v>53</v>
      </c>
      <c r="G59" s="103">
        <f t="shared" si="11"/>
        <v>0.35897435897435903</v>
      </c>
      <c r="H59" s="110">
        <f>VLOOKUP(A59,'[9]Sectores latam 23 24'!$M$86:$R$106,5,0)</f>
        <v>5100</v>
      </c>
      <c r="I59" s="110">
        <f>VLOOKUP(A59,'[9]Sectores latam 23 24'!$M$86:$R$106,6,0)</f>
        <v>2175</v>
      </c>
      <c r="J59" s="110">
        <f>VLOOKUP(A59,'[10]24 sector latam'!$A$4:$C$38,3,0)</f>
        <v>1640.4</v>
      </c>
      <c r="K59" s="110">
        <v>4392.3</v>
      </c>
      <c r="L59" s="103">
        <f t="shared" si="12"/>
        <v>1.6775786393562546</v>
      </c>
      <c r="M59" s="106">
        <f t="shared" si="17"/>
        <v>104.08163265306122</v>
      </c>
      <c r="N59" s="106">
        <f t="shared" si="17"/>
        <v>43.5</v>
      </c>
      <c r="O59" s="106">
        <f t="shared" si="17"/>
        <v>42.061538461538461</v>
      </c>
      <c r="P59" s="106">
        <f t="shared" si="17"/>
        <v>82.87358490566038</v>
      </c>
      <c r="Q59" s="103">
        <f t="shared" si="14"/>
        <v>0.97029371575271561</v>
      </c>
      <c r="R59" s="158"/>
      <c r="S59" s="158"/>
      <c r="T59" s="158"/>
    </row>
    <row r="60" spans="1:20" ht="14.4">
      <c r="A60" s="20" t="s">
        <v>83</v>
      </c>
      <c r="B60" s="108" t="s">
        <v>83</v>
      </c>
      <c r="C60" s="110">
        <f>VLOOKUP(A60,'[9]Sectores latam 23 24'!$M$86:$R$106,2,0)</f>
        <v>67</v>
      </c>
      <c r="D60" s="110">
        <f>VLOOKUP(A60,'[9]Sectores latam 23 24'!$M$86:$R$106,3,0)</f>
        <v>90</v>
      </c>
      <c r="E60" s="110">
        <f>VLOOKUP(A60,'[10]24 sector latam'!$A$4:$C$38,2,0)</f>
        <v>67</v>
      </c>
      <c r="F60" s="110">
        <v>41</v>
      </c>
      <c r="G60" s="103">
        <f t="shared" si="11"/>
        <v>-0.38805970149253732</v>
      </c>
      <c r="H60" s="110">
        <f>VLOOKUP(A60,'[9]Sectores latam 23 24'!$M$86:$R$106,5,0)</f>
        <v>257</v>
      </c>
      <c r="I60" s="110">
        <f>VLOOKUP(A60,'[9]Sectores latam 23 24'!$M$86:$R$106,6,0)</f>
        <v>305</v>
      </c>
      <c r="J60" s="110">
        <f>VLOOKUP(A60,'[10]24 sector latam'!$A$4:$C$38,3,0)</f>
        <v>221.9</v>
      </c>
      <c r="K60" s="110">
        <v>197.2</v>
      </c>
      <c r="L60" s="103">
        <f t="shared" si="12"/>
        <v>-0.11131140153222174</v>
      </c>
      <c r="M60" s="106">
        <f t="shared" si="17"/>
        <v>3.8358208955223883</v>
      </c>
      <c r="N60" s="106">
        <f t="shared" si="17"/>
        <v>3.3888888888888888</v>
      </c>
      <c r="O60" s="106">
        <f t="shared" si="17"/>
        <v>3.3119402985074626</v>
      </c>
      <c r="P60" s="106">
        <f t="shared" si="17"/>
        <v>4.8097560975609754</v>
      </c>
      <c r="Q60" s="103">
        <f t="shared" si="14"/>
        <v>0.45224722188636934</v>
      </c>
      <c r="R60" s="158"/>
      <c r="S60" s="158"/>
      <c r="T60" s="158"/>
    </row>
    <row r="61" spans="1:20" ht="14.4">
      <c r="A61" s="20" t="s">
        <v>136</v>
      </c>
      <c r="B61" s="108" t="s">
        <v>76</v>
      </c>
      <c r="C61" s="110">
        <f>VLOOKUP(A61,'[9]Sectores latam 23 24'!$M$86:$R$106,2,0)</f>
        <v>28</v>
      </c>
      <c r="D61" s="110">
        <f>VLOOKUP(A61,'[9]Sectores latam 23 24'!$M$86:$R$106,3,0)</f>
        <v>33</v>
      </c>
      <c r="E61" s="110">
        <f>VLOOKUP(A61,'[10]24 sector latam'!$A$4:$C$38,2,0)</f>
        <v>27</v>
      </c>
      <c r="F61" s="110">
        <v>40</v>
      </c>
      <c r="G61" s="103">
        <f t="shared" si="11"/>
        <v>0.4814814814814814</v>
      </c>
      <c r="H61" s="110">
        <f>VLOOKUP(A61,'[9]Sectores latam 23 24'!$M$86:$R$106,5,0)</f>
        <v>790</v>
      </c>
      <c r="I61" s="110">
        <f>VLOOKUP(A61,'[9]Sectores latam 23 24'!$M$86:$R$106,6,0)</f>
        <v>878</v>
      </c>
      <c r="J61" s="110">
        <f>VLOOKUP(A61,'[10]24 sector latam'!$A$4:$C$38,3,0)</f>
        <v>866.8</v>
      </c>
      <c r="K61" s="110">
        <v>333.3</v>
      </c>
      <c r="L61" s="103">
        <f t="shared" si="12"/>
        <v>-0.61548223350253806</v>
      </c>
      <c r="M61" s="106">
        <f t="shared" si="17"/>
        <v>28.214285714285715</v>
      </c>
      <c r="N61" s="106">
        <f t="shared" si="17"/>
        <v>26.606060606060606</v>
      </c>
      <c r="O61" s="106">
        <f t="shared" si="17"/>
        <v>32.103703703703701</v>
      </c>
      <c r="P61" s="106">
        <f t="shared" si="17"/>
        <v>8.3324999999999996</v>
      </c>
      <c r="Q61" s="103">
        <f t="shared" si="14"/>
        <v>-0.74045050761421316</v>
      </c>
      <c r="R61" s="158"/>
      <c r="S61" s="158"/>
      <c r="T61" s="158"/>
    </row>
    <row r="62" spans="1:20" ht="14.4">
      <c r="B62" s="108" t="s">
        <v>84</v>
      </c>
      <c r="C62" s="105">
        <f>+C39-SUM(C52:C61)</f>
        <v>495</v>
      </c>
      <c r="D62" s="105">
        <f t="shared" ref="D62:E62" si="18">+D39-SUM(D52:D61)</f>
        <v>472</v>
      </c>
      <c r="E62" s="105">
        <f t="shared" si="18"/>
        <v>378</v>
      </c>
      <c r="F62" s="105">
        <f>+F39-SUM(F52:F61)</f>
        <v>287</v>
      </c>
      <c r="G62" s="103">
        <f>+F62/E62-1</f>
        <v>-0.2407407407407407</v>
      </c>
      <c r="H62" s="105">
        <f t="shared" ref="H62:J62" si="19">+H39-SUM(H52:H61)</f>
        <v>80762.776917455194</v>
      </c>
      <c r="I62" s="105">
        <f t="shared" si="19"/>
        <v>98128.929748438299</v>
      </c>
      <c r="J62" s="105">
        <f t="shared" si="19"/>
        <v>67444.299999999988</v>
      </c>
      <c r="K62" s="105">
        <f>+K39-SUM(K52:K61)</f>
        <v>19868.599999999999</v>
      </c>
      <c r="L62" s="103">
        <f t="shared" si="12"/>
        <v>-0.70540727681953852</v>
      </c>
      <c r="M62" s="106">
        <f t="shared" si="17"/>
        <v>163.15712508576806</v>
      </c>
      <c r="N62" s="106">
        <f t="shared" si="17"/>
        <v>207.90027489075911</v>
      </c>
      <c r="O62" s="106">
        <f t="shared" si="17"/>
        <v>178.42407407407404</v>
      </c>
      <c r="P62" s="106">
        <f t="shared" si="17"/>
        <v>69.228571428571428</v>
      </c>
      <c r="Q62" s="103">
        <f t="shared" si="14"/>
        <v>-0.61199982800622132</v>
      </c>
      <c r="R62" s="158"/>
      <c r="S62" s="158"/>
      <c r="T62" s="158"/>
    </row>
    <row r="63" spans="1:20" ht="14.4">
      <c r="B63" s="99" t="s">
        <v>105</v>
      </c>
      <c r="C63" s="99">
        <v>2023</v>
      </c>
      <c r="D63" s="99">
        <v>2024</v>
      </c>
      <c r="E63" s="99" t="s">
        <v>149</v>
      </c>
      <c r="F63" s="99" t="s">
        <v>150</v>
      </c>
      <c r="G63" s="100" t="s">
        <v>64</v>
      </c>
      <c r="H63" s="99">
        <v>2023</v>
      </c>
      <c r="I63" s="99">
        <v>2024</v>
      </c>
      <c r="J63" s="99" t="s">
        <v>149</v>
      </c>
      <c r="K63" s="99" t="s">
        <v>150</v>
      </c>
      <c r="L63" s="100" t="s">
        <v>64</v>
      </c>
      <c r="M63" s="99">
        <v>2023</v>
      </c>
      <c r="N63" s="99">
        <v>2024</v>
      </c>
      <c r="O63" s="99" t="s">
        <v>149</v>
      </c>
      <c r="P63" s="99" t="s">
        <v>150</v>
      </c>
      <c r="Q63" s="101" t="s">
        <v>64</v>
      </c>
      <c r="R63" s="158"/>
      <c r="S63" s="158"/>
      <c r="T63" s="20"/>
    </row>
    <row r="64" spans="1:20" ht="14.4">
      <c r="A64" s="20" t="s">
        <v>151</v>
      </c>
      <c r="B64" s="108" t="s">
        <v>106</v>
      </c>
      <c r="C64" s="110">
        <f>VLOOKUP(A64,'[9]Ciudades latam 23 24'!$O$113:$S$146,2,0)</f>
        <v>69</v>
      </c>
      <c r="D64" s="110">
        <f>VLOOKUP(A64,'[9]Ciudades latam 23 24'!$O$113:$S$146,3,0)</f>
        <v>102</v>
      </c>
      <c r="E64" s="110">
        <f>VLOOKUP(A64,'[10]24 ciudades latam'!$A$4:$C$106,2,0)</f>
        <v>72</v>
      </c>
      <c r="F64" s="110">
        <v>78</v>
      </c>
      <c r="G64" s="103">
        <f t="shared" si="11"/>
        <v>8.3333333333333259E-2</v>
      </c>
      <c r="H64" s="110">
        <f>VLOOKUP(A64,'[9]Ciudades latam 23 24'!$O$113:$S$146,4,0)</f>
        <v>914.80001312494392</v>
      </c>
      <c r="I64" s="110">
        <f>VLOOKUP(A64,'[9]Ciudades latam 23 24'!$O$113:$S$146,5,0)</f>
        <v>1181.0099956169718</v>
      </c>
      <c r="J64" s="110">
        <f>VLOOKUP(A64,'[10]24 ciudades latam'!$A$4:$C$106,3,0)</f>
        <v>880.3</v>
      </c>
      <c r="K64" s="110">
        <v>2126.9</v>
      </c>
      <c r="L64" s="103">
        <f t="shared" si="12"/>
        <v>1.4161081449505852</v>
      </c>
      <c r="M64" s="106">
        <f t="shared" ref="M64:P74" si="20">+H64/C64</f>
        <v>13.257971204709332</v>
      </c>
      <c r="N64" s="106">
        <f t="shared" si="20"/>
        <v>11.578529368793841</v>
      </c>
      <c r="O64" s="106">
        <f t="shared" si="20"/>
        <v>12.226388888888888</v>
      </c>
      <c r="P64" s="106">
        <f t="shared" si="20"/>
        <v>27.26794871794872</v>
      </c>
      <c r="Q64" s="103">
        <f t="shared" si="14"/>
        <v>1.2302536722620787</v>
      </c>
      <c r="R64" s="158"/>
      <c r="S64" s="158"/>
      <c r="T64" s="158"/>
    </row>
    <row r="65" spans="1:20" ht="14.4">
      <c r="A65" s="20" t="s">
        <v>107</v>
      </c>
      <c r="B65" s="108" t="s">
        <v>107</v>
      </c>
      <c r="C65" s="110">
        <f>VLOOKUP(A65,'[9]Ciudades latam 23 24'!$O$113:$S$146,2,0)</f>
        <v>59</v>
      </c>
      <c r="D65" s="110">
        <f>VLOOKUP(A65,'[9]Ciudades latam 23 24'!$O$113:$S$146,3,0)</f>
        <v>61</v>
      </c>
      <c r="E65" s="110">
        <f>VLOOKUP(A65,'[10]24 ciudades latam'!$A$4:$C$106,2,0)</f>
        <v>49</v>
      </c>
      <c r="F65" s="110">
        <v>62</v>
      </c>
      <c r="G65" s="103">
        <f t="shared" si="11"/>
        <v>0.26530612244897966</v>
      </c>
      <c r="H65" s="110">
        <f>VLOOKUP(A65,'[9]Ciudades latam 23 24'!$O$113:$S$146,4,0)</f>
        <v>2927.7300007629392</v>
      </c>
      <c r="I65" s="110">
        <f>VLOOKUP(A65,'[9]Ciudades latam 23 24'!$O$113:$S$146,5,0)</f>
        <v>1636.8299862593421</v>
      </c>
      <c r="J65" s="110">
        <f>VLOOKUP(A65,'[10]24 ciudades latam'!$A$4:$C$106,3,0)</f>
        <v>1519.4</v>
      </c>
      <c r="K65" s="110">
        <v>2841.1</v>
      </c>
      <c r="L65" s="103">
        <f t="shared" si="12"/>
        <v>0.86988284849282604</v>
      </c>
      <c r="M65" s="106">
        <f t="shared" si="20"/>
        <v>49.62254238581253</v>
      </c>
      <c r="N65" s="106">
        <f t="shared" si="20"/>
        <v>26.833278463267906</v>
      </c>
      <c r="O65" s="106">
        <f t="shared" si="20"/>
        <v>31.008163265306123</v>
      </c>
      <c r="P65" s="106">
        <f t="shared" si="20"/>
        <v>45.824193548387093</v>
      </c>
      <c r="Q65" s="103">
        <f t="shared" si="14"/>
        <v>0.47781063832497539</v>
      </c>
      <c r="R65" s="158"/>
      <c r="S65" s="158"/>
      <c r="T65" s="158"/>
    </row>
    <row r="66" spans="1:20" ht="14.4">
      <c r="A66" s="20" t="s">
        <v>152</v>
      </c>
      <c r="B66" s="108" t="s">
        <v>108</v>
      </c>
      <c r="C66" s="110">
        <f>VLOOKUP(A66,'[9]Ciudades latam 23 24'!$O$113:$S$146,2,0)</f>
        <v>39</v>
      </c>
      <c r="D66" s="110">
        <f>VLOOKUP(A66,'[9]Ciudades latam 23 24'!$O$113:$S$146,3,0)</f>
        <v>46</v>
      </c>
      <c r="E66" s="110">
        <f>VLOOKUP(A66,'[10]24 ciudades latam'!$A$4:$C$106,2,0)</f>
        <v>35</v>
      </c>
      <c r="F66" s="110">
        <v>39</v>
      </c>
      <c r="G66" s="103">
        <f t="shared" si="11"/>
        <v>0.11428571428571432</v>
      </c>
      <c r="H66" s="110">
        <f>VLOOKUP(A66,'[9]Ciudades latam 23 24'!$O$113:$S$146,4,0)</f>
        <v>392.99999709129298</v>
      </c>
      <c r="I66" s="110">
        <f>VLOOKUP(A66,'[9]Ciudades latam 23 24'!$O$113:$S$146,5,0)</f>
        <v>216.83999776840201</v>
      </c>
      <c r="J66" s="110">
        <f>VLOOKUP(A66,'[10]24 ciudades latam'!$A$4:$C$106,3,0)</f>
        <v>153.4</v>
      </c>
      <c r="K66" s="110">
        <v>242.5</v>
      </c>
      <c r="L66" s="103">
        <f t="shared" si="12"/>
        <v>0.58083441981747064</v>
      </c>
      <c r="M66" s="106">
        <f t="shared" si="20"/>
        <v>10.076923002340846</v>
      </c>
      <c r="N66" s="106">
        <f t="shared" si="20"/>
        <v>4.7139129949652609</v>
      </c>
      <c r="O66" s="106">
        <f t="shared" si="20"/>
        <v>4.3828571428571435</v>
      </c>
      <c r="P66" s="106">
        <f t="shared" si="20"/>
        <v>6.2179487179487181</v>
      </c>
      <c r="Q66" s="103">
        <f t="shared" si="14"/>
        <v>0.41869755624644789</v>
      </c>
      <c r="R66" s="158"/>
      <c r="S66" s="158"/>
      <c r="T66" s="158"/>
    </row>
    <row r="67" spans="1:20" ht="14.4">
      <c r="A67" s="20" t="s">
        <v>109</v>
      </c>
      <c r="B67" s="108" t="s">
        <v>109</v>
      </c>
      <c r="C67" s="110">
        <f>VLOOKUP(A67,'[9]Ciudades latam 23 24'!$O$113:$S$146,2,0)</f>
        <v>14</v>
      </c>
      <c r="D67" s="110">
        <f>VLOOKUP(A67,'[9]Ciudades latam 23 24'!$O$113:$S$146,3,0)</f>
        <v>24</v>
      </c>
      <c r="E67" s="110">
        <f>VLOOKUP(A67,'[10]24 ciudades latam'!$A$4:$C$106,2,0)</f>
        <v>21</v>
      </c>
      <c r="F67" s="110">
        <v>27</v>
      </c>
      <c r="G67" s="103">
        <f t="shared" si="11"/>
        <v>0.28571428571428581</v>
      </c>
      <c r="H67" s="110">
        <f>VLOOKUP(A67,'[9]Ciudades latam 23 24'!$O$113:$S$146,4,0)</f>
        <v>110.499999761582</v>
      </c>
      <c r="I67" s="110">
        <f>VLOOKUP(A67,'[9]Ciudades latam 23 24'!$O$113:$S$146,5,0)</f>
        <v>406.38999962806702</v>
      </c>
      <c r="J67" s="110">
        <f>VLOOKUP(A67,'[10]24 ciudades latam'!$A$4:$C$106,3,0)</f>
        <v>396.9</v>
      </c>
      <c r="K67" s="110">
        <v>195.1</v>
      </c>
      <c r="L67" s="103">
        <f t="shared" si="12"/>
        <v>-0.50844041320231792</v>
      </c>
      <c r="M67" s="106">
        <f t="shared" si="20"/>
        <v>7.8928571258272857</v>
      </c>
      <c r="N67" s="106">
        <f t="shared" si="20"/>
        <v>16.93291665116946</v>
      </c>
      <c r="O67" s="106">
        <f t="shared" si="20"/>
        <v>18.899999999999999</v>
      </c>
      <c r="P67" s="106">
        <f t="shared" si="20"/>
        <v>7.2259259259259254</v>
      </c>
      <c r="Q67" s="103">
        <f t="shared" si="14"/>
        <v>-0.61767587693513626</v>
      </c>
      <c r="R67" s="158"/>
      <c r="S67" s="158"/>
      <c r="T67" s="158"/>
    </row>
    <row r="68" spans="1:20" ht="14.4">
      <c r="A68" s="20" t="s">
        <v>153</v>
      </c>
      <c r="B68" s="108" t="s">
        <v>110</v>
      </c>
      <c r="C68" s="110">
        <f>VLOOKUP(A68,'[9]Ciudades latam 23 24'!$O$113:$S$146,2,0)</f>
        <v>31</v>
      </c>
      <c r="D68" s="110">
        <f>VLOOKUP(A68,'[9]Ciudades latam 23 24'!$O$113:$S$146,3,0)</f>
        <v>34</v>
      </c>
      <c r="E68" s="110">
        <f>VLOOKUP(A68,'[10]24 ciudades latam'!$A$4:$C$106,2,0)</f>
        <v>26</v>
      </c>
      <c r="F68" s="110">
        <v>23</v>
      </c>
      <c r="G68" s="103">
        <f t="shared" si="11"/>
        <v>-0.11538461538461542</v>
      </c>
      <c r="H68" s="110">
        <f>VLOOKUP(A68,'[9]Ciudades latam 23 24'!$O$113:$S$146,4,0)</f>
        <v>1095.8599994206429</v>
      </c>
      <c r="I68" s="110">
        <f>VLOOKUP(A68,'[9]Ciudades latam 23 24'!$O$113:$S$146,5,0)</f>
        <v>1299.4099996685982</v>
      </c>
      <c r="J68" s="110">
        <f>VLOOKUP(A68,'[10]24 ciudades latam'!$A$4:$C$106,3,0)</f>
        <v>826.3</v>
      </c>
      <c r="K68" s="110">
        <v>778.2</v>
      </c>
      <c r="L68" s="103">
        <f t="shared" si="12"/>
        <v>-5.8211303400701797E-2</v>
      </c>
      <c r="M68" s="106">
        <f t="shared" si="20"/>
        <v>35.350322561956226</v>
      </c>
      <c r="N68" s="106">
        <f t="shared" si="20"/>
        <v>38.217941166723477</v>
      </c>
      <c r="O68" s="106">
        <f t="shared" si="20"/>
        <v>31.780769230769231</v>
      </c>
      <c r="P68" s="106">
        <f t="shared" si="20"/>
        <v>33.834782608695654</v>
      </c>
      <c r="Q68" s="103">
        <f t="shared" si="14"/>
        <v>6.4630700503554461E-2</v>
      </c>
      <c r="R68" s="158"/>
      <c r="S68" s="158"/>
      <c r="T68" s="158"/>
    </row>
    <row r="69" spans="1:20" ht="14.4">
      <c r="A69" s="20" t="s">
        <v>111</v>
      </c>
      <c r="B69" s="108" t="s">
        <v>111</v>
      </c>
      <c r="C69" s="110">
        <f>VLOOKUP(A69,'[9]Ciudades latam 23 24'!$O$113:$S$146,2,0)</f>
        <v>39</v>
      </c>
      <c r="D69" s="110">
        <f>VLOOKUP(A69,'[9]Ciudades latam 23 24'!$O$113:$S$146,3,0)</f>
        <v>41</v>
      </c>
      <c r="E69" s="110">
        <f>VLOOKUP(A69,'[10]24 ciudades latam'!$A$4:$C$106,2,0)</f>
        <v>31</v>
      </c>
      <c r="F69" s="110">
        <v>22</v>
      </c>
      <c r="G69" s="103">
        <f t="shared" si="11"/>
        <v>-0.29032258064516125</v>
      </c>
      <c r="H69" s="110">
        <f>VLOOKUP(A69,'[9]Ciudades latam 23 24'!$O$113:$S$146,4,0)</f>
        <v>1929.680004692078</v>
      </c>
      <c r="I69" s="110">
        <f>VLOOKUP(A69,'[9]Ciudades latam 23 24'!$O$113:$S$146,5,0)</f>
        <v>1489.589999422431</v>
      </c>
      <c r="J69" s="110">
        <f>VLOOKUP(A69,'[10]24 ciudades latam'!$A$4:$C$106,3,0)</f>
        <v>1410.6</v>
      </c>
      <c r="K69" s="110">
        <v>820.6</v>
      </c>
      <c r="L69" s="103">
        <f t="shared" si="12"/>
        <v>-0.41826173259605837</v>
      </c>
      <c r="M69" s="106">
        <f t="shared" si="20"/>
        <v>49.478974479284048</v>
      </c>
      <c r="N69" s="106">
        <f t="shared" si="20"/>
        <v>36.331463400547101</v>
      </c>
      <c r="O69" s="106">
        <f t="shared" si="20"/>
        <v>45.50322580645161</v>
      </c>
      <c r="P69" s="106">
        <f t="shared" si="20"/>
        <v>37.300000000000004</v>
      </c>
      <c r="Q69" s="103">
        <f t="shared" si="14"/>
        <v>-0.18027789593080945</v>
      </c>
      <c r="R69" s="158"/>
      <c r="S69" s="158"/>
      <c r="T69" s="158"/>
    </row>
    <row r="70" spans="1:20" ht="14.4">
      <c r="A70" s="20" t="s">
        <v>112</v>
      </c>
      <c r="B70" s="108" t="s">
        <v>112</v>
      </c>
      <c r="C70" s="110">
        <f>VLOOKUP(A70,'[9]Ciudades latam 23 24'!$O$113:$S$146,2,0)</f>
        <v>15</v>
      </c>
      <c r="D70" s="110">
        <f>VLOOKUP(A70,'[9]Ciudades latam 23 24'!$O$113:$S$146,3,0)</f>
        <v>33</v>
      </c>
      <c r="E70" s="110">
        <f>VLOOKUP(A70,'[10]24 ciudades latam'!$A$4:$C$106,2,0)</f>
        <v>25</v>
      </c>
      <c r="F70" s="110">
        <v>18</v>
      </c>
      <c r="G70" s="103">
        <f t="shared" si="11"/>
        <v>-0.28000000000000003</v>
      </c>
      <c r="H70" s="110">
        <f>VLOOKUP(A70,'[9]Ciudades latam 23 24'!$O$113:$S$146,4,0)</f>
        <v>162.26999938011201</v>
      </c>
      <c r="I70" s="110">
        <f>VLOOKUP(A70,'[9]Ciudades latam 23 24'!$O$113:$S$146,5,0)</f>
        <v>172.49999818205802</v>
      </c>
      <c r="J70" s="110">
        <f>VLOOKUP(A70,'[10]24 ciudades latam'!$A$4:$C$106,3,0)</f>
        <v>130.80000000000001</v>
      </c>
      <c r="K70" s="110">
        <v>355</v>
      </c>
      <c r="L70" s="103">
        <f t="shared" si="12"/>
        <v>1.7140672782874615</v>
      </c>
      <c r="M70" s="106">
        <f t="shared" si="20"/>
        <v>10.817999958674134</v>
      </c>
      <c r="N70" s="106">
        <f t="shared" si="20"/>
        <v>5.2272726721835765</v>
      </c>
      <c r="O70" s="106">
        <f t="shared" si="20"/>
        <v>5.2320000000000002</v>
      </c>
      <c r="P70" s="106">
        <f t="shared" si="20"/>
        <v>19.722222222222221</v>
      </c>
      <c r="Q70" s="103">
        <f t="shared" si="14"/>
        <v>2.7695378865103635</v>
      </c>
      <c r="R70" s="158"/>
      <c r="S70" s="158"/>
      <c r="T70" s="158"/>
    </row>
    <row r="71" spans="1:20" ht="14.4">
      <c r="A71" s="20" t="s">
        <v>113</v>
      </c>
      <c r="B71" s="108" t="s">
        <v>113</v>
      </c>
      <c r="C71" s="110">
        <f>VLOOKUP(A71,'[9]Ciudades latam 23 24'!$O$113:$S$146,2,0)</f>
        <v>16</v>
      </c>
      <c r="D71" s="110">
        <f>VLOOKUP(A71,'[9]Ciudades latam 23 24'!$O$113:$S$146,3,0)</f>
        <v>14</v>
      </c>
      <c r="E71" s="110">
        <f>VLOOKUP(A71,'[10]24 ciudades latam'!$A$4:$C$106,2,0)</f>
        <v>9</v>
      </c>
      <c r="F71" s="110">
        <v>15</v>
      </c>
      <c r="G71" s="103">
        <f t="shared" si="11"/>
        <v>0.66666666666666674</v>
      </c>
      <c r="H71" s="110">
        <f>VLOOKUP(A71,'[9]Ciudades latam 23 24'!$O$113:$S$146,4,0)</f>
        <v>512.500002115965</v>
      </c>
      <c r="I71" s="110">
        <f>VLOOKUP(A71,'[9]Ciudades latam 23 24'!$O$113:$S$146,5,0)</f>
        <v>454.50000691413902</v>
      </c>
      <c r="J71" s="110">
        <f>VLOOKUP(A71,'[10]24 ciudades latam'!$A$4:$C$106,3,0)</f>
        <v>312.60000000000002</v>
      </c>
      <c r="K71" s="110">
        <v>706</v>
      </c>
      <c r="L71" s="103">
        <f t="shared" si="12"/>
        <v>1.2584772872680738</v>
      </c>
      <c r="M71" s="106">
        <f t="shared" si="20"/>
        <v>32.031250132247813</v>
      </c>
      <c r="N71" s="106">
        <f t="shared" si="20"/>
        <v>32.464286208152785</v>
      </c>
      <c r="O71" s="106">
        <f t="shared" si="20"/>
        <v>34.733333333333334</v>
      </c>
      <c r="P71" s="106">
        <f t="shared" si="20"/>
        <v>47.06666666666667</v>
      </c>
      <c r="Q71" s="103">
        <f t="shared" si="14"/>
        <v>0.35508637236084462</v>
      </c>
      <c r="R71" s="158"/>
      <c r="S71" s="158"/>
      <c r="T71" s="158"/>
    </row>
    <row r="72" spans="1:20" ht="14.4">
      <c r="A72" s="20" t="s">
        <v>114</v>
      </c>
      <c r="B72" s="108" t="s">
        <v>114</v>
      </c>
      <c r="C72" s="110">
        <f>VLOOKUP(A72,'[9]Ciudades latam 23 24'!$O$113:$S$146,2,0)</f>
        <v>21</v>
      </c>
      <c r="D72" s="110">
        <f>VLOOKUP(A72,'[9]Ciudades latam 23 24'!$O$113:$S$146,3,0)</f>
        <v>34</v>
      </c>
      <c r="E72" s="110">
        <f>VLOOKUP(A72,'[10]24 ciudades latam'!$A$4:$C$106,2,0)</f>
        <v>26</v>
      </c>
      <c r="F72" s="110">
        <v>14</v>
      </c>
      <c r="G72" s="103">
        <f t="shared" si="11"/>
        <v>-0.46153846153846156</v>
      </c>
      <c r="H72" s="110">
        <f>VLOOKUP(A72,'[9]Ciudades latam 23 24'!$O$113:$S$146,4,0)</f>
        <v>368.40000528097198</v>
      </c>
      <c r="I72" s="110">
        <f>VLOOKUP(A72,'[9]Ciudades latam 23 24'!$O$113:$S$146,5,0)</f>
        <v>259.89999875426201</v>
      </c>
      <c r="J72" s="110">
        <f>VLOOKUP(A72,'[10]24 ciudades latam'!$A$4:$C$106,3,0)</f>
        <v>208.2</v>
      </c>
      <c r="K72" s="110">
        <v>209.2</v>
      </c>
      <c r="L72" s="103">
        <f t="shared" si="12"/>
        <v>4.8030739673390332E-3</v>
      </c>
      <c r="M72" s="106">
        <f t="shared" si="20"/>
        <v>17.542857394332</v>
      </c>
      <c r="N72" s="106">
        <f t="shared" si="20"/>
        <v>7.644117610419471</v>
      </c>
      <c r="O72" s="106">
        <f t="shared" si="20"/>
        <v>8.0076923076923077</v>
      </c>
      <c r="P72" s="106">
        <f t="shared" si="20"/>
        <v>14.942857142857141</v>
      </c>
      <c r="Q72" s="103">
        <f t="shared" si="14"/>
        <v>0.86606285165362951</v>
      </c>
      <c r="R72" s="158"/>
      <c r="S72" s="158"/>
      <c r="T72" s="158"/>
    </row>
    <row r="73" spans="1:20" ht="14.4">
      <c r="A73" s="20" t="s">
        <v>115</v>
      </c>
      <c r="B73" s="108" t="s">
        <v>115</v>
      </c>
      <c r="C73" s="110">
        <f>VLOOKUP(A73,'[9]Ciudades latam 23 24'!$O$113:$S$146,2,0)</f>
        <v>19</v>
      </c>
      <c r="D73" s="110">
        <f>VLOOKUP(A73,'[9]Ciudades latam 23 24'!$O$113:$S$146,3,0)</f>
        <v>30</v>
      </c>
      <c r="E73" s="110">
        <f>VLOOKUP(A73,'[10]24 ciudades latam'!$A$4:$C$106,2,0)</f>
        <v>22</v>
      </c>
      <c r="F73" s="110">
        <v>13</v>
      </c>
      <c r="G73" s="103">
        <f t="shared" si="11"/>
        <v>-0.40909090909090906</v>
      </c>
      <c r="H73" s="110">
        <f>VLOOKUP(A73,'[9]Ciudades latam 23 24'!$O$113:$S$146,4,0)</f>
        <v>523.09999704360905</v>
      </c>
      <c r="I73" s="110">
        <f>VLOOKUP(A73,'[9]Ciudades latam 23 24'!$O$113:$S$146,5,0)</f>
        <v>1394.5000003576279</v>
      </c>
      <c r="J73" s="110">
        <f>VLOOKUP(A73,'[10]24 ciudades latam'!$A$4:$C$106,3,0)</f>
        <v>864.8</v>
      </c>
      <c r="K73" s="110">
        <v>185.9</v>
      </c>
      <c r="L73" s="103">
        <f t="shared" si="12"/>
        <v>-0.78503700277520816</v>
      </c>
      <c r="M73" s="106">
        <f t="shared" si="20"/>
        <v>27.531578791768897</v>
      </c>
      <c r="N73" s="106">
        <f t="shared" si="20"/>
        <v>46.483333345254259</v>
      </c>
      <c r="O73" s="106">
        <f t="shared" si="20"/>
        <v>39.309090909090905</v>
      </c>
      <c r="P73" s="106">
        <f t="shared" si="20"/>
        <v>14.3</v>
      </c>
      <c r="Q73" s="103">
        <f t="shared" si="14"/>
        <v>-0.63621646623496764</v>
      </c>
      <c r="R73" s="158"/>
      <c r="S73" s="158"/>
      <c r="T73" s="158"/>
    </row>
    <row r="74" spans="1:20" ht="14.4">
      <c r="B74" s="108" t="s">
        <v>84</v>
      </c>
      <c r="C74" s="105">
        <f t="shared" ref="C74:D74" si="21">+C39-SUM(C64:C73)</f>
        <v>1059</v>
      </c>
      <c r="D74" s="105">
        <f t="shared" si="21"/>
        <v>1027</v>
      </c>
      <c r="E74" s="105">
        <f>+E39-SUM(E64:E73)</f>
        <v>813</v>
      </c>
      <c r="F74" s="105">
        <f>+F39-SUM(F64:F73)</f>
        <v>645</v>
      </c>
      <c r="G74" s="103">
        <f t="shared" si="11"/>
        <v>-0.20664206642066418</v>
      </c>
      <c r="H74" s="105">
        <f t="shared" ref="H74:K74" si="22">+H39-SUM(H64:H73)</f>
        <v>128393.93689878106</v>
      </c>
      <c r="I74" s="105">
        <f t="shared" si="22"/>
        <v>155340.4597658664</v>
      </c>
      <c r="J74" s="105">
        <f t="shared" si="22"/>
        <v>113068.8</v>
      </c>
      <c r="K74" s="105">
        <f t="shared" si="22"/>
        <v>44273.4</v>
      </c>
      <c r="L74" s="103">
        <f t="shared" si="12"/>
        <v>-0.60843840210562061</v>
      </c>
      <c r="M74" s="106">
        <f t="shared" si="20"/>
        <v>121.24073361546843</v>
      </c>
      <c r="N74" s="106">
        <f t="shared" si="20"/>
        <v>151.25653336501111</v>
      </c>
      <c r="O74" s="106">
        <f t="shared" si="20"/>
        <v>139.07601476014761</v>
      </c>
      <c r="P74" s="106">
        <f t="shared" si="20"/>
        <v>68.640930232558148</v>
      </c>
      <c r="Q74" s="103">
        <f t="shared" si="14"/>
        <v>-0.50645026497964274</v>
      </c>
      <c r="R74" s="158"/>
      <c r="S74" s="158"/>
      <c r="T74" s="158"/>
    </row>
    <row r="75" spans="1:20" ht="14.4">
      <c r="B75" s="20" t="s">
        <v>85</v>
      </c>
      <c r="O75" s="20"/>
      <c r="P75" s="20"/>
      <c r="Q75" s="20"/>
      <c r="R75" s="158"/>
      <c r="S75" s="158"/>
      <c r="T75" s="158"/>
    </row>
    <row r="76" spans="1:20" ht="14.4">
      <c r="E76" s="24"/>
      <c r="F76" s="24"/>
      <c r="G76" s="24"/>
      <c r="L76" s="24"/>
      <c r="M76" s="24"/>
      <c r="N76" s="24"/>
      <c r="O76" s="20"/>
      <c r="P76" s="20"/>
      <c r="Q76" s="20"/>
      <c r="R76" s="20"/>
      <c r="S76" s="20"/>
      <c r="T76" s="20"/>
    </row>
    <row r="77" spans="1:20" ht="14.4">
      <c r="B77" s="193" t="s">
        <v>116</v>
      </c>
      <c r="C77" s="23"/>
      <c r="O77" s="20"/>
      <c r="P77" s="20"/>
      <c r="Q77" s="20"/>
      <c r="R77" s="20"/>
      <c r="S77" s="20"/>
      <c r="T77" s="20"/>
    </row>
    <row r="78" spans="1:20" ht="15.05">
      <c r="C78" s="225" t="s">
        <v>59</v>
      </c>
      <c r="D78" s="226"/>
      <c r="E78" s="226"/>
      <c r="F78" s="226"/>
      <c r="G78" s="227"/>
      <c r="H78" s="225" t="s">
        <v>60</v>
      </c>
      <c r="I78" s="226"/>
      <c r="J78" s="226"/>
      <c r="K78" s="226"/>
      <c r="L78" s="227"/>
      <c r="M78" s="184"/>
      <c r="N78"/>
      <c r="O78" s="20"/>
      <c r="P78" s="20"/>
      <c r="Q78" s="20"/>
      <c r="R78" s="20"/>
      <c r="S78" s="20"/>
      <c r="T78" s="20"/>
    </row>
    <row r="79" spans="1:20" ht="14.4">
      <c r="B79" s="99" t="s">
        <v>105</v>
      </c>
      <c r="C79" s="99">
        <v>2023</v>
      </c>
      <c r="D79" s="99">
        <v>2024</v>
      </c>
      <c r="E79" s="99" t="s">
        <v>149</v>
      </c>
      <c r="F79" s="99" t="s">
        <v>150</v>
      </c>
      <c r="G79" s="100" t="s">
        <v>64</v>
      </c>
      <c r="H79" s="99">
        <v>2023</v>
      </c>
      <c r="I79" s="99">
        <v>2024</v>
      </c>
      <c r="J79" s="99" t="s">
        <v>149</v>
      </c>
      <c r="K79" s="99" t="s">
        <v>150</v>
      </c>
      <c r="L79" s="100" t="s">
        <v>64</v>
      </c>
      <c r="N79" s="20"/>
      <c r="O79" s="20"/>
      <c r="P79" s="20"/>
      <c r="Q79" s="20"/>
      <c r="R79" s="20"/>
      <c r="S79" s="20"/>
      <c r="T79" s="20"/>
    </row>
    <row r="80" spans="1:20" ht="14.4">
      <c r="B80" s="108" t="s">
        <v>108</v>
      </c>
      <c r="C80" s="108">
        <f>VLOOKUP(B80,#REF!,2,0)</f>
        <v>84</v>
      </c>
      <c r="D80" s="110">
        <f>VLOOKUP(B80,#REF!,3,0)</f>
        <v>97</v>
      </c>
      <c r="E80" s="110">
        <v>39</v>
      </c>
      <c r="F80" s="110">
        <v>61</v>
      </c>
      <c r="G80" s="103">
        <f t="shared" ref="G80:G84" si="23">+F80/E80-1</f>
        <v>0.5641025641025641</v>
      </c>
      <c r="H80" s="110">
        <f>VLOOKUP(B80,#REF!,4,0)</f>
        <v>482.1972455971927</v>
      </c>
      <c r="I80" s="110">
        <f>VLOOKUP(B80,#REF!,5,0)</f>
        <v>707.14918007351025</v>
      </c>
      <c r="J80" s="110">
        <v>203.73148456046988</v>
      </c>
      <c r="K80" s="110">
        <v>286.23853012900031</v>
      </c>
      <c r="L80" s="103">
        <f t="shared" ref="L80:L84" si="24">+K80/J80-1</f>
        <v>0.40497935675740582</v>
      </c>
      <c r="M80" s="164"/>
      <c r="N80" s="20"/>
      <c r="O80" s="20"/>
      <c r="P80" s="20"/>
      <c r="Q80" s="20"/>
      <c r="R80" s="20"/>
      <c r="S80" s="20"/>
      <c r="T80" s="20"/>
    </row>
    <row r="81" spans="2:20" ht="14.4">
      <c r="B81" s="108" t="s">
        <v>117</v>
      </c>
      <c r="C81" s="108">
        <f>VLOOKUP(B81,#REF!,2,0)</f>
        <v>25</v>
      </c>
      <c r="D81" s="110">
        <f>VLOOKUP(B81,#REF!,3,0)</f>
        <v>22</v>
      </c>
      <c r="E81" s="110">
        <v>8</v>
      </c>
      <c r="F81" s="110">
        <v>14</v>
      </c>
      <c r="G81" s="103">
        <f t="shared" si="23"/>
        <v>0.75</v>
      </c>
      <c r="H81" s="110">
        <f>VLOOKUP(B81,#REF!,4,0)</f>
        <v>177.58821118829215</v>
      </c>
      <c r="I81" s="110">
        <f>VLOOKUP(B81,#REF!,5,0)</f>
        <v>237.96038095544748</v>
      </c>
      <c r="J81" s="110">
        <v>140.04001897615839</v>
      </c>
      <c r="K81" s="110">
        <v>62.658399607678568</v>
      </c>
      <c r="L81" s="103">
        <f t="shared" si="24"/>
        <v>-0.55256790119154386</v>
      </c>
      <c r="M81" s="164"/>
      <c r="N81" s="20"/>
      <c r="O81" s="20"/>
      <c r="P81" s="20"/>
      <c r="Q81" s="20"/>
      <c r="R81" s="20"/>
      <c r="S81" s="20"/>
      <c r="T81" s="20"/>
    </row>
    <row r="82" spans="2:20" ht="14.4">
      <c r="B82" s="108" t="s">
        <v>118</v>
      </c>
      <c r="C82" s="108">
        <f>VLOOKUP(B82,#REF!,2,0)</f>
        <v>2</v>
      </c>
      <c r="D82" s="110">
        <f>VLOOKUP(B82,#REF!,3,0)</f>
        <v>6</v>
      </c>
      <c r="E82" s="110">
        <v>2</v>
      </c>
      <c r="F82" s="110">
        <v>4</v>
      </c>
      <c r="G82" s="103">
        <f t="shared" si="23"/>
        <v>1</v>
      </c>
      <c r="H82" s="110">
        <f>VLOOKUP(B82,#REF!,4,0)</f>
        <v>51.59</v>
      </c>
      <c r="I82" s="110">
        <f>VLOOKUP(B82,#REF!,5,0)</f>
        <v>72.61716042497747</v>
      </c>
      <c r="J82" s="110">
        <v>4.5999999046319999</v>
      </c>
      <c r="K82" s="110">
        <v>41.098942811248349</v>
      </c>
      <c r="L82" s="103">
        <f t="shared" si="24"/>
        <v>7.9345529702866955</v>
      </c>
      <c r="M82" s="164"/>
      <c r="N82" s="20"/>
      <c r="O82" s="20"/>
      <c r="P82" s="20"/>
      <c r="Q82" s="20"/>
      <c r="R82" s="20"/>
      <c r="S82" s="20"/>
      <c r="T82" s="20"/>
    </row>
    <row r="83" spans="2:20" ht="14.4">
      <c r="B83" s="108" t="s">
        <v>120</v>
      </c>
      <c r="C83" s="108"/>
      <c r="D83" s="110">
        <f>VLOOKUP(B83,#REF!,3,0)</f>
        <v>2</v>
      </c>
      <c r="E83" s="110">
        <v>2</v>
      </c>
      <c r="F83" s="110">
        <v>3</v>
      </c>
      <c r="G83" s="103">
        <f t="shared" si="23"/>
        <v>0.5</v>
      </c>
      <c r="H83" s="110"/>
      <c r="I83" s="110">
        <f>VLOOKUP(B83,#REF!,5,0)</f>
        <v>50.799999237061002</v>
      </c>
      <c r="J83" s="110">
        <v>50.799999237061002</v>
      </c>
      <c r="K83" s="110">
        <v>55.35575366980472</v>
      </c>
      <c r="L83" s="103">
        <f t="shared" si="24"/>
        <v>8.9680206715831545E-2</v>
      </c>
      <c r="M83" s="164"/>
      <c r="N83" s="20"/>
      <c r="O83" s="20"/>
      <c r="P83" s="20"/>
      <c r="Q83" s="20"/>
      <c r="R83" s="20"/>
      <c r="S83" s="20"/>
      <c r="T83" s="20"/>
    </row>
    <row r="84" spans="2:20" ht="14.4">
      <c r="B84" s="108" t="s">
        <v>119</v>
      </c>
      <c r="C84" s="108">
        <f>VLOOKUP(B84,#REF!,2,0)</f>
        <v>14</v>
      </c>
      <c r="D84" s="110">
        <f>VLOOKUP(B84,#REF!,3,0)</f>
        <v>10</v>
      </c>
      <c r="E84" s="110">
        <v>5</v>
      </c>
      <c r="F84" s="110">
        <v>2</v>
      </c>
      <c r="G84" s="103">
        <f t="shared" si="23"/>
        <v>-0.6</v>
      </c>
      <c r="H84" s="110">
        <f>VLOOKUP(B84,#REF!,4,0)</f>
        <v>103.920000095367</v>
      </c>
      <c r="I84" s="110">
        <f>VLOOKUP(B84,#REF!,5,0)</f>
        <v>179.02874933119554</v>
      </c>
      <c r="J84" s="110">
        <v>128.95337530892439</v>
      </c>
      <c r="K84" s="110">
        <v>2.2849844097449097</v>
      </c>
      <c r="L84" s="103">
        <f t="shared" si="24"/>
        <v>-0.9822805381846661</v>
      </c>
      <c r="M84" s="164"/>
      <c r="N84" s="20"/>
      <c r="O84" s="20"/>
      <c r="P84" s="20"/>
      <c r="Q84" s="20"/>
      <c r="R84" s="20"/>
      <c r="S84" s="20"/>
      <c r="T84" s="20"/>
    </row>
    <row r="85" spans="2:20" ht="14.4">
      <c r="B85" s="108" t="s">
        <v>122</v>
      </c>
      <c r="C85" s="108">
        <f>VLOOKUP(B85,#REF!,2,0)</f>
        <v>5</v>
      </c>
      <c r="D85" s="110">
        <f>VLOOKUP(B85,#REF!,3,0)</f>
        <v>1</v>
      </c>
      <c r="E85" s="110"/>
      <c r="F85" s="110">
        <v>2</v>
      </c>
      <c r="G85" s="111"/>
      <c r="H85" s="110">
        <f>VLOOKUP(B85,#REF!,4,0)</f>
        <v>18.486936360495395</v>
      </c>
      <c r="I85" s="110">
        <f>VLOOKUP(B85,#REF!,5,0)</f>
        <v>45.900001525878999</v>
      </c>
      <c r="J85" s="110"/>
      <c r="K85" s="110">
        <v>2.0428933164981999</v>
      </c>
      <c r="L85" s="111"/>
      <c r="M85" s="164"/>
      <c r="N85" s="20"/>
      <c r="O85" s="20"/>
      <c r="P85" s="20"/>
      <c r="Q85" s="20"/>
      <c r="R85" s="20"/>
      <c r="S85" s="20"/>
      <c r="T85" s="20"/>
    </row>
    <row r="86" spans="2:20" ht="14.4">
      <c r="B86" s="108" t="s">
        <v>123</v>
      </c>
      <c r="C86" s="108"/>
      <c r="D86" s="110">
        <f>VLOOKUP(B86,#REF!,3,0)</f>
        <v>1</v>
      </c>
      <c r="E86" s="110"/>
      <c r="F86" s="110">
        <v>2</v>
      </c>
      <c r="G86" s="111"/>
      <c r="H86" s="110"/>
      <c r="I86" s="110">
        <f>VLOOKUP(B86,#REF!,5,0)</f>
        <v>1.32806363011913</v>
      </c>
      <c r="J86" s="110"/>
      <c r="K86" s="110">
        <v>6.6707684494368102</v>
      </c>
      <c r="L86" s="111"/>
      <c r="M86" s="164"/>
      <c r="N86" s="20"/>
      <c r="O86" s="20"/>
      <c r="P86" s="20"/>
      <c r="Q86" s="20"/>
      <c r="R86" s="20"/>
      <c r="S86" s="20"/>
      <c r="T86" s="20"/>
    </row>
    <row r="87" spans="2:20" ht="14.4">
      <c r="B87" s="108" t="s">
        <v>154</v>
      </c>
      <c r="C87" s="108"/>
      <c r="D87" s="110"/>
      <c r="E87" s="110"/>
      <c r="F87" s="110">
        <v>2</v>
      </c>
      <c r="G87" s="111"/>
      <c r="H87" s="110"/>
      <c r="I87" s="110"/>
      <c r="J87" s="110"/>
      <c r="K87" s="110">
        <v>8.8438021906011706</v>
      </c>
      <c r="L87" s="111"/>
      <c r="M87" s="164"/>
      <c r="N87" s="20"/>
      <c r="O87" s="20"/>
      <c r="P87" s="20"/>
      <c r="Q87" s="20"/>
      <c r="R87" s="20"/>
      <c r="S87" s="20"/>
      <c r="T87" s="20"/>
    </row>
    <row r="88" spans="2:20" ht="14.4">
      <c r="B88" s="108" t="s">
        <v>155</v>
      </c>
      <c r="C88" s="108"/>
      <c r="D88" s="110">
        <f>VLOOKUP(B88,#REF!,3,0)</f>
        <v>1</v>
      </c>
      <c r="E88" s="110"/>
      <c r="F88" s="110">
        <v>1</v>
      </c>
      <c r="G88" s="111"/>
      <c r="H88" s="110"/>
      <c r="I88" s="110">
        <f>VLOOKUP(B88,#REF!,5,0)</f>
        <v>650</v>
      </c>
      <c r="J88" s="110"/>
      <c r="K88" s="110">
        <v>19.180000305176002</v>
      </c>
      <c r="L88" s="111"/>
      <c r="M88" s="164"/>
      <c r="N88" s="20"/>
      <c r="O88" s="20"/>
      <c r="P88" s="20"/>
      <c r="Q88" s="20"/>
      <c r="R88" s="20"/>
      <c r="S88" s="20"/>
      <c r="T88" s="20"/>
    </row>
    <row r="89" spans="2:20" ht="14.4">
      <c r="B89" s="108" t="s">
        <v>156</v>
      </c>
      <c r="C89" s="108">
        <f>VLOOKUP(B89,#REF!,2,0)</f>
        <v>1</v>
      </c>
      <c r="D89" s="110"/>
      <c r="E89" s="110"/>
      <c r="F89" s="110">
        <v>1</v>
      </c>
      <c r="G89" s="111"/>
      <c r="H89" s="110">
        <f>VLOOKUP(B89,#REF!,4,0)</f>
        <v>10.77</v>
      </c>
      <c r="I89" s="110"/>
      <c r="J89" s="110"/>
      <c r="K89" s="110">
        <v>5</v>
      </c>
      <c r="L89" s="111"/>
      <c r="M89" s="164"/>
      <c r="N89" s="20"/>
      <c r="O89" s="20"/>
      <c r="P89" s="20"/>
      <c r="Q89" s="20"/>
      <c r="R89" s="20"/>
      <c r="S89" s="20"/>
      <c r="T89" s="20"/>
    </row>
    <row r="90" spans="2:20" ht="14.4">
      <c r="B90" s="108" t="s">
        <v>84</v>
      </c>
      <c r="C90" s="112">
        <f>+C91-SUM(C80:C89)</f>
        <v>39</v>
      </c>
      <c r="D90" s="112">
        <f>+D91-SUM(D80:D89)</f>
        <v>92</v>
      </c>
      <c r="E90" s="112">
        <f>+E91-SUM(E80:E89)</f>
        <v>47</v>
      </c>
      <c r="F90" s="112">
        <f>+F91-SUM(F80:F89)</f>
        <v>15</v>
      </c>
      <c r="G90" s="103">
        <f t="shared" ref="G90:G103" si="25">+F90/E90-1</f>
        <v>-0.68085106382978722</v>
      </c>
      <c r="H90" s="112">
        <f>+H91-SUM(H80:H89)</f>
        <v>1718.4476067586529</v>
      </c>
      <c r="I90" s="112">
        <f t="shared" ref="I90:K90" si="26">+I91-SUM(I80:I89)</f>
        <v>3196.2164648218104</v>
      </c>
      <c r="J90" s="112">
        <f t="shared" si="26"/>
        <v>1537.8751220127542</v>
      </c>
      <c r="K90" s="112">
        <f t="shared" si="26"/>
        <v>446.62592511081095</v>
      </c>
      <c r="L90" s="103">
        <f t="shared" ref="L90:L91" si="27">+K90/J90-1</f>
        <v>-0.70958245001956222</v>
      </c>
      <c r="N90" s="20"/>
      <c r="O90" s="20"/>
      <c r="P90" s="20"/>
      <c r="Q90" s="20"/>
      <c r="R90" s="20"/>
      <c r="S90" s="20"/>
      <c r="T90" s="20"/>
    </row>
    <row r="91" spans="2:20" ht="14.4">
      <c r="B91" s="107" t="s">
        <v>91</v>
      </c>
      <c r="C91" s="109">
        <v>170</v>
      </c>
      <c r="D91" s="109">
        <v>232</v>
      </c>
      <c r="E91" s="109">
        <v>103</v>
      </c>
      <c r="F91" s="109">
        <v>107</v>
      </c>
      <c r="G91" s="103">
        <f t="shared" si="25"/>
        <v>3.8834951456310662E-2</v>
      </c>
      <c r="H91" s="109">
        <v>2563</v>
      </c>
      <c r="I91" s="109">
        <v>5141</v>
      </c>
      <c r="J91" s="109">
        <v>2066</v>
      </c>
      <c r="K91" s="109">
        <v>936</v>
      </c>
      <c r="L91" s="103">
        <f t="shared" si="27"/>
        <v>-0.54695062923523718</v>
      </c>
      <c r="M91" s="158"/>
      <c r="N91" s="24"/>
      <c r="O91" s="24"/>
      <c r="P91" s="24"/>
      <c r="Q91" s="27"/>
      <c r="R91" s="20"/>
      <c r="S91" s="20"/>
      <c r="T91" s="20"/>
    </row>
    <row r="92" spans="2:20" ht="14.4">
      <c r="B92" s="99" t="s">
        <v>126</v>
      </c>
      <c r="C92" s="99">
        <v>2023</v>
      </c>
      <c r="D92" s="99">
        <v>2024</v>
      </c>
      <c r="E92" s="99" t="s">
        <v>149</v>
      </c>
      <c r="F92" s="99" t="s">
        <v>150</v>
      </c>
      <c r="G92" s="100" t="s">
        <v>64</v>
      </c>
      <c r="H92" s="99">
        <v>2023</v>
      </c>
      <c r="I92" s="99">
        <v>2024</v>
      </c>
      <c r="J92" s="99" t="s">
        <v>149</v>
      </c>
      <c r="K92" s="99" t="s">
        <v>150</v>
      </c>
      <c r="L92" s="100" t="s">
        <v>64</v>
      </c>
      <c r="N92" s="20"/>
      <c r="O92" s="20"/>
      <c r="P92" s="20"/>
      <c r="Q92" s="20"/>
      <c r="R92" s="20"/>
      <c r="S92" s="20"/>
      <c r="T92" s="20"/>
    </row>
    <row r="93" spans="2:20" ht="14.4">
      <c r="B93" s="114" t="s">
        <v>127</v>
      </c>
      <c r="C93" s="113">
        <f>VLOOKUP(B93,#REF!,2,0)</f>
        <v>29</v>
      </c>
      <c r="D93" s="108">
        <f>VLOOKUP(B93,#REF!,3,0)</f>
        <v>76</v>
      </c>
      <c r="E93" s="108">
        <v>32</v>
      </c>
      <c r="F93" s="108">
        <v>42</v>
      </c>
      <c r="G93" s="103">
        <f t="shared" si="25"/>
        <v>0.3125</v>
      </c>
      <c r="H93" s="167">
        <f>VLOOKUP(B93,#REF!,4,0)</f>
        <v>122.66287355402825</v>
      </c>
      <c r="I93" s="168">
        <f>VLOOKUP(B93,#REF!,5,0)</f>
        <v>639.19005401867639</v>
      </c>
      <c r="J93" s="167">
        <v>375.75009566562153</v>
      </c>
      <c r="K93" s="167">
        <v>155.93372683868753</v>
      </c>
      <c r="L93" s="103">
        <f t="shared" ref="L93:L103" si="28">+K93/J93-1</f>
        <v>-0.58500682065706688</v>
      </c>
      <c r="N93" s="165"/>
      <c r="O93" s="28"/>
      <c r="P93" s="28"/>
      <c r="Q93" s="28"/>
      <c r="R93" s="20"/>
      <c r="S93" s="20"/>
      <c r="T93" s="20"/>
    </row>
    <row r="94" spans="2:20" ht="14.4">
      <c r="B94" s="108" t="s">
        <v>100</v>
      </c>
      <c r="C94" s="113">
        <f>VLOOKUP(B94,#REF!,2,0)</f>
        <v>27</v>
      </c>
      <c r="D94" s="108">
        <f>VLOOKUP(B94,#REF!,3,0)</f>
        <v>23</v>
      </c>
      <c r="E94" s="108">
        <v>8</v>
      </c>
      <c r="F94" s="108">
        <v>18</v>
      </c>
      <c r="G94" s="103">
        <f t="shared" si="25"/>
        <v>1.25</v>
      </c>
      <c r="H94" s="167">
        <f>VLOOKUP(B94,#REF!,4,0)</f>
        <v>145.57999988079001</v>
      </c>
      <c r="I94" s="168">
        <f>VLOOKUP(B94,#REF!,5,0)</f>
        <v>75.310297379227762</v>
      </c>
      <c r="J94" s="167">
        <v>31.91029823753577</v>
      </c>
      <c r="K94" s="167">
        <v>59.361788517246296</v>
      </c>
      <c r="L94" s="103">
        <f t="shared" si="28"/>
        <v>0.86027056454833151</v>
      </c>
      <c r="N94" s="20"/>
      <c r="O94" s="20"/>
      <c r="P94" s="20"/>
      <c r="Q94" s="20"/>
      <c r="R94" s="28"/>
      <c r="S94" s="20"/>
      <c r="T94" s="20"/>
    </row>
    <row r="95" spans="2:20" ht="14.4">
      <c r="B95" s="114" t="s">
        <v>101</v>
      </c>
      <c r="C95" s="113">
        <f>VLOOKUP(B95,#REF!,2,0)</f>
        <v>30</v>
      </c>
      <c r="D95" s="108">
        <f>VLOOKUP(B95,#REF!,3,0)</f>
        <v>31</v>
      </c>
      <c r="E95" s="108">
        <v>9</v>
      </c>
      <c r="F95" s="108">
        <v>17</v>
      </c>
      <c r="G95" s="103">
        <f t="shared" si="25"/>
        <v>0.88888888888888884</v>
      </c>
      <c r="H95" s="167">
        <f>VLOOKUP(B95,#REF!,4,0)</f>
        <v>89.851139643301821</v>
      </c>
      <c r="I95" s="168">
        <f>VLOOKUP(B95,#REF!,5,0)</f>
        <v>259.26028588301313</v>
      </c>
      <c r="J95" s="167">
        <v>36.770290828067459</v>
      </c>
      <c r="K95" s="167">
        <v>97.272288101114555</v>
      </c>
      <c r="L95" s="103">
        <f t="shared" si="28"/>
        <v>1.6454043715875311</v>
      </c>
      <c r="N95" s="20"/>
      <c r="O95" s="20"/>
      <c r="P95" s="20"/>
      <c r="Q95" s="20"/>
      <c r="R95" s="20"/>
      <c r="S95" s="20"/>
      <c r="T95" s="20"/>
    </row>
    <row r="96" spans="2:20" ht="14.4">
      <c r="B96" s="108" t="s">
        <v>130</v>
      </c>
      <c r="C96" s="113">
        <f>VLOOKUP(B96,#REF!,2,0)</f>
        <v>3</v>
      </c>
      <c r="D96" s="108">
        <f>VLOOKUP(B96,#REF!,3,0)</f>
        <v>1</v>
      </c>
      <c r="E96" s="108">
        <v>1</v>
      </c>
      <c r="F96" s="108">
        <v>5</v>
      </c>
      <c r="G96" s="103">
        <f t="shared" si="25"/>
        <v>4</v>
      </c>
      <c r="H96" s="167">
        <f>VLOOKUP(B96,#REF!,4,0)</f>
        <v>4.7324736869105397</v>
      </c>
      <c r="I96" s="168">
        <f>VLOOKUP(B96,#REF!,5,0)</f>
        <v>2.5</v>
      </c>
      <c r="J96" s="167">
        <v>2.5</v>
      </c>
      <c r="K96" s="167">
        <v>28.853842366394051</v>
      </c>
      <c r="L96" s="103">
        <f t="shared" si="28"/>
        <v>10.541536946557621</v>
      </c>
      <c r="N96" s="20"/>
      <c r="O96" s="20"/>
      <c r="P96" s="20"/>
      <c r="Q96" s="20"/>
      <c r="R96" s="20"/>
      <c r="S96" s="20"/>
      <c r="T96" s="20"/>
    </row>
    <row r="97" spans="2:20" ht="14.4">
      <c r="B97" s="114" t="s">
        <v>128</v>
      </c>
      <c r="C97" s="113">
        <f>VLOOKUP(B97,#REF!,2,0)</f>
        <v>2</v>
      </c>
      <c r="D97" s="108">
        <f>VLOOKUP(B97,#REF!,3,0)</f>
        <v>4</v>
      </c>
      <c r="E97" s="108">
        <v>2</v>
      </c>
      <c r="F97" s="108">
        <v>4</v>
      </c>
      <c r="G97" s="103">
        <f t="shared" si="25"/>
        <v>1</v>
      </c>
      <c r="H97" s="167">
        <f>VLOOKUP(B97,#REF!,4,0)</f>
        <v>22.419999999999998</v>
      </c>
      <c r="I97" s="168">
        <f>VLOOKUP(B97,#REF!,5,0)</f>
        <v>46.358674732025804</v>
      </c>
      <c r="J97" s="167">
        <v>23.181379642932001</v>
      </c>
      <c r="K97" s="167">
        <v>59.763932599240263</v>
      </c>
      <c r="L97" s="103">
        <f t="shared" si="28"/>
        <v>1.5781007653469099</v>
      </c>
      <c r="N97" s="20"/>
      <c r="O97" s="20"/>
      <c r="P97" s="20"/>
      <c r="Q97" s="20"/>
      <c r="R97" s="20"/>
      <c r="S97" s="20"/>
      <c r="T97" s="20"/>
    </row>
    <row r="98" spans="2:20" ht="14.4">
      <c r="B98" s="108" t="s">
        <v>82</v>
      </c>
      <c r="C98" s="113">
        <f>VLOOKUP(B98,#REF!,2,0)</f>
        <v>7</v>
      </c>
      <c r="D98" s="108">
        <f>VLOOKUP(B98,#REF!,3,0)</f>
        <v>13</v>
      </c>
      <c r="E98" s="108">
        <v>9</v>
      </c>
      <c r="F98" s="108">
        <v>4</v>
      </c>
      <c r="G98" s="103">
        <f t="shared" si="25"/>
        <v>-0.55555555555555558</v>
      </c>
      <c r="H98" s="167">
        <f>VLOOKUP(B98,#REF!,4,0)</f>
        <v>567.89197351037194</v>
      </c>
      <c r="I98" s="168">
        <f>VLOOKUP(B98,#REF!,5,0)</f>
        <v>1090.7900712970127</v>
      </c>
      <c r="J98" s="167">
        <v>750.39997558593598</v>
      </c>
      <c r="K98" s="167">
        <v>212.5</v>
      </c>
      <c r="L98" s="103">
        <f t="shared" si="28"/>
        <v>-0.71681768801488399</v>
      </c>
      <c r="N98" s="20"/>
      <c r="O98" s="20"/>
      <c r="P98" s="20"/>
      <c r="Q98" s="20"/>
      <c r="R98" s="20"/>
      <c r="S98" s="20"/>
      <c r="T98" s="20"/>
    </row>
    <row r="99" spans="2:20" ht="14.4">
      <c r="B99" s="115" t="s">
        <v>132</v>
      </c>
      <c r="C99" s="113">
        <f>VLOOKUP(B99,#REF!,2,0)</f>
        <v>2</v>
      </c>
      <c r="D99" s="108">
        <f>VLOOKUP(B99,#REF!,3,0)</f>
        <v>5</v>
      </c>
      <c r="E99" s="108">
        <v>3</v>
      </c>
      <c r="F99" s="108">
        <v>3</v>
      </c>
      <c r="G99" s="103">
        <f t="shared" si="25"/>
        <v>0</v>
      </c>
      <c r="H99" s="167">
        <f>VLOOKUP(B99,#REF!,4,0)</f>
        <v>3.7999999761579999</v>
      </c>
      <c r="I99" s="168">
        <f>VLOOKUP(B99,#REF!,5,0)</f>
        <v>9.4999998807899999</v>
      </c>
      <c r="J99" s="167">
        <v>5.6999999284739999</v>
      </c>
      <c r="K99" s="167">
        <v>5.6999999284739999</v>
      </c>
      <c r="L99" s="103">
        <f t="shared" si="28"/>
        <v>0</v>
      </c>
      <c r="N99" s="20"/>
      <c r="O99" s="20"/>
      <c r="P99" s="20"/>
      <c r="Q99" s="20"/>
      <c r="R99" s="20"/>
      <c r="S99" s="20"/>
      <c r="T99" s="20"/>
    </row>
    <row r="100" spans="2:20" ht="14.4">
      <c r="B100" s="108" t="s">
        <v>129</v>
      </c>
      <c r="C100" s="113">
        <f>VLOOKUP(B100,#REF!,2,0)</f>
        <v>10</v>
      </c>
      <c r="D100" s="108">
        <f>VLOOKUP(B100,#REF!,3,0)</f>
        <v>8</v>
      </c>
      <c r="E100" s="108">
        <v>4</v>
      </c>
      <c r="F100" s="108">
        <v>3</v>
      </c>
      <c r="G100" s="103">
        <f t="shared" si="25"/>
        <v>-0.25</v>
      </c>
      <c r="H100" s="167">
        <f>VLOOKUP(B100,#REF!,4,0)</f>
        <v>96.419999618530014</v>
      </c>
      <c r="I100" s="168">
        <f>VLOOKUP(B100,#REF!,5,0)</f>
        <v>127.4565916328379</v>
      </c>
      <c r="J100" s="167">
        <v>43.956591632837899</v>
      </c>
      <c r="K100" s="167">
        <v>66.399997711181001</v>
      </c>
      <c r="L100" s="103">
        <f t="shared" si="28"/>
        <v>0.51058112662167132</v>
      </c>
      <c r="N100" s="20"/>
      <c r="O100" s="20"/>
      <c r="P100" s="20"/>
      <c r="Q100" s="20"/>
      <c r="R100" s="20"/>
      <c r="S100" s="20"/>
      <c r="T100" s="20"/>
    </row>
    <row r="101" spans="2:20" ht="14.4">
      <c r="B101" s="114" t="s">
        <v>80</v>
      </c>
      <c r="C101" s="113">
        <f>VLOOKUP(B101,#REF!,2,0)</f>
        <v>5</v>
      </c>
      <c r="D101" s="108">
        <f>VLOOKUP(B101,#REF!,3,0)</f>
        <v>11</v>
      </c>
      <c r="E101" s="108">
        <v>5</v>
      </c>
      <c r="F101" s="108">
        <v>2</v>
      </c>
      <c r="G101" s="103">
        <f t="shared" si="25"/>
        <v>-0.6</v>
      </c>
      <c r="H101" s="167">
        <f>VLOOKUP(B101,#REF!,4,0)</f>
        <v>226.22</v>
      </c>
      <c r="I101" s="168">
        <f>VLOOKUP(B101,#REF!,5,0)</f>
        <v>454.69999636411706</v>
      </c>
      <c r="J101" s="167">
        <v>134.60000038147001</v>
      </c>
      <c r="K101" s="167">
        <v>134.40000152587902</v>
      </c>
      <c r="L101" s="103">
        <f t="shared" si="28"/>
        <v>-1.4858755945332813E-3</v>
      </c>
      <c r="N101" s="20"/>
      <c r="O101" s="20"/>
      <c r="P101" s="20"/>
      <c r="Q101" s="20"/>
      <c r="R101" s="20"/>
      <c r="S101" s="20"/>
      <c r="T101" s="20"/>
    </row>
    <row r="102" spans="2:20" ht="14.4">
      <c r="B102" s="108" t="s">
        <v>157</v>
      </c>
      <c r="C102" s="113">
        <f>VLOOKUP(B102,#REF!,2,0)</f>
        <v>4</v>
      </c>
      <c r="D102" s="108">
        <f>VLOOKUP(B102,#REF!,3,0)</f>
        <v>3</v>
      </c>
      <c r="E102" s="108"/>
      <c r="F102" s="108">
        <v>2</v>
      </c>
      <c r="G102" s="103"/>
      <c r="H102" s="167">
        <f>VLOOKUP(B102,#REF!,4,0)</f>
        <v>21.95</v>
      </c>
      <c r="I102" s="168">
        <f>VLOOKUP(B102,#REF!,5,0)</f>
        <v>70.900000000000006</v>
      </c>
      <c r="J102" s="167"/>
      <c r="K102" s="167">
        <v>30.3</v>
      </c>
      <c r="L102" s="103"/>
      <c r="N102" s="20"/>
      <c r="O102" s="20"/>
      <c r="P102" s="20"/>
      <c r="Q102" s="20"/>
      <c r="R102" s="20"/>
      <c r="S102" s="20"/>
      <c r="T102" s="20"/>
    </row>
    <row r="103" spans="2:20" ht="14.4">
      <c r="B103" s="108" t="s">
        <v>84</v>
      </c>
      <c r="C103" s="110">
        <f t="shared" ref="C103:D103" si="29">+C91-SUM(C93:C102)</f>
        <v>51</v>
      </c>
      <c r="D103" s="110">
        <f t="shared" si="29"/>
        <v>57</v>
      </c>
      <c r="E103" s="110">
        <f>+E91-SUM(E93:E102)</f>
        <v>30</v>
      </c>
      <c r="F103" s="110">
        <f>+F91-SUM(F93:F102)</f>
        <v>7</v>
      </c>
      <c r="G103" s="103">
        <f t="shared" si="25"/>
        <v>-0.76666666666666661</v>
      </c>
      <c r="H103" s="110">
        <f t="shared" ref="H103:K103" si="30">+H91-SUM(H93:H102)</f>
        <v>1261.4715401299093</v>
      </c>
      <c r="I103" s="110">
        <f t="shared" si="30"/>
        <v>2365.0340288122993</v>
      </c>
      <c r="J103" s="110">
        <f t="shared" si="30"/>
        <v>661.23136809712537</v>
      </c>
      <c r="K103" s="110">
        <f t="shared" si="30"/>
        <v>85.514422411783357</v>
      </c>
      <c r="L103" s="103">
        <f t="shared" si="28"/>
        <v>-0.87067397806931845</v>
      </c>
      <c r="N103" s="20"/>
      <c r="O103" s="20"/>
      <c r="P103" s="20"/>
      <c r="Q103" s="20"/>
      <c r="R103" s="20"/>
      <c r="S103" s="20"/>
      <c r="T103" s="20"/>
    </row>
    <row r="104" spans="2:20" ht="14.4">
      <c r="B104" s="20" t="s">
        <v>133</v>
      </c>
      <c r="O104" s="20"/>
      <c r="P104" s="20"/>
      <c r="R104" s="20"/>
      <c r="S104" s="20"/>
      <c r="T104" s="20"/>
    </row>
    <row r="105" spans="2:20" ht="14.4">
      <c r="R105" s="20"/>
      <c r="S105" s="20"/>
      <c r="T105" s="20"/>
    </row>
    <row r="106" spans="2:20" ht="14.4">
      <c r="R106" s="20"/>
      <c r="S106" s="20"/>
      <c r="T106" s="20"/>
    </row>
    <row r="107" spans="2:20" ht="14.4">
      <c r="R107" s="20"/>
      <c r="S107" s="20"/>
      <c r="T107" s="20"/>
    </row>
    <row r="108" spans="2:20" ht="14.4">
      <c r="R108" s="20"/>
      <c r="S108" s="20"/>
      <c r="T108" s="20"/>
    </row>
    <row r="109" spans="2:20" ht="14.4">
      <c r="R109" s="20"/>
      <c r="S109" s="20"/>
      <c r="T109" s="20"/>
    </row>
    <row r="110" spans="2:20" ht="14.4">
      <c r="R110" s="20"/>
      <c r="S110" s="20"/>
      <c r="T110" s="20"/>
    </row>
    <row r="111" spans="2:20" ht="14.4">
      <c r="R111" s="20"/>
      <c r="S111" s="20"/>
      <c r="T111" s="20"/>
    </row>
    <row r="112" spans="2:20" ht="14.4">
      <c r="R112" s="20"/>
      <c r="S112" s="20"/>
      <c r="T112" s="20"/>
    </row>
    <row r="113" spans="18:20" ht="14.4">
      <c r="R113" s="20"/>
      <c r="S113" s="20"/>
      <c r="T113" s="20"/>
    </row>
    <row r="114" spans="18:20" ht="14.4">
      <c r="R114" s="20"/>
      <c r="S114" s="20"/>
      <c r="T114" s="20"/>
    </row>
    <row r="115" spans="18:20" ht="14.4">
      <c r="R115" s="20"/>
      <c r="S115" s="20"/>
      <c r="T115" s="20"/>
    </row>
    <row r="116" spans="18:20" ht="14.4">
      <c r="R116" s="20"/>
      <c r="S116" s="20"/>
      <c r="T116" s="20"/>
    </row>
    <row r="117" spans="18:20" ht="14.4">
      <c r="R117" s="20"/>
      <c r="S117" s="20"/>
      <c r="T117" s="20"/>
    </row>
    <row r="118" spans="18:20" ht="14.4">
      <c r="R118" s="20"/>
      <c r="S118" s="20"/>
      <c r="T118" s="20"/>
    </row>
    <row r="119" spans="18:20" ht="14.4">
      <c r="R119" s="20"/>
      <c r="S119" s="20"/>
      <c r="T119" s="20"/>
    </row>
    <row r="120" spans="18:20" ht="14.4">
      <c r="R120" s="20"/>
      <c r="S120" s="20"/>
      <c r="T120" s="20"/>
    </row>
    <row r="121" spans="18:20" ht="14.4">
      <c r="R121" s="20"/>
      <c r="S121" s="20"/>
      <c r="T121" s="20"/>
    </row>
    <row r="122" spans="18:20" ht="14.4">
      <c r="R122" s="20"/>
      <c r="S122" s="20"/>
      <c r="T122" s="20"/>
    </row>
    <row r="123" spans="18:20" ht="14.4">
      <c r="R123" s="20"/>
      <c r="S123" s="20"/>
      <c r="T123" s="20"/>
    </row>
    <row r="124" spans="18:20" ht="14.4">
      <c r="R124" s="20"/>
      <c r="S124" s="20"/>
      <c r="T124" s="20"/>
    </row>
    <row r="125" spans="18:20" ht="14.4">
      <c r="R125" s="20"/>
      <c r="S125" s="20"/>
      <c r="T125" s="20"/>
    </row>
    <row r="126" spans="18:20" ht="14.4">
      <c r="R126" s="20"/>
      <c r="S126" s="20"/>
      <c r="T126" s="20"/>
    </row>
    <row r="127" spans="18:20" ht="14.4">
      <c r="R127" s="20"/>
      <c r="S127" s="20"/>
      <c r="T127" s="20"/>
    </row>
    <row r="128" spans="18:20" ht="14.4">
      <c r="R128" s="20"/>
      <c r="S128" s="20"/>
      <c r="T128" s="20"/>
    </row>
    <row r="129" spans="18:20" ht="14.4">
      <c r="R129" s="20"/>
      <c r="S129" s="20"/>
      <c r="T129" s="20"/>
    </row>
    <row r="130" spans="18:20" ht="14.4">
      <c r="R130" s="20"/>
      <c r="S130" s="20"/>
      <c r="T130" s="20"/>
    </row>
    <row r="131" spans="18:20" ht="14.4">
      <c r="R131" s="20"/>
      <c r="S131" s="20"/>
      <c r="T131" s="20"/>
    </row>
    <row r="132" spans="18:20" ht="14.4">
      <c r="R132" s="20"/>
      <c r="S132" s="20"/>
      <c r="T132" s="20"/>
    </row>
    <row r="133" spans="18:20" ht="14.4">
      <c r="R133" s="20"/>
      <c r="S133" s="20"/>
      <c r="T133" s="20"/>
    </row>
    <row r="134" spans="18:20" ht="14.4">
      <c r="R134" s="20"/>
      <c r="S134" s="20"/>
      <c r="T134" s="20"/>
    </row>
    <row r="135" spans="18:20" ht="14.4">
      <c r="R135" s="20"/>
      <c r="S135" s="20"/>
      <c r="T135" s="20"/>
    </row>
    <row r="136" spans="18:20" ht="14.4">
      <c r="R136" s="20"/>
      <c r="S136" s="20"/>
      <c r="T136" s="20"/>
    </row>
    <row r="137" spans="18:20" ht="14.4">
      <c r="R137" s="20"/>
      <c r="S137" s="20"/>
      <c r="T137" s="20"/>
    </row>
    <row r="138" spans="18:20" ht="14.4">
      <c r="R138" s="20"/>
      <c r="S138" s="20"/>
      <c r="T138" s="20"/>
    </row>
    <row r="139" spans="18:20" ht="14.4">
      <c r="R139" s="20"/>
      <c r="S139" s="20"/>
      <c r="T139" s="20"/>
    </row>
    <row r="140" spans="18:20" ht="14.4">
      <c r="R140" s="20"/>
      <c r="S140" s="20"/>
      <c r="T140" s="20"/>
    </row>
    <row r="141" spans="18:20" ht="14.4">
      <c r="R141" s="20"/>
      <c r="S141" s="20"/>
      <c r="T141" s="20"/>
    </row>
    <row r="142" spans="18:20" ht="14.4">
      <c r="R142" s="20"/>
      <c r="S142" s="20"/>
      <c r="T142" s="20"/>
    </row>
    <row r="143" spans="18:20" ht="14.4">
      <c r="R143" s="20"/>
      <c r="S143" s="20"/>
      <c r="T143" s="20"/>
    </row>
    <row r="144" spans="18:20" ht="14.4">
      <c r="R144" s="20"/>
      <c r="S144" s="20"/>
      <c r="T144" s="20"/>
    </row>
    <row r="145" spans="18:20" ht="14.4">
      <c r="R145" s="20"/>
      <c r="S145" s="20"/>
      <c r="T145" s="20"/>
    </row>
    <row r="146" spans="18:20" ht="14.4">
      <c r="R146" s="20"/>
      <c r="S146" s="20"/>
      <c r="T146" s="20"/>
    </row>
    <row r="147" spans="18:20" ht="14.4">
      <c r="R147" s="20"/>
      <c r="S147" s="20"/>
      <c r="T147" s="20"/>
    </row>
    <row r="148" spans="18:20" ht="14.4">
      <c r="R148" s="20"/>
      <c r="S148" s="20"/>
      <c r="T148" s="20"/>
    </row>
    <row r="149" spans="18:20" ht="14.4">
      <c r="R149" s="20"/>
      <c r="S149" s="20"/>
      <c r="T149" s="20"/>
    </row>
    <row r="150" spans="18:20" ht="14.4">
      <c r="R150" s="20"/>
      <c r="S150" s="20"/>
      <c r="T150" s="20"/>
    </row>
    <row r="151" spans="18:20" ht="14.4">
      <c r="R151" s="20"/>
      <c r="S151" s="20"/>
      <c r="T151" s="20"/>
    </row>
    <row r="152" spans="18:20" ht="14.4">
      <c r="R152" s="20"/>
      <c r="S152" s="20"/>
      <c r="T152" s="20"/>
    </row>
    <row r="153" spans="18:20" ht="14.4">
      <c r="R153" s="20"/>
      <c r="S153" s="20"/>
      <c r="T153" s="20"/>
    </row>
    <row r="154" spans="18:20" ht="14.4">
      <c r="R154" s="20"/>
      <c r="S154" s="20"/>
      <c r="T154" s="20"/>
    </row>
    <row r="155" spans="18:20" ht="14.4">
      <c r="R155" s="20"/>
      <c r="S155" s="20"/>
      <c r="T155" s="20"/>
    </row>
    <row r="156" spans="18:20" ht="14.4">
      <c r="R156" s="20"/>
      <c r="S156" s="20"/>
      <c r="T156" s="20"/>
    </row>
    <row r="157" spans="18:20" ht="14.4">
      <c r="R157" s="20"/>
      <c r="S157" s="20"/>
      <c r="T157" s="20"/>
    </row>
    <row r="158" spans="18:20" ht="14.4">
      <c r="R158" s="20"/>
      <c r="S158" s="20"/>
      <c r="T158" s="20"/>
    </row>
    <row r="159" spans="18:20" ht="14.4">
      <c r="R159" s="20"/>
      <c r="S159" s="20"/>
      <c r="T159" s="20"/>
    </row>
    <row r="160" spans="18:20" ht="14.4">
      <c r="R160" s="20"/>
      <c r="S160" s="20"/>
      <c r="T160" s="20"/>
    </row>
    <row r="161" spans="18:20" ht="14.4">
      <c r="R161" s="20"/>
      <c r="S161" s="20"/>
      <c r="T161" s="20"/>
    </row>
    <row r="162" spans="18:20" ht="14.4">
      <c r="R162" s="20"/>
      <c r="S162" s="20"/>
      <c r="T162" s="20"/>
    </row>
    <row r="163" spans="18:20" ht="14.4">
      <c r="R163" s="20"/>
      <c r="S163" s="20"/>
      <c r="T163" s="20"/>
    </row>
    <row r="164" spans="18:20" ht="14.4">
      <c r="R164" s="20"/>
      <c r="S164" s="20"/>
      <c r="T164" s="20"/>
    </row>
    <row r="165" spans="18:20" ht="14.4">
      <c r="R165" s="20"/>
      <c r="S165" s="20"/>
      <c r="T165" s="20"/>
    </row>
    <row r="166" spans="18:20" ht="14.4">
      <c r="R166" s="20"/>
      <c r="S166" s="20"/>
      <c r="T166" s="20"/>
    </row>
    <row r="167" spans="18:20" ht="14.4">
      <c r="R167" s="20"/>
      <c r="S167" s="20"/>
      <c r="T167" s="20"/>
    </row>
    <row r="168" spans="18:20" ht="14.4">
      <c r="R168" s="20"/>
      <c r="S168" s="20"/>
      <c r="T168" s="20"/>
    </row>
    <row r="169" spans="18:20" ht="14.4">
      <c r="R169" s="20"/>
      <c r="S169" s="20"/>
      <c r="T169" s="20"/>
    </row>
    <row r="170" spans="18:20" ht="14.4">
      <c r="R170" s="20"/>
      <c r="S170" s="20"/>
      <c r="T170" s="20"/>
    </row>
    <row r="171" spans="18:20" ht="14.4">
      <c r="R171" s="20"/>
      <c r="S171" s="20"/>
      <c r="T171" s="20"/>
    </row>
    <row r="172" spans="18:20" ht="14.4">
      <c r="R172" s="20"/>
      <c r="S172" s="20"/>
      <c r="T172" s="20"/>
    </row>
    <row r="173" spans="18:20" ht="14.4">
      <c r="R173" s="20"/>
      <c r="S173" s="20"/>
      <c r="T173" s="20"/>
    </row>
    <row r="174" spans="18:20" ht="14.4">
      <c r="R174" s="20"/>
      <c r="S174" s="20"/>
      <c r="T174" s="20"/>
    </row>
    <row r="175" spans="18:20" ht="14.4">
      <c r="R175" s="20"/>
      <c r="S175" s="20"/>
      <c r="T175" s="20"/>
    </row>
    <row r="176" spans="18:20" ht="14.4">
      <c r="R176" s="20"/>
      <c r="S176" s="20"/>
      <c r="T176" s="20"/>
    </row>
    <row r="177" spans="18:20" ht="14.4">
      <c r="R177" s="20"/>
      <c r="S177" s="20"/>
      <c r="T177" s="20"/>
    </row>
    <row r="178" spans="18:20" ht="14.4">
      <c r="R178" s="20"/>
      <c r="S178" s="20"/>
      <c r="T178" s="20"/>
    </row>
    <row r="179" spans="18:20" ht="14.4">
      <c r="R179" s="20"/>
      <c r="S179" s="20"/>
      <c r="T179" s="20"/>
    </row>
    <row r="180" spans="18:20" ht="14.4">
      <c r="R180" s="20"/>
      <c r="S180" s="20"/>
      <c r="T180" s="20"/>
    </row>
    <row r="181" spans="18:20" ht="14.4">
      <c r="R181" s="20"/>
      <c r="S181" s="20"/>
      <c r="T181" s="20"/>
    </row>
    <row r="182" spans="18:20" ht="14.4">
      <c r="R182" s="20"/>
      <c r="S182" s="20"/>
      <c r="T182" s="20"/>
    </row>
    <row r="183" spans="18:20" ht="14.4">
      <c r="R183" s="20"/>
      <c r="S183" s="20"/>
      <c r="T183" s="20"/>
    </row>
    <row r="184" spans="18:20" ht="14.4">
      <c r="R184" s="20"/>
      <c r="S184" s="20"/>
      <c r="T184" s="20"/>
    </row>
    <row r="185" spans="18:20" ht="14.4">
      <c r="R185" s="20"/>
      <c r="S185" s="20"/>
      <c r="T185" s="20"/>
    </row>
    <row r="186" spans="18:20" ht="14.1" customHeight="1"/>
    <row r="187" spans="18:20" ht="14.1" customHeight="1"/>
    <row r="188" spans="18:20" ht="14.1" customHeight="1"/>
    <row r="189" spans="18:20" ht="14.1" customHeight="1"/>
    <row r="190" spans="18:20" ht="14.1" customHeight="1"/>
    <row r="191" spans="18:20" ht="14.1" customHeight="1"/>
    <row r="192" spans="18:20" ht="14.1" customHeight="1"/>
    <row r="193" ht="14.1" customHeight="1"/>
  </sheetData>
  <mergeCells count="8">
    <mergeCell ref="C78:G78"/>
    <mergeCell ref="H78:L78"/>
    <mergeCell ref="C11:G11"/>
    <mergeCell ref="H11:L11"/>
    <mergeCell ref="M11:Q11"/>
    <mergeCell ref="C37:G37"/>
    <mergeCell ref="H37:L37"/>
    <mergeCell ref="M37:Q37"/>
  </mergeCells>
  <conditionalFormatting sqref="G9">
    <cfRule type="colorScale" priority="46">
      <colorScale>
        <cfvo type="min"/>
        <cfvo type="num" val="0"/>
        <cfvo type="max"/>
        <color theme="5" tint="-0.499984740745262"/>
        <color theme="0"/>
        <color rgb="FF6CA62C"/>
      </colorScale>
    </cfRule>
    <cfRule type="cellIs" dxfId="21" priority="45" operator="lessThan">
      <formula>-10%</formula>
    </cfRule>
  </conditionalFormatting>
  <conditionalFormatting sqref="G13:G20">
    <cfRule type="cellIs" dxfId="20" priority="51" operator="lessThan">
      <formula>-10%</formula>
    </cfRule>
    <cfRule type="colorScale" priority="52">
      <colorScale>
        <cfvo type="min"/>
        <cfvo type="num" val="0"/>
        <cfvo type="max"/>
        <color theme="5" tint="-0.499984740745262"/>
        <color theme="0"/>
        <color rgb="FF6CA62C"/>
      </colorScale>
    </cfRule>
  </conditionalFormatting>
  <conditionalFormatting sqref="G22:G32">
    <cfRule type="colorScale" priority="48">
      <colorScale>
        <cfvo type="min"/>
        <cfvo type="num" val="0"/>
        <cfvo type="max"/>
        <color theme="5" tint="-0.499984740745262"/>
        <color theme="0"/>
        <color rgb="FF6CA62C"/>
      </colorScale>
    </cfRule>
    <cfRule type="cellIs" dxfId="19" priority="47" operator="lessThan">
      <formula>-10%</formula>
    </cfRule>
  </conditionalFormatting>
  <conditionalFormatting sqref="G39:G50">
    <cfRule type="colorScale" priority="36">
      <colorScale>
        <cfvo type="min"/>
        <cfvo type="num" val="0"/>
        <cfvo type="max"/>
        <color theme="5" tint="-0.499984740745262"/>
        <color theme="0"/>
        <color rgb="FF6CA62C"/>
      </colorScale>
    </cfRule>
    <cfRule type="cellIs" dxfId="18" priority="35" operator="lessThan">
      <formula>-10%</formula>
    </cfRule>
  </conditionalFormatting>
  <conditionalFormatting sqref="G52:G62">
    <cfRule type="colorScale" priority="30">
      <colorScale>
        <cfvo type="min"/>
        <cfvo type="num" val="0"/>
        <cfvo type="max"/>
        <color theme="5" tint="-0.499984740745262"/>
        <color theme="0"/>
        <color rgb="FF6CA62C"/>
      </colorScale>
    </cfRule>
    <cfRule type="cellIs" dxfId="17" priority="29" operator="lessThan">
      <formula>-10%</formula>
    </cfRule>
  </conditionalFormatting>
  <conditionalFormatting sqref="G64:G74">
    <cfRule type="cellIs" dxfId="16" priority="23" operator="lessThan">
      <formula>-10%</formula>
    </cfRule>
    <cfRule type="colorScale" priority="24">
      <colorScale>
        <cfvo type="min"/>
        <cfvo type="num" val="0"/>
        <cfvo type="max"/>
        <color theme="5" tint="-0.499984740745262"/>
        <color theme="0"/>
        <color rgb="FF6CA62C"/>
      </colorScale>
    </cfRule>
  </conditionalFormatting>
  <conditionalFormatting sqref="G80:G84">
    <cfRule type="colorScale" priority="18">
      <colorScale>
        <cfvo type="min"/>
        <cfvo type="num" val="0"/>
        <cfvo type="max"/>
        <color theme="5" tint="-0.499984740745262"/>
        <color theme="0"/>
        <color rgb="FF6CA62C"/>
      </colorScale>
    </cfRule>
  </conditionalFormatting>
  <conditionalFormatting sqref="G80:G91">
    <cfRule type="cellIs" dxfId="15" priority="13" operator="lessThan">
      <formula>-10%</formula>
    </cfRule>
  </conditionalFormatting>
  <conditionalFormatting sqref="G85:G89">
    <cfRule type="colorScale" priority="50">
      <colorScale>
        <cfvo type="min"/>
        <cfvo type="num" val="0"/>
        <cfvo type="max"/>
        <color theme="5" tint="-0.499984740745262"/>
        <color theme="0"/>
        <color rgb="FF6CA62C"/>
      </colorScale>
    </cfRule>
  </conditionalFormatting>
  <conditionalFormatting sqref="G90">
    <cfRule type="colorScale" priority="16">
      <colorScale>
        <cfvo type="min"/>
        <cfvo type="num" val="0"/>
        <cfvo type="max"/>
        <color theme="5" tint="-0.499984740745262"/>
        <color theme="0"/>
        <color rgb="FF6CA62C"/>
      </colorScale>
    </cfRule>
  </conditionalFormatting>
  <conditionalFormatting sqref="G91">
    <cfRule type="colorScale" priority="14">
      <colorScale>
        <cfvo type="min"/>
        <cfvo type="num" val="0"/>
        <cfvo type="max"/>
        <color theme="5" tint="-0.499984740745262"/>
        <color theme="0"/>
        <color rgb="FF6CA62C"/>
      </colorScale>
    </cfRule>
  </conditionalFormatting>
  <conditionalFormatting sqref="G93:G103">
    <cfRule type="cellIs" dxfId="14" priority="3" operator="lessThan">
      <formula>-10%</formula>
    </cfRule>
    <cfRule type="colorScale" priority="4">
      <colorScale>
        <cfvo type="min"/>
        <cfvo type="num" val="0"/>
        <cfvo type="max"/>
        <color theme="5" tint="-0.499984740745262"/>
        <color theme="0"/>
        <color rgb="FF6CA62C"/>
      </colorScale>
    </cfRule>
  </conditionalFormatting>
  <conditionalFormatting sqref="L13:L20">
    <cfRule type="colorScale" priority="44">
      <colorScale>
        <cfvo type="min"/>
        <cfvo type="num" val="0"/>
        <cfvo type="max"/>
        <color theme="5" tint="-0.499984740745262"/>
        <color theme="0"/>
        <color rgb="FF6CA62C"/>
      </colorScale>
    </cfRule>
    <cfRule type="cellIs" dxfId="13" priority="43" operator="lessThan">
      <formula>-10%</formula>
    </cfRule>
  </conditionalFormatting>
  <conditionalFormatting sqref="L22:L32">
    <cfRule type="colorScale" priority="40">
      <colorScale>
        <cfvo type="min"/>
        <cfvo type="num" val="0"/>
        <cfvo type="max"/>
        <color theme="5" tint="-0.499984740745262"/>
        <color theme="0"/>
        <color rgb="FF6CA62C"/>
      </colorScale>
    </cfRule>
    <cfRule type="cellIs" dxfId="12" priority="39" operator="lessThan">
      <formula>-10%</formula>
    </cfRule>
  </conditionalFormatting>
  <conditionalFormatting sqref="L39:L50">
    <cfRule type="cellIs" dxfId="11" priority="33" operator="lessThan">
      <formula>-10%</formula>
    </cfRule>
    <cfRule type="colorScale" priority="34">
      <colorScale>
        <cfvo type="min"/>
        <cfvo type="num" val="0"/>
        <cfvo type="max"/>
        <color theme="5" tint="-0.499984740745262"/>
        <color theme="0"/>
        <color rgb="FF6CA62C"/>
      </colorScale>
    </cfRule>
  </conditionalFormatting>
  <conditionalFormatting sqref="L52:L62">
    <cfRule type="cellIs" dxfId="10" priority="27" operator="lessThan">
      <formula>-10%</formula>
    </cfRule>
    <cfRule type="colorScale" priority="28">
      <colorScale>
        <cfvo type="min"/>
        <cfvo type="num" val="0"/>
        <cfvo type="max"/>
        <color theme="5" tint="-0.499984740745262"/>
        <color theme="0"/>
        <color rgb="FF6CA62C"/>
      </colorScale>
    </cfRule>
  </conditionalFormatting>
  <conditionalFormatting sqref="L64:L74">
    <cfRule type="colorScale" priority="22">
      <colorScale>
        <cfvo type="min"/>
        <cfvo type="num" val="0"/>
        <cfvo type="max"/>
        <color theme="5" tint="-0.499984740745262"/>
        <color theme="0"/>
        <color rgb="FF6CA62C"/>
      </colorScale>
    </cfRule>
    <cfRule type="cellIs" dxfId="9" priority="21" operator="lessThan">
      <formula>-10%</formula>
    </cfRule>
  </conditionalFormatting>
  <conditionalFormatting sqref="L80:L84">
    <cfRule type="colorScale" priority="10">
      <colorScale>
        <cfvo type="min"/>
        <cfvo type="num" val="0"/>
        <cfvo type="max"/>
        <color theme="5" tint="-0.499984740745262"/>
        <color theme="0"/>
        <color rgb="FF6CA62C"/>
      </colorScale>
    </cfRule>
  </conditionalFormatting>
  <conditionalFormatting sqref="L80:L91">
    <cfRule type="cellIs" dxfId="8" priority="5" operator="lessThan">
      <formula>-10%</formula>
    </cfRule>
  </conditionalFormatting>
  <conditionalFormatting sqref="L85:L89">
    <cfRule type="colorScale" priority="12">
      <colorScale>
        <cfvo type="min"/>
        <cfvo type="num" val="0"/>
        <cfvo type="max"/>
        <color theme="5" tint="-0.499984740745262"/>
        <color theme="0"/>
        <color rgb="FF6CA62C"/>
      </colorScale>
    </cfRule>
  </conditionalFormatting>
  <conditionalFormatting sqref="L90">
    <cfRule type="colorScale" priority="8">
      <colorScale>
        <cfvo type="min"/>
        <cfvo type="num" val="0"/>
        <cfvo type="max"/>
        <color theme="5" tint="-0.499984740745262"/>
        <color theme="0"/>
        <color rgb="FF6CA62C"/>
      </colorScale>
    </cfRule>
  </conditionalFormatting>
  <conditionalFormatting sqref="L91">
    <cfRule type="colorScale" priority="6">
      <colorScale>
        <cfvo type="min"/>
        <cfvo type="num" val="0"/>
        <cfvo type="max"/>
        <color theme="5" tint="-0.499984740745262"/>
        <color theme="0"/>
        <color rgb="FF6CA62C"/>
      </colorScale>
    </cfRule>
  </conditionalFormatting>
  <conditionalFormatting sqref="L93:L103">
    <cfRule type="colorScale" priority="2">
      <colorScale>
        <cfvo type="min"/>
        <cfvo type="num" val="0"/>
        <cfvo type="max"/>
        <color theme="5" tint="-0.499984740745262"/>
        <color theme="0"/>
        <color rgb="FF6CA62C"/>
      </colorScale>
    </cfRule>
    <cfRule type="cellIs" dxfId="7" priority="1" operator="lessThan">
      <formula>-10%</formula>
    </cfRule>
  </conditionalFormatting>
  <conditionalFormatting sqref="Q13:Q20">
    <cfRule type="colorScale" priority="42">
      <colorScale>
        <cfvo type="min"/>
        <cfvo type="num" val="0"/>
        <cfvo type="max"/>
        <color theme="5" tint="-0.499984740745262"/>
        <color theme="0"/>
        <color rgb="FF6CA62C"/>
      </colorScale>
    </cfRule>
    <cfRule type="cellIs" dxfId="6" priority="41" operator="lessThan">
      <formula>-10%</formula>
    </cfRule>
  </conditionalFormatting>
  <conditionalFormatting sqref="Q22:Q32">
    <cfRule type="cellIs" dxfId="5" priority="37" operator="lessThan">
      <formula>-10%</formula>
    </cfRule>
    <cfRule type="colorScale" priority="38">
      <colorScale>
        <cfvo type="min"/>
        <cfvo type="num" val="0"/>
        <cfvo type="max"/>
        <color theme="5" tint="-0.499984740745262"/>
        <color theme="0"/>
        <color rgb="FF6CA62C"/>
      </colorScale>
    </cfRule>
  </conditionalFormatting>
  <conditionalFormatting sqref="Q39:Q50">
    <cfRule type="colorScale" priority="32">
      <colorScale>
        <cfvo type="min"/>
        <cfvo type="num" val="0"/>
        <cfvo type="max"/>
        <color theme="5" tint="-0.499984740745262"/>
        <color theme="0"/>
        <color rgb="FF6CA62C"/>
      </colorScale>
    </cfRule>
    <cfRule type="cellIs" dxfId="4" priority="31" operator="lessThan">
      <formula>-10%</formula>
    </cfRule>
  </conditionalFormatting>
  <conditionalFormatting sqref="Q52:Q62">
    <cfRule type="colorScale" priority="26">
      <colorScale>
        <cfvo type="min"/>
        <cfvo type="num" val="0"/>
        <cfvo type="max"/>
        <color theme="5" tint="-0.499984740745262"/>
        <color theme="0"/>
        <color rgb="FF6CA62C"/>
      </colorScale>
    </cfRule>
    <cfRule type="cellIs" dxfId="3" priority="25" operator="lessThan">
      <formula>-10%</formula>
    </cfRule>
  </conditionalFormatting>
  <conditionalFormatting sqref="Q64:Q74">
    <cfRule type="colorScale" priority="20">
      <colorScale>
        <cfvo type="min"/>
        <cfvo type="num" val="0"/>
        <cfvo type="max"/>
        <color theme="5" tint="-0.499984740745262"/>
        <color theme="0"/>
        <color rgb="FF6CA62C"/>
      </colorScale>
    </cfRule>
    <cfRule type="cellIs" dxfId="2" priority="19" operator="lessThan">
      <formula>-10%</formula>
    </cfRule>
  </conditionalFormatting>
  <pageMargins left="0.7" right="0.7" top="0.75" bottom="0.75" header="0.3" footer="0.3"/>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28A0-DE16-4415-BD84-E52691DB0EA7}">
  <sheetPr codeName="Hoja5">
    <tabColor rgb="FF05A34F"/>
  </sheetPr>
  <dimension ref="A1:T82"/>
  <sheetViews>
    <sheetView zoomScale="110" zoomScaleNormal="110" workbookViewId="0">
      <selection activeCell="D38" sqref="D38"/>
    </sheetView>
  </sheetViews>
  <sheetFormatPr baseColWidth="10" defaultColWidth="0" defaultRowHeight="14.4" zeroHeight="1"/>
  <cols>
    <col min="1" max="1" width="8.44140625" style="20" customWidth="1"/>
    <col min="2" max="2" width="18" style="20" customWidth="1"/>
    <col min="3" max="8" width="17.44140625" style="20" customWidth="1"/>
    <col min="9" max="11" width="12.44140625" style="20" customWidth="1"/>
    <col min="12" max="14" width="11.44140625" style="20" customWidth="1"/>
    <col min="15" max="15" width="10.109375" style="20" customWidth="1"/>
    <col min="16" max="20" width="0" style="20" hidden="1" customWidth="1"/>
    <col min="21" max="16384" width="11.44140625" style="20" hidden="1"/>
  </cols>
  <sheetData>
    <row r="1" spans="1:18" s="5" customFormat="1">
      <c r="E1" s="30"/>
      <c r="K1" s="6"/>
    </row>
    <row r="2" spans="1:18" s="5" customFormat="1">
      <c r="E2" s="30"/>
      <c r="K2" s="6"/>
    </row>
    <row r="3" spans="1:18" s="5" customFormat="1">
      <c r="E3" s="30"/>
      <c r="K3" s="6"/>
    </row>
    <row r="4" spans="1:18" s="5" customFormat="1">
      <c r="A4" s="9" t="s">
        <v>158</v>
      </c>
      <c r="K4" s="6"/>
    </row>
    <row r="5" spans="1:18" s="5" customFormat="1">
      <c r="A5" s="88" t="s">
        <v>159</v>
      </c>
      <c r="B5" s="88"/>
      <c r="C5" s="88"/>
      <c r="D5" s="88"/>
      <c r="E5" s="88"/>
      <c r="F5" s="88"/>
      <c r="G5" s="88"/>
      <c r="H5" s="88"/>
      <c r="I5" s="88"/>
      <c r="J5" s="88"/>
      <c r="K5" s="88"/>
      <c r="L5" s="88"/>
      <c r="M5" s="88"/>
      <c r="N5" s="88"/>
      <c r="O5" s="88"/>
    </row>
    <row r="6" spans="1:18" s="5" customFormat="1">
      <c r="A6" s="9" t="s">
        <v>2</v>
      </c>
      <c r="K6" s="6"/>
    </row>
    <row r="7" spans="1:18" s="5" customFormat="1">
      <c r="A7" s="29" t="s">
        <v>3</v>
      </c>
      <c r="K7" s="6"/>
    </row>
    <row r="8" spans="1:18" s="5" customFormat="1"/>
    <row r="9" spans="1:18" s="5" customFormat="1" ht="37.5" customHeight="1">
      <c r="A9" s="95"/>
      <c r="B9" s="241" t="s">
        <v>160</v>
      </c>
      <c r="C9" s="241"/>
      <c r="D9" s="241"/>
      <c r="E9" s="241"/>
      <c r="F9" s="241"/>
      <c r="G9" s="241"/>
      <c r="H9" s="241"/>
      <c r="I9" s="241"/>
      <c r="J9" s="241"/>
      <c r="K9" s="241"/>
      <c r="L9" s="241"/>
      <c r="M9" s="241"/>
      <c r="N9" s="241"/>
      <c r="O9" s="241"/>
      <c r="P9" s="242"/>
      <c r="Q9" s="242"/>
      <c r="R9" s="242"/>
    </row>
    <row r="10" spans="1:18" s="5" customFormat="1">
      <c r="B10" s="37"/>
      <c r="C10" s="37"/>
      <c r="D10" s="37"/>
      <c r="E10" s="37"/>
      <c r="I10" s="37"/>
      <c r="J10" s="37"/>
      <c r="K10" s="37"/>
    </row>
    <row r="11" spans="1:18" s="5" customFormat="1">
      <c r="B11" s="9" t="s">
        <v>161</v>
      </c>
      <c r="C11" s="37"/>
      <c r="D11" s="37"/>
      <c r="E11" s="37"/>
      <c r="I11" s="37"/>
      <c r="J11" s="37"/>
      <c r="K11" s="37"/>
    </row>
    <row r="12" spans="1:18" s="5" customFormat="1">
      <c r="B12" s="37"/>
      <c r="C12" s="37"/>
      <c r="D12" s="37"/>
      <c r="E12" s="37"/>
      <c r="I12" s="37"/>
      <c r="J12" s="37"/>
      <c r="K12" s="37"/>
    </row>
    <row r="13" spans="1:18" s="5" customFormat="1" ht="38.15" customHeight="1">
      <c r="B13" s="245" t="s">
        <v>162</v>
      </c>
      <c r="C13" s="245" t="s">
        <v>163</v>
      </c>
      <c r="D13" s="245" t="s">
        <v>164</v>
      </c>
      <c r="E13" s="245" t="s">
        <v>165</v>
      </c>
      <c r="I13" s="37"/>
      <c r="J13" s="37"/>
      <c r="K13" s="37"/>
    </row>
    <row r="14" spans="1:18" s="5" customFormat="1" ht="15.05" customHeight="1">
      <c r="B14" s="246"/>
      <c r="C14" s="246"/>
      <c r="D14" s="246"/>
      <c r="E14" s="246"/>
      <c r="I14" s="37"/>
      <c r="J14" s="37"/>
      <c r="K14" s="37"/>
    </row>
    <row r="15" spans="1:18" s="5" customFormat="1">
      <c r="B15" s="214">
        <v>2021</v>
      </c>
      <c r="C15" s="214">
        <v>108</v>
      </c>
      <c r="D15" s="215">
        <v>1497.3844715903242</v>
      </c>
      <c r="E15" s="215">
        <v>16868</v>
      </c>
      <c r="I15" s="37"/>
      <c r="J15" s="37"/>
      <c r="K15" s="37"/>
    </row>
    <row r="16" spans="1:18" s="5" customFormat="1">
      <c r="B16" s="214">
        <v>2022</v>
      </c>
      <c r="C16" s="214">
        <v>138</v>
      </c>
      <c r="D16" s="215">
        <v>1552.7112496100001</v>
      </c>
      <c r="E16" s="215">
        <v>15863</v>
      </c>
      <c r="I16" s="37"/>
      <c r="J16" s="37"/>
      <c r="K16" s="37"/>
    </row>
    <row r="17" spans="1:15" s="5" customFormat="1">
      <c r="B17" s="214">
        <v>2023</v>
      </c>
      <c r="C17" s="214">
        <v>94</v>
      </c>
      <c r="D17" s="215">
        <v>627.75249637846593</v>
      </c>
      <c r="E17" s="215">
        <v>6549</v>
      </c>
      <c r="I17" s="37"/>
      <c r="J17" s="37"/>
      <c r="K17" s="37"/>
    </row>
    <row r="18" spans="1:15" s="5" customFormat="1">
      <c r="B18" s="214">
        <v>2024</v>
      </c>
      <c r="C18" s="214">
        <v>113</v>
      </c>
      <c r="D18" s="215">
        <v>2515.0792671754207</v>
      </c>
      <c r="E18" s="215">
        <v>14005</v>
      </c>
      <c r="I18" s="37"/>
      <c r="J18" s="37"/>
      <c r="K18" s="37"/>
    </row>
    <row r="19" spans="1:15" s="5" customFormat="1">
      <c r="B19" s="214" t="s">
        <v>166</v>
      </c>
      <c r="C19" s="214">
        <v>82</v>
      </c>
      <c r="D19" s="215">
        <v>631.06502516945636</v>
      </c>
      <c r="E19" s="215">
        <v>8292</v>
      </c>
      <c r="I19" s="37"/>
      <c r="J19" s="37"/>
      <c r="K19" s="37"/>
    </row>
    <row r="20" spans="1:15" s="5" customFormat="1">
      <c r="B20" s="216" t="s">
        <v>167</v>
      </c>
      <c r="C20" s="216">
        <f>SUM(C15:C19)</f>
        <v>535</v>
      </c>
      <c r="D20" s="219">
        <f>SUM(D15:D19)</f>
        <v>6823.9925099236671</v>
      </c>
      <c r="E20" s="219">
        <f>SUM(E15:E19)</f>
        <v>61577</v>
      </c>
      <c r="I20" s="37"/>
      <c r="J20" s="37"/>
      <c r="K20" s="37"/>
    </row>
    <row r="21" spans="1:15" s="5" customFormat="1">
      <c r="B21" s="35" t="s">
        <v>168</v>
      </c>
      <c r="C21" s="37"/>
      <c r="D21" s="37"/>
      <c r="E21" s="37"/>
      <c r="I21" s="37"/>
      <c r="J21" s="37"/>
      <c r="K21" s="37"/>
    </row>
    <row r="22" spans="1:15" s="5" customFormat="1">
      <c r="B22" s="37"/>
      <c r="C22" s="37"/>
      <c r="D22" s="37"/>
      <c r="E22" s="37"/>
      <c r="I22" s="37"/>
      <c r="J22" s="37"/>
      <c r="K22" s="37"/>
    </row>
    <row r="23" spans="1:15" s="5" customFormat="1">
      <c r="B23" s="37"/>
      <c r="C23" s="37"/>
      <c r="D23" s="37"/>
      <c r="E23" s="37"/>
      <c r="I23" s="37"/>
      <c r="J23" s="37"/>
      <c r="K23" s="37"/>
    </row>
    <row r="24" spans="1:15" s="5" customFormat="1">
      <c r="B24" s="37"/>
      <c r="C24" s="37"/>
      <c r="D24" s="37"/>
      <c r="E24" s="37"/>
      <c r="I24" s="37"/>
      <c r="J24" s="37"/>
      <c r="K24" s="37"/>
    </row>
    <row r="25" spans="1:15" s="5" customFormat="1">
      <c r="B25" s="37"/>
      <c r="C25" s="37"/>
      <c r="D25" s="37"/>
      <c r="E25" s="37"/>
      <c r="I25" s="37"/>
      <c r="J25" s="37"/>
      <c r="K25" s="37"/>
    </row>
    <row r="26" spans="1:15" s="5" customFormat="1">
      <c r="B26" s="37"/>
      <c r="C26" s="37"/>
      <c r="D26" s="37"/>
      <c r="E26" s="37"/>
      <c r="I26" s="37"/>
      <c r="J26" s="37"/>
      <c r="K26" s="37"/>
    </row>
    <row r="27" spans="1:15" s="5" customFormat="1" ht="14.1" customHeight="1">
      <c r="B27" s="37"/>
      <c r="C27" s="37"/>
      <c r="D27" s="37"/>
      <c r="E27" s="37"/>
      <c r="I27" s="37"/>
      <c r="J27" s="37"/>
      <c r="K27" s="37"/>
    </row>
    <row r="28" spans="1:15" s="5" customFormat="1" ht="68.099999999999994" customHeight="1">
      <c r="A28" s="95"/>
      <c r="B28" s="241" t="s">
        <v>169</v>
      </c>
      <c r="C28" s="241"/>
      <c r="D28" s="241"/>
      <c r="E28" s="241"/>
      <c r="F28" s="241"/>
      <c r="G28" s="241"/>
      <c r="H28" s="241"/>
      <c r="I28" s="241"/>
      <c r="J28" s="241"/>
      <c r="K28" s="241"/>
      <c r="L28" s="241"/>
      <c r="M28" s="241"/>
      <c r="N28" s="241"/>
      <c r="O28" s="241"/>
    </row>
    <row r="29" spans="1:15" s="5" customFormat="1" ht="29.3" customHeight="1">
      <c r="B29" s="37"/>
      <c r="C29" s="37"/>
      <c r="D29" s="37"/>
      <c r="E29" s="37"/>
      <c r="I29" s="37"/>
      <c r="J29" s="37"/>
      <c r="K29" s="37"/>
    </row>
    <row r="30" spans="1:15" s="5" customFormat="1">
      <c r="B30" s="9" t="s">
        <v>170</v>
      </c>
    </row>
    <row r="31" spans="1:15" s="5" customFormat="1"/>
    <row r="32" spans="1:15" s="5" customFormat="1" ht="30.8" customHeight="1">
      <c r="B32" s="38"/>
      <c r="C32" s="244" t="s">
        <v>163</v>
      </c>
      <c r="D32" s="244"/>
      <c r="E32" s="244" t="s">
        <v>171</v>
      </c>
      <c r="F32" s="244"/>
      <c r="G32" s="244" t="s">
        <v>172</v>
      </c>
      <c r="H32" s="244"/>
    </row>
    <row r="33" spans="1:16" s="5" customFormat="1" ht="44.2" customHeight="1">
      <c r="B33" s="129" t="s">
        <v>162</v>
      </c>
      <c r="C33" s="129" t="s">
        <v>173</v>
      </c>
      <c r="D33" s="129" t="s">
        <v>174</v>
      </c>
      <c r="E33" s="129" t="s">
        <v>175</v>
      </c>
      <c r="F33" s="129" t="s">
        <v>174</v>
      </c>
      <c r="G33" s="129" t="s">
        <v>176</v>
      </c>
      <c r="H33" s="129" t="s">
        <v>174</v>
      </c>
      <c r="J33" s="39"/>
      <c r="K33" s="39"/>
      <c r="L33" s="39"/>
    </row>
    <row r="34" spans="1:16" s="5" customFormat="1">
      <c r="B34" s="131">
        <v>2021</v>
      </c>
      <c r="C34" s="125">
        <v>68</v>
      </c>
      <c r="D34" s="132"/>
      <c r="E34" s="126">
        <v>1175.2065852584103</v>
      </c>
      <c r="F34" s="132"/>
      <c r="G34" s="126">
        <v>14924</v>
      </c>
      <c r="H34" s="132"/>
      <c r="J34" s="39"/>
      <c r="K34" s="39"/>
      <c r="L34" s="40"/>
      <c r="P34" s="13"/>
    </row>
    <row r="35" spans="1:16" s="5" customFormat="1">
      <c r="B35" s="131">
        <v>2022</v>
      </c>
      <c r="C35" s="125">
        <v>109</v>
      </c>
      <c r="D35" s="132">
        <f>+(C35/C34)-1</f>
        <v>0.60294117647058831</v>
      </c>
      <c r="E35" s="126">
        <v>1231.3868125299998</v>
      </c>
      <c r="F35" s="132">
        <f>+(E35/E34)-1</f>
        <v>4.7804554515184394E-2</v>
      </c>
      <c r="G35" s="126">
        <v>13701</v>
      </c>
      <c r="H35" s="132">
        <f>+(G35/G34)-1</f>
        <v>-8.1948539265612408E-2</v>
      </c>
      <c r="J35" s="39"/>
      <c r="K35" s="39"/>
      <c r="L35" s="40"/>
    </row>
    <row r="36" spans="1:16" s="5" customFormat="1">
      <c r="B36" s="131">
        <v>2023</v>
      </c>
      <c r="C36" s="125">
        <v>70</v>
      </c>
      <c r="D36" s="132">
        <f>+(C36/C35)-1</f>
        <v>-0.35779816513761464</v>
      </c>
      <c r="E36" s="126">
        <v>499.78999999999996</v>
      </c>
      <c r="F36" s="132">
        <f>+(E36/E35)-1</f>
        <v>-0.59412428741774936</v>
      </c>
      <c r="G36" s="126">
        <v>4376</v>
      </c>
      <c r="H36" s="132">
        <f>+(G36/G35)-1</f>
        <v>-0.68060725494489449</v>
      </c>
      <c r="I36" s="159"/>
      <c r="J36" s="39"/>
      <c r="K36" s="39"/>
      <c r="L36" s="40"/>
    </row>
    <row r="37" spans="1:16" s="5" customFormat="1">
      <c r="B37" s="131">
        <v>2024</v>
      </c>
      <c r="C37" s="125">
        <v>73</v>
      </c>
      <c r="D37" s="142">
        <f>+(C37/C36)-1</f>
        <v>4.2857142857142927E-2</v>
      </c>
      <c r="E37" s="126">
        <v>672.69052120560877</v>
      </c>
      <c r="F37" s="142">
        <f>+(E37/E36)-1</f>
        <v>0.34594633987396461</v>
      </c>
      <c r="G37" s="126">
        <v>6771</v>
      </c>
      <c r="H37" s="142">
        <f>+(G37/G36)-1</f>
        <v>0.54730347349177322</v>
      </c>
      <c r="I37" s="159"/>
    </row>
    <row r="38" spans="1:16" s="5" customFormat="1">
      <c r="B38" s="130">
        <v>2025</v>
      </c>
      <c r="C38" s="130">
        <v>82</v>
      </c>
      <c r="D38" s="169">
        <f>+(C38/C37)-1</f>
        <v>0.12328767123287676</v>
      </c>
      <c r="E38" s="170">
        <v>631.06502516945636</v>
      </c>
      <c r="F38" s="169">
        <f>+(E38/E37)-1</f>
        <v>-6.1879117846867282E-2</v>
      </c>
      <c r="G38" s="170">
        <v>8292</v>
      </c>
      <c r="H38" s="169">
        <f>+(G38/G37)-1</f>
        <v>0.22463447053610985</v>
      </c>
      <c r="I38" s="159"/>
    </row>
    <row r="39" spans="1:16" s="5" customFormat="1" ht="14.25" customHeight="1">
      <c r="B39" s="127" t="s">
        <v>167</v>
      </c>
      <c r="C39" s="133">
        <f>+SUM(C34:C38)</f>
        <v>402</v>
      </c>
      <c r="D39" s="128"/>
      <c r="E39" s="128">
        <f>+SUM(E34:E38)</f>
        <v>4210.1389441634747</v>
      </c>
      <c r="F39" s="128"/>
      <c r="G39" s="128">
        <f>+SUM(G34:G38)</f>
        <v>48064</v>
      </c>
      <c r="H39" s="128"/>
      <c r="I39" s="34"/>
      <c r="J39" s="41"/>
      <c r="K39" s="41"/>
      <c r="L39" s="42"/>
      <c r="M39" s="42"/>
      <c r="N39" s="42"/>
    </row>
    <row r="40" spans="1:16" s="5" customFormat="1">
      <c r="B40" s="41" t="s">
        <v>177</v>
      </c>
      <c r="C40" s="41"/>
      <c r="D40" s="41"/>
      <c r="E40" s="41"/>
      <c r="F40" s="42"/>
      <c r="G40" s="42"/>
      <c r="H40" s="42"/>
      <c r="I40" s="34"/>
      <c r="J40" s="41"/>
      <c r="K40" s="41"/>
      <c r="L40" s="42"/>
      <c r="M40" s="42"/>
      <c r="N40" s="42"/>
    </row>
    <row r="41" spans="1:16" s="5" customFormat="1" ht="14.25" customHeight="1">
      <c r="B41" s="41" t="s">
        <v>178</v>
      </c>
      <c r="C41" s="41"/>
      <c r="D41" s="41"/>
      <c r="E41" s="41"/>
      <c r="F41" s="41"/>
      <c r="G41" s="41"/>
      <c r="H41" s="41"/>
      <c r="I41" s="41"/>
      <c r="J41" s="41"/>
      <c r="K41" s="41"/>
      <c r="L41" s="41"/>
      <c r="M41" s="41"/>
      <c r="N41" s="41"/>
      <c r="O41" s="41"/>
    </row>
    <row r="42" spans="1:16" s="5" customFormat="1" ht="22.6" customHeight="1">
      <c r="B42" s="237" t="s">
        <v>179</v>
      </c>
      <c r="C42" s="237"/>
      <c r="D42" s="237"/>
      <c r="E42" s="237"/>
      <c r="F42" s="237"/>
      <c r="G42" s="237"/>
      <c r="H42" s="237"/>
      <c r="I42" s="44"/>
      <c r="J42" s="43"/>
      <c r="K42" s="43"/>
      <c r="L42" s="43"/>
      <c r="M42" s="43"/>
      <c r="N42" s="43"/>
      <c r="O42" s="43"/>
    </row>
    <row r="43" spans="1:16" s="5" customFormat="1" ht="19" customHeight="1">
      <c r="B43" s="238"/>
      <c r="C43" s="238"/>
      <c r="D43" s="238"/>
      <c r="E43" s="238"/>
      <c r="F43" s="238"/>
      <c r="G43" s="43"/>
      <c r="H43" s="43"/>
      <c r="I43" s="44"/>
      <c r="J43" s="44"/>
      <c r="K43" s="44"/>
      <c r="L43" s="44"/>
      <c r="M43" s="43"/>
    </row>
    <row r="44" spans="1:16" s="5" customFormat="1" ht="63.65" customHeight="1">
      <c r="A44" s="88"/>
      <c r="B44" s="243" t="s">
        <v>180</v>
      </c>
      <c r="C44" s="243"/>
      <c r="D44" s="243"/>
      <c r="E44" s="243"/>
      <c r="F44" s="243"/>
      <c r="G44" s="243"/>
      <c r="H44" s="243"/>
      <c r="I44" s="243"/>
      <c r="J44" s="243"/>
      <c r="K44" s="243"/>
      <c r="L44" s="243"/>
      <c r="M44" s="243"/>
      <c r="N44" s="243"/>
      <c r="O44" s="243"/>
    </row>
    <row r="45" spans="1:16" s="5" customFormat="1">
      <c r="B45" s="36"/>
      <c r="C45" s="36"/>
      <c r="D45" s="36"/>
      <c r="E45" s="36"/>
      <c r="F45" s="36"/>
      <c r="G45" s="36"/>
      <c r="H45" s="36"/>
      <c r="I45" s="36"/>
      <c r="J45" s="36"/>
      <c r="K45" s="36"/>
      <c r="L45" s="36"/>
      <c r="M45" s="36"/>
      <c r="N45" s="36"/>
      <c r="O45" s="36"/>
    </row>
    <row r="46" spans="1:16" s="5" customFormat="1">
      <c r="B46" s="36"/>
      <c r="C46" s="36"/>
      <c r="D46" s="36"/>
      <c r="E46" s="36"/>
      <c r="F46" s="36"/>
      <c r="G46" s="36"/>
      <c r="H46" s="36"/>
      <c r="I46" s="36"/>
      <c r="J46" s="36"/>
      <c r="K46" s="36"/>
      <c r="L46" s="36"/>
      <c r="M46" s="36"/>
      <c r="N46" s="36"/>
      <c r="O46" s="36"/>
    </row>
    <row r="47" spans="1:16" s="5" customFormat="1">
      <c r="B47" s="9" t="s">
        <v>181</v>
      </c>
    </row>
    <row r="48" spans="1:16" s="5" customFormat="1">
      <c r="B48" s="9"/>
    </row>
    <row r="49" spans="1:8" s="5" customFormat="1" ht="25.55" customHeight="1">
      <c r="C49" s="239" t="s">
        <v>59</v>
      </c>
      <c r="D49" s="240"/>
      <c r="E49" s="239" t="s">
        <v>182</v>
      </c>
      <c r="F49" s="240"/>
      <c r="G49" s="239" t="s">
        <v>165</v>
      </c>
      <c r="H49" s="240"/>
    </row>
    <row r="50" spans="1:8" s="5" customFormat="1" ht="20.95" customHeight="1">
      <c r="B50" s="183" t="s">
        <v>162</v>
      </c>
      <c r="C50" s="129" t="s">
        <v>183</v>
      </c>
      <c r="D50" s="129" t="s">
        <v>184</v>
      </c>
      <c r="E50" s="129" t="s">
        <v>183</v>
      </c>
      <c r="F50" s="129" t="s">
        <v>184</v>
      </c>
      <c r="G50" s="129" t="s">
        <v>183</v>
      </c>
      <c r="H50" s="129" t="s">
        <v>184</v>
      </c>
    </row>
    <row r="51" spans="1:8" s="5" customFormat="1">
      <c r="B51" s="133">
        <v>2021</v>
      </c>
      <c r="C51" s="177">
        <f>+C34</f>
        <v>68</v>
      </c>
      <c r="D51" s="177">
        <v>144</v>
      </c>
      <c r="E51" s="178">
        <f>+E34</f>
        <v>1175.2065852584103</v>
      </c>
      <c r="F51" s="178">
        <v>3767.5197627234184</v>
      </c>
      <c r="G51" s="178">
        <f>+G34</f>
        <v>14924</v>
      </c>
      <c r="H51" s="178">
        <v>32558</v>
      </c>
    </row>
    <row r="52" spans="1:8" s="5" customFormat="1">
      <c r="B52" s="133">
        <v>2022</v>
      </c>
      <c r="C52" s="177">
        <f t="shared" ref="C52:C55" si="0">+C35</f>
        <v>109</v>
      </c>
      <c r="D52" s="177">
        <v>174</v>
      </c>
      <c r="E52" s="178">
        <f t="shared" ref="E52:E55" si="1">+E35</f>
        <v>1231.3868125299998</v>
      </c>
      <c r="F52" s="178">
        <v>2128.4037516339999</v>
      </c>
      <c r="G52" s="178">
        <f t="shared" ref="G52:G55" si="2">+G35</f>
        <v>13701</v>
      </c>
      <c r="H52" s="178">
        <v>23808</v>
      </c>
    </row>
    <row r="53" spans="1:8" s="5" customFormat="1">
      <c r="B53" s="133">
        <v>2023</v>
      </c>
      <c r="C53" s="177">
        <f t="shared" si="0"/>
        <v>70</v>
      </c>
      <c r="D53" s="177">
        <v>124</v>
      </c>
      <c r="E53" s="178">
        <f t="shared" si="1"/>
        <v>499.78999999999996</v>
      </c>
      <c r="F53" s="178">
        <v>2108.4299999999994</v>
      </c>
      <c r="G53" s="178">
        <f t="shared" si="2"/>
        <v>4376</v>
      </c>
      <c r="H53" s="178">
        <v>10738</v>
      </c>
    </row>
    <row r="54" spans="1:8" s="5" customFormat="1">
      <c r="B54" s="133">
        <v>2024</v>
      </c>
      <c r="C54" s="177">
        <f t="shared" si="0"/>
        <v>73</v>
      </c>
      <c r="D54" s="177">
        <v>167</v>
      </c>
      <c r="E54" s="178">
        <f t="shared" si="1"/>
        <v>672.69052120560877</v>
      </c>
      <c r="F54" s="178">
        <v>2987.268061655986</v>
      </c>
      <c r="G54" s="178">
        <f t="shared" si="2"/>
        <v>6771</v>
      </c>
      <c r="H54" s="178">
        <v>19532</v>
      </c>
    </row>
    <row r="55" spans="1:8" s="5" customFormat="1">
      <c r="B55" s="179">
        <v>2025</v>
      </c>
      <c r="C55" s="179">
        <f t="shared" si="0"/>
        <v>82</v>
      </c>
      <c r="D55" s="179">
        <v>159</v>
      </c>
      <c r="E55" s="180">
        <f t="shared" si="1"/>
        <v>631.06502516945636</v>
      </c>
      <c r="F55" s="180">
        <v>1706.2584616306217</v>
      </c>
      <c r="G55" s="180">
        <f t="shared" si="2"/>
        <v>8292</v>
      </c>
      <c r="H55" s="180">
        <v>12762</v>
      </c>
    </row>
    <row r="56" spans="1:8" s="5" customFormat="1">
      <c r="B56" s="41" t="s">
        <v>185</v>
      </c>
      <c r="C56" s="41"/>
      <c r="D56" s="221"/>
      <c r="E56" s="34"/>
    </row>
    <row r="57" spans="1:8" s="5" customFormat="1">
      <c r="B57" s="41" t="s">
        <v>178</v>
      </c>
      <c r="C57" s="41"/>
      <c r="D57" s="41"/>
      <c r="E57" s="34"/>
    </row>
    <row r="58" spans="1:8" s="5" customFormat="1" ht="36" customHeight="1">
      <c r="B58" s="237" t="s">
        <v>186</v>
      </c>
      <c r="C58" s="237"/>
      <c r="D58" s="237"/>
      <c r="E58" s="237"/>
    </row>
    <row r="59" spans="1:8" s="5" customFormat="1">
      <c r="B59" s="9"/>
    </row>
    <row r="60" spans="1:8" s="5" customFormat="1">
      <c r="A60" s="209"/>
      <c r="B60" s="210"/>
      <c r="C60" s="209"/>
      <c r="D60" s="209"/>
      <c r="E60" s="209"/>
      <c r="F60" s="209"/>
    </row>
    <row r="61" spans="1:8" s="5" customFormat="1">
      <c r="A61" s="209"/>
      <c r="B61" s="31">
        <v>2021</v>
      </c>
      <c r="C61" s="181">
        <f>+C51/D51</f>
        <v>0.47222222222222221</v>
      </c>
      <c r="D61" s="182">
        <f>1-C61</f>
        <v>0.52777777777777779</v>
      </c>
      <c r="E61" s="181">
        <f>+E51/F51</f>
        <v>0.31193110037169158</v>
      </c>
      <c r="F61" s="182">
        <f>1-E61</f>
        <v>0.68806889962830842</v>
      </c>
      <c r="G61" s="181">
        <f>+G51/H51</f>
        <v>0.45838196449413354</v>
      </c>
      <c r="H61" s="182">
        <f>1-G61</f>
        <v>0.5416180355058664</v>
      </c>
    </row>
    <row r="62" spans="1:8" s="5" customFormat="1">
      <c r="A62" s="209"/>
      <c r="B62" s="31">
        <v>2022</v>
      </c>
      <c r="C62" s="181">
        <f>+C52/D52</f>
        <v>0.62643678160919536</v>
      </c>
      <c r="D62" s="182">
        <f t="shared" ref="D62:F64" si="3">1-C62</f>
        <v>0.37356321839080464</v>
      </c>
      <c r="E62" s="181">
        <f>+E52/F52</f>
        <v>0.57854944654398865</v>
      </c>
      <c r="F62" s="182">
        <f t="shared" si="3"/>
        <v>0.42145055345601135</v>
      </c>
      <c r="G62" s="181">
        <f>+G52/H52</f>
        <v>0.57547883064516125</v>
      </c>
      <c r="H62" s="182">
        <f>1-G62</f>
        <v>0.42452116935483875</v>
      </c>
    </row>
    <row r="63" spans="1:8" s="5" customFormat="1">
      <c r="A63" s="209"/>
      <c r="B63" s="31">
        <v>2023</v>
      </c>
      <c r="C63" s="181">
        <f>+C53/D53</f>
        <v>0.56451612903225812</v>
      </c>
      <c r="D63" s="182">
        <f t="shared" si="3"/>
        <v>0.43548387096774188</v>
      </c>
      <c r="E63" s="181">
        <f>+E53/F53</f>
        <v>0.23704367704879939</v>
      </c>
      <c r="F63" s="182">
        <f t="shared" si="3"/>
        <v>0.76295632295120064</v>
      </c>
      <c r="G63" s="181">
        <f>+G53/H53</f>
        <v>0.40752467871111941</v>
      </c>
      <c r="H63" s="182">
        <f>1-G63</f>
        <v>0.59247532128888059</v>
      </c>
    </row>
    <row r="64" spans="1:8" s="5" customFormat="1">
      <c r="A64" s="209"/>
      <c r="B64" s="31">
        <v>2024</v>
      </c>
      <c r="C64" s="181">
        <f>+C54/D54</f>
        <v>0.43712574850299402</v>
      </c>
      <c r="D64" s="182">
        <f t="shared" si="3"/>
        <v>0.56287425149700598</v>
      </c>
      <c r="E64" s="181">
        <f>+E54/F54</f>
        <v>0.22518585788806117</v>
      </c>
      <c r="F64" s="182">
        <f t="shared" si="3"/>
        <v>0.77481414211193878</v>
      </c>
      <c r="G64" s="181">
        <f>+G54/H54</f>
        <v>0.34666188818349375</v>
      </c>
      <c r="H64" s="182">
        <f>1-G64</f>
        <v>0.65333811181650625</v>
      </c>
    </row>
    <row r="65" spans="1:8" s="5" customFormat="1">
      <c r="A65" s="209"/>
      <c r="B65" s="211">
        <v>2025</v>
      </c>
      <c r="C65" s="181">
        <f>+C55/D55</f>
        <v>0.51572327044025157</v>
      </c>
      <c r="D65" s="182">
        <f>1-C65</f>
        <v>0.48427672955974843</v>
      </c>
      <c r="E65" s="181">
        <f>+E55/F55</f>
        <v>0.36985312563160322</v>
      </c>
      <c r="F65" s="182">
        <f>1-E65</f>
        <v>0.63014687436839678</v>
      </c>
      <c r="G65" s="181">
        <f>+G55/H55</f>
        <v>0.64974141984015044</v>
      </c>
      <c r="H65" s="182">
        <f>1-G65</f>
        <v>0.35025858015984956</v>
      </c>
    </row>
    <row r="66" spans="1:8" s="5" customFormat="1">
      <c r="B66" s="9"/>
    </row>
    <row r="67" spans="1:8" s="5" customFormat="1">
      <c r="B67" s="9"/>
    </row>
    <row r="68" spans="1:8" s="5" customFormat="1">
      <c r="B68" s="9"/>
    </row>
    <row r="69" spans="1:8" s="5" customFormat="1">
      <c r="B69" s="9"/>
    </row>
    <row r="70" spans="1:8" s="5" customFormat="1">
      <c r="B70" s="9"/>
    </row>
    <row r="71" spans="1:8" s="5" customFormat="1">
      <c r="B71" s="9"/>
    </row>
    <row r="72" spans="1:8" s="5" customFormat="1">
      <c r="G72" s="31"/>
      <c r="H72" s="31"/>
    </row>
    <row r="73" spans="1:8" s="5" customFormat="1">
      <c r="G73" s="31"/>
      <c r="H73" s="31"/>
    </row>
    <row r="74" spans="1:8" s="5" customFormat="1">
      <c r="G74" s="31"/>
      <c r="H74" s="31"/>
    </row>
    <row r="75" spans="1:8" s="5" customFormat="1">
      <c r="G75" s="31"/>
      <c r="H75" s="31"/>
    </row>
    <row r="76" spans="1:8"/>
    <row r="77" spans="1:8"/>
    <row r="78" spans="1:8"/>
    <row r="79" spans="1:8"/>
    <row r="80" spans="1:8"/>
    <row r="81"/>
    <row r="82"/>
  </sheetData>
  <mergeCells count="17">
    <mergeCell ref="B28:O28"/>
    <mergeCell ref="P9:R9"/>
    <mergeCell ref="B44:O44"/>
    <mergeCell ref="E32:F32"/>
    <mergeCell ref="G32:H32"/>
    <mergeCell ref="B9:O9"/>
    <mergeCell ref="C32:D32"/>
    <mergeCell ref="B13:B14"/>
    <mergeCell ref="C13:C14"/>
    <mergeCell ref="E13:E14"/>
    <mergeCell ref="D13:D14"/>
    <mergeCell ref="B58:E58"/>
    <mergeCell ref="B43:F43"/>
    <mergeCell ref="B42:H42"/>
    <mergeCell ref="C49:D49"/>
    <mergeCell ref="E49:F49"/>
    <mergeCell ref="G49:H49"/>
  </mergeCells>
  <pageMargins left="0.7" right="0.7" top="0.75" bottom="0.75" header="0.3" footer="0.3"/>
  <pageSetup paperSize="9" orientation="portrait" r:id="rId1"/>
  <ignoredErrors>
    <ignoredError sqref="D61:D64 F61:F64 G61:G64"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4EBBB-2402-469B-AD4A-228C17AEB078}">
  <sheetPr codeName="Hoja7">
    <tabColor rgb="FF5ED18D"/>
  </sheetPr>
  <dimension ref="A1:X505"/>
  <sheetViews>
    <sheetView zoomScale="110" zoomScaleNormal="110" workbookViewId="0">
      <selection activeCell="M29" sqref="M29:P30"/>
    </sheetView>
  </sheetViews>
  <sheetFormatPr baseColWidth="10" defaultColWidth="0" defaultRowHeight="14.4" zeroHeight="1"/>
  <cols>
    <col min="1" max="1" width="6.88671875" style="13" customWidth="1"/>
    <col min="2" max="2" width="15.5546875" style="218" customWidth="1"/>
    <col min="3" max="12" width="13.44140625" style="218" customWidth="1"/>
    <col min="13" max="16" width="14.44140625" style="218" customWidth="1"/>
    <col min="17" max="17" width="10.88671875" style="13" customWidth="1"/>
    <col min="18" max="24" width="0" style="13" hidden="1" customWidth="1"/>
    <col min="25" max="16384" width="10.88671875" style="13" hidden="1"/>
  </cols>
  <sheetData>
    <row r="1" spans="1:17" s="5" customFormat="1">
      <c r="E1" s="30"/>
    </row>
    <row r="2" spans="1:17" s="5" customFormat="1">
      <c r="E2" s="30"/>
    </row>
    <row r="3" spans="1:17" s="5" customFormat="1">
      <c r="E3" s="30"/>
    </row>
    <row r="4" spans="1:17" s="5" customFormat="1">
      <c r="A4" s="185" t="s">
        <v>187</v>
      </c>
      <c r="B4" s="11"/>
      <c r="C4" s="11"/>
      <c r="D4" s="11"/>
      <c r="E4" s="11"/>
      <c r="F4" s="11"/>
      <c r="G4" s="11"/>
      <c r="H4" s="11"/>
      <c r="I4" s="11"/>
    </row>
    <row r="5" spans="1:17" s="5" customFormat="1">
      <c r="A5" s="88" t="s">
        <v>188</v>
      </c>
      <c r="B5" s="88"/>
      <c r="C5" s="88"/>
      <c r="D5" s="88"/>
      <c r="E5" s="88"/>
      <c r="F5" s="88"/>
      <c r="G5" s="88"/>
      <c r="H5" s="88"/>
      <c r="I5" s="88"/>
      <c r="J5" s="88"/>
      <c r="K5" s="88"/>
      <c r="L5" s="88"/>
      <c r="M5" s="88"/>
      <c r="N5" s="88"/>
      <c r="O5" s="88"/>
      <c r="P5" s="88"/>
      <c r="Q5" s="88"/>
    </row>
    <row r="6" spans="1:17" s="5" customFormat="1">
      <c r="A6" s="9" t="s">
        <v>2</v>
      </c>
    </row>
    <row r="7" spans="1:17" s="5" customFormat="1">
      <c r="A7" s="29" t="s">
        <v>3</v>
      </c>
    </row>
    <row r="8" spans="1:17" s="5" customFormat="1" ht="19.5" customHeight="1"/>
    <row r="9" spans="1:17" s="5" customFormat="1" ht="34.549999999999997" customHeight="1">
      <c r="A9" s="42"/>
      <c r="C9" s="249" t="s">
        <v>189</v>
      </c>
      <c r="D9" s="249"/>
      <c r="E9" s="249"/>
      <c r="F9" s="249"/>
      <c r="G9" s="249"/>
      <c r="H9" s="249"/>
      <c r="I9" s="249"/>
      <c r="J9" s="249"/>
      <c r="K9" s="249"/>
      <c r="M9" s="248" t="s">
        <v>190</v>
      </c>
      <c r="N9" s="248"/>
      <c r="O9" s="248"/>
      <c r="P9" s="248"/>
    </row>
    <row r="10" spans="1:17" s="5" customFormat="1" ht="60.05" customHeight="1">
      <c r="A10" s="42"/>
      <c r="C10" s="244" t="s">
        <v>163</v>
      </c>
      <c r="D10" s="244"/>
      <c r="E10" s="244"/>
      <c r="F10" s="244" t="s">
        <v>191</v>
      </c>
      <c r="G10" s="244"/>
      <c r="H10" s="244"/>
      <c r="I10" s="244" t="s">
        <v>172</v>
      </c>
      <c r="J10" s="244"/>
      <c r="K10" s="244"/>
      <c r="M10" s="138" t="s">
        <v>192</v>
      </c>
      <c r="N10" s="124" t="s">
        <v>163</v>
      </c>
      <c r="O10" s="124" t="s">
        <v>191</v>
      </c>
      <c r="P10" s="124" t="s">
        <v>172</v>
      </c>
    </row>
    <row r="11" spans="1:17" s="5" customFormat="1" ht="14.4" customHeight="1">
      <c r="A11" s="42"/>
      <c r="B11" s="127" t="s">
        <v>193</v>
      </c>
      <c r="C11" s="127">
        <v>2024</v>
      </c>
      <c r="D11" s="127">
        <v>2025</v>
      </c>
      <c r="E11" s="128" t="s">
        <v>194</v>
      </c>
      <c r="F11" s="127">
        <v>2024</v>
      </c>
      <c r="G11" s="128">
        <v>2025</v>
      </c>
      <c r="H11" s="128" t="s">
        <v>194</v>
      </c>
      <c r="I11" s="127">
        <v>2024</v>
      </c>
      <c r="J11" s="128">
        <v>2025</v>
      </c>
      <c r="K11" s="128" t="s">
        <v>194</v>
      </c>
      <c r="M11" s="160" t="s">
        <v>108</v>
      </c>
      <c r="N11" s="134">
        <v>494</v>
      </c>
      <c r="O11" s="126">
        <v>4564.6546852001866</v>
      </c>
      <c r="P11" s="126">
        <v>55947</v>
      </c>
    </row>
    <row r="12" spans="1:17" s="5" customFormat="1">
      <c r="A12" s="42"/>
      <c r="B12" s="137" t="s">
        <v>108</v>
      </c>
      <c r="C12" s="126">
        <v>63</v>
      </c>
      <c r="D12" s="126">
        <v>77</v>
      </c>
      <c r="E12" s="135">
        <f>(D12/C12)-1</f>
        <v>0.22222222222222232</v>
      </c>
      <c r="F12" s="126">
        <v>415.94004050383006</v>
      </c>
      <c r="G12" s="126">
        <v>526.21238927140041</v>
      </c>
      <c r="H12" s="135">
        <f>(G12/F12)-1</f>
        <v>0.26511597352829264</v>
      </c>
      <c r="I12" s="126">
        <v>6021</v>
      </c>
      <c r="J12" s="126">
        <v>7835</v>
      </c>
      <c r="K12" s="135">
        <f>(J12/I12)-1</f>
        <v>0.30127885733266901</v>
      </c>
      <c r="M12" s="160" t="s">
        <v>156</v>
      </c>
      <c r="N12" s="134">
        <v>2</v>
      </c>
      <c r="O12" s="126">
        <v>15.317820182494881</v>
      </c>
      <c r="P12" s="126">
        <v>50</v>
      </c>
    </row>
    <row r="13" spans="1:17" s="5" customFormat="1">
      <c r="A13" s="42"/>
      <c r="B13" s="137" t="s">
        <v>195</v>
      </c>
      <c r="C13" s="126"/>
      <c r="D13" s="126">
        <v>1</v>
      </c>
      <c r="E13" s="135"/>
      <c r="F13" s="126"/>
      <c r="G13" s="126">
        <v>1.40564048836775</v>
      </c>
      <c r="H13" s="135"/>
      <c r="I13" s="126"/>
      <c r="J13" s="126">
        <v>8</v>
      </c>
      <c r="K13" s="135"/>
      <c r="M13" s="160" t="s">
        <v>196</v>
      </c>
      <c r="N13" s="134">
        <v>1</v>
      </c>
      <c r="O13" s="126">
        <v>0.5</v>
      </c>
      <c r="P13" s="126">
        <v>8</v>
      </c>
    </row>
    <row r="14" spans="1:17" s="5" customFormat="1">
      <c r="A14" s="42"/>
      <c r="B14" s="137" t="s">
        <v>156</v>
      </c>
      <c r="C14" s="126"/>
      <c r="D14" s="126">
        <v>1</v>
      </c>
      <c r="E14" s="135"/>
      <c r="F14" s="126"/>
      <c r="G14" s="126">
        <v>4.5478201824948803</v>
      </c>
      <c r="H14" s="135"/>
      <c r="I14" s="126"/>
      <c r="J14" s="126">
        <v>25</v>
      </c>
      <c r="K14" s="135"/>
      <c r="M14" s="160" t="s">
        <v>197</v>
      </c>
      <c r="N14" s="134">
        <v>6</v>
      </c>
      <c r="O14" s="126">
        <v>150.69999999999999</v>
      </c>
      <c r="P14" s="126">
        <v>726</v>
      </c>
    </row>
    <row r="15" spans="1:17" s="5" customFormat="1">
      <c r="A15" s="42"/>
      <c r="B15" s="137" t="s">
        <v>155</v>
      </c>
      <c r="C15" s="126"/>
      <c r="D15" s="126">
        <v>1</v>
      </c>
      <c r="E15" s="135"/>
      <c r="F15" s="126"/>
      <c r="G15" s="126">
        <v>19.180000305176002</v>
      </c>
      <c r="H15" s="135"/>
      <c r="I15" s="126"/>
      <c r="J15" s="126">
        <v>214</v>
      </c>
      <c r="K15" s="135"/>
      <c r="M15" s="160" t="s">
        <v>198</v>
      </c>
      <c r="N15" s="134">
        <v>2</v>
      </c>
      <c r="O15" s="126">
        <v>35.891139547934799</v>
      </c>
      <c r="P15" s="126">
        <v>66</v>
      </c>
    </row>
    <row r="16" spans="1:17" s="5" customFormat="1">
      <c r="A16" s="42"/>
      <c r="B16" s="137" t="s">
        <v>199</v>
      </c>
      <c r="C16" s="126">
        <v>2</v>
      </c>
      <c r="D16" s="126">
        <v>1</v>
      </c>
      <c r="E16" s="135">
        <f>(D16/C16)-1</f>
        <v>-0.5</v>
      </c>
      <c r="F16" s="126">
        <v>34.419999313353998</v>
      </c>
      <c r="G16" s="126">
        <v>16</v>
      </c>
      <c r="H16" s="135">
        <f>(G16/F16)-1</f>
        <v>-0.53515397097081152</v>
      </c>
      <c r="I16" s="126">
        <v>231</v>
      </c>
      <c r="J16" s="126">
        <v>10</v>
      </c>
      <c r="K16" s="135">
        <f>(J16/I16)-1</f>
        <v>-0.95670995670995673</v>
      </c>
      <c r="M16" s="160" t="s">
        <v>199</v>
      </c>
      <c r="N16" s="134">
        <v>6</v>
      </c>
      <c r="O16" s="126">
        <v>272.22000236511201</v>
      </c>
      <c r="P16" s="126">
        <v>1499</v>
      </c>
    </row>
    <row r="17" spans="1:24" s="5" customFormat="1">
      <c r="A17" s="42"/>
      <c r="B17" s="137" t="s">
        <v>200</v>
      </c>
      <c r="C17" s="126"/>
      <c r="D17" s="126">
        <v>1</v>
      </c>
      <c r="E17" s="135"/>
      <c r="F17" s="126"/>
      <c r="G17" s="126">
        <v>63.719174922017501</v>
      </c>
      <c r="H17" s="135"/>
      <c r="I17" s="126"/>
      <c r="J17" s="126">
        <v>200</v>
      </c>
      <c r="K17" s="135"/>
      <c r="M17" s="160" t="s">
        <v>201</v>
      </c>
      <c r="N17" s="134">
        <v>1</v>
      </c>
      <c r="O17" s="126">
        <v>1.33047805056476</v>
      </c>
      <c r="P17" s="126">
        <v>20</v>
      </c>
    </row>
    <row r="18" spans="1:24" s="5" customFormat="1" ht="14.1" customHeight="1">
      <c r="A18" s="42"/>
      <c r="B18" s="160" t="s">
        <v>84</v>
      </c>
      <c r="C18" s="126">
        <v>8</v>
      </c>
      <c r="D18" s="126"/>
      <c r="E18" s="135"/>
      <c r="F18" s="126">
        <v>222.33048138842474</v>
      </c>
      <c r="G18" s="126"/>
      <c r="H18" s="135"/>
      <c r="I18" s="126">
        <v>519</v>
      </c>
      <c r="J18" s="126"/>
      <c r="K18" s="135"/>
      <c r="M18" s="160" t="s">
        <v>202</v>
      </c>
      <c r="N18" s="134">
        <v>1</v>
      </c>
      <c r="O18" s="126">
        <v>3</v>
      </c>
      <c r="P18" s="126">
        <v>20</v>
      </c>
    </row>
    <row r="19" spans="1:24" s="5" customFormat="1" ht="14.1" customHeight="1">
      <c r="A19" s="42"/>
      <c r="B19" s="137" t="s">
        <v>167</v>
      </c>
      <c r="C19" s="128">
        <f>SUM(C12:C18)</f>
        <v>73</v>
      </c>
      <c r="D19" s="128">
        <f>SUM(D12:D18)</f>
        <v>82</v>
      </c>
      <c r="E19" s="136">
        <f>(D19-C19)/C19</f>
        <v>0.12328767123287671</v>
      </c>
      <c r="F19" s="128">
        <f>SUM(F12:F18)</f>
        <v>672.69052120560877</v>
      </c>
      <c r="G19" s="128">
        <f>SUM(G12:G18)</f>
        <v>631.06502516945659</v>
      </c>
      <c r="H19" s="136">
        <f>(G19-F19)/F19</f>
        <v>-6.18791178468669E-2</v>
      </c>
      <c r="I19" s="128">
        <f>SUM(I12:I18)</f>
        <v>6771</v>
      </c>
      <c r="J19" s="128">
        <f>SUM(J12:J18)</f>
        <v>8292</v>
      </c>
      <c r="K19" s="136">
        <f>(J19-I19)/I19</f>
        <v>0.22463447053610988</v>
      </c>
      <c r="M19" s="160" t="s">
        <v>195</v>
      </c>
      <c r="N19" s="134">
        <v>6</v>
      </c>
      <c r="O19" s="126">
        <v>708.67935516544628</v>
      </c>
      <c r="P19" s="126">
        <v>1169</v>
      </c>
    </row>
    <row r="20" spans="1:24" s="5" customFormat="1">
      <c r="A20" s="42"/>
      <c r="B20" s="34" t="s">
        <v>177</v>
      </c>
      <c r="M20" s="160" t="s">
        <v>203</v>
      </c>
      <c r="N20" s="134">
        <v>1</v>
      </c>
      <c r="O20" s="126">
        <v>6.64</v>
      </c>
      <c r="P20" s="126">
        <v>50</v>
      </c>
    </row>
    <row r="21" spans="1:24" s="5" customFormat="1">
      <c r="A21" s="42"/>
      <c r="B21" s="237" t="s">
        <v>204</v>
      </c>
      <c r="C21" s="237"/>
      <c r="D21" s="237"/>
      <c r="E21" s="237"/>
      <c r="F21" s="237"/>
      <c r="G21" s="237"/>
      <c r="H21" s="237"/>
      <c r="I21" s="237"/>
      <c r="J21" s="237"/>
      <c r="K21" s="237"/>
      <c r="M21" s="160" t="s">
        <v>205</v>
      </c>
      <c r="N21" s="134">
        <v>2</v>
      </c>
      <c r="O21" s="126">
        <v>11.05985075150665</v>
      </c>
      <c r="P21" s="126">
        <v>29</v>
      </c>
    </row>
    <row r="22" spans="1:24" s="5" customFormat="1" ht="14.4" customHeight="1">
      <c r="A22" s="42"/>
      <c r="B22" s="237"/>
      <c r="C22" s="237"/>
      <c r="D22" s="237"/>
      <c r="E22" s="237"/>
      <c r="F22" s="237"/>
      <c r="G22" s="237"/>
      <c r="H22" s="237"/>
      <c r="I22" s="237"/>
      <c r="J22" s="237"/>
      <c r="K22" s="237"/>
      <c r="M22" s="160" t="s">
        <v>155</v>
      </c>
      <c r="N22" s="134">
        <v>2</v>
      </c>
      <c r="O22" s="126">
        <v>669.18000030517601</v>
      </c>
      <c r="P22" s="126">
        <v>1015</v>
      </c>
      <c r="Q22" s="32"/>
      <c r="R22" s="32"/>
    </row>
    <row r="23" spans="1:24" s="5" customFormat="1">
      <c r="B23" s="35"/>
      <c r="C23" s="35"/>
      <c r="D23" s="35"/>
      <c r="E23" s="35"/>
      <c r="F23" s="35"/>
      <c r="G23" s="35"/>
      <c r="H23" s="35"/>
      <c r="I23" s="35"/>
      <c r="J23" s="35"/>
      <c r="M23" s="160" t="s">
        <v>206</v>
      </c>
      <c r="N23" s="134">
        <v>7</v>
      </c>
      <c r="O23" s="126">
        <v>109.10000343322798</v>
      </c>
      <c r="P23" s="126">
        <v>290</v>
      </c>
      <c r="Q23" s="46"/>
      <c r="R23" s="47"/>
      <c r="W23" s="48"/>
      <c r="X23" s="48"/>
    </row>
    <row r="24" spans="1:24" s="5" customFormat="1" ht="14.1" customHeight="1">
      <c r="C24" s="212"/>
      <c r="D24" s="212"/>
      <c r="E24" s="212"/>
      <c r="F24" s="212"/>
      <c r="G24" s="212"/>
      <c r="H24" s="212"/>
      <c r="I24" s="212"/>
      <c r="J24" s="212"/>
      <c r="K24" s="212"/>
      <c r="M24" s="160" t="s">
        <v>207</v>
      </c>
      <c r="N24" s="134">
        <v>3</v>
      </c>
      <c r="O24" s="126">
        <v>212</v>
      </c>
      <c r="P24" s="126">
        <v>488</v>
      </c>
      <c r="Q24" s="49"/>
      <c r="R24" s="47"/>
      <c r="W24" s="48"/>
      <c r="X24" s="48"/>
    </row>
    <row r="25" spans="1:24" s="5" customFormat="1" ht="14.1" customHeight="1">
      <c r="B25" s="212"/>
      <c r="C25" s="212"/>
      <c r="D25" s="212"/>
      <c r="E25" s="212"/>
      <c r="F25" s="212"/>
      <c r="G25" s="212"/>
      <c r="H25" s="212"/>
      <c r="I25" s="212"/>
      <c r="J25" s="212"/>
      <c r="K25" s="212"/>
      <c r="M25" s="160" t="s">
        <v>200</v>
      </c>
      <c r="N25" s="134">
        <v>1</v>
      </c>
      <c r="O25" s="126">
        <v>63.719174922017501</v>
      </c>
      <c r="P25" s="126">
        <v>200</v>
      </c>
      <c r="Q25" s="49"/>
      <c r="R25" s="47"/>
      <c r="W25" s="48"/>
      <c r="X25" s="48"/>
    </row>
    <row r="26" spans="1:24" s="5" customFormat="1" ht="14.1" customHeight="1">
      <c r="B26" s="212"/>
      <c r="C26" s="212"/>
      <c r="D26" s="212"/>
      <c r="E26" s="212"/>
      <c r="F26" s="212"/>
      <c r="G26" s="212"/>
      <c r="H26" s="212"/>
      <c r="I26" s="212"/>
      <c r="J26" s="212"/>
      <c r="K26" s="212"/>
      <c r="M26" s="137" t="s">
        <v>167</v>
      </c>
      <c r="N26" s="127">
        <f>SUM(N11:N25)</f>
        <v>535</v>
      </c>
      <c r="O26" s="128">
        <f>SUM(O11:O25)</f>
        <v>6823.992509923668</v>
      </c>
      <c r="P26" s="128">
        <f>SUM(P11:P25)</f>
        <v>61577</v>
      </c>
      <c r="Q26" s="49"/>
      <c r="R26" s="47"/>
      <c r="S26" s="48"/>
      <c r="T26" s="48"/>
      <c r="U26" s="49"/>
      <c r="V26" s="47"/>
      <c r="W26" s="48"/>
      <c r="X26" s="48"/>
    </row>
    <row r="27" spans="1:24" s="5" customFormat="1">
      <c r="B27" s="212"/>
      <c r="C27" s="212"/>
      <c r="D27" s="212"/>
      <c r="E27" s="212"/>
      <c r="F27" s="212"/>
      <c r="G27" s="212"/>
      <c r="H27" s="212"/>
      <c r="I27" s="212"/>
      <c r="J27" s="212"/>
      <c r="K27" s="212"/>
      <c r="M27" s="34" t="s">
        <v>177</v>
      </c>
      <c r="N27" s="43"/>
      <c r="O27" s="43"/>
      <c r="P27" s="43"/>
      <c r="Q27" s="49"/>
      <c r="R27" s="47"/>
      <c r="S27" s="48"/>
      <c r="T27" s="48"/>
      <c r="U27" s="49"/>
      <c r="V27" s="47"/>
      <c r="W27" s="48"/>
      <c r="X27" s="48"/>
    </row>
    <row r="28" spans="1:24" s="5" customFormat="1">
      <c r="B28" s="212"/>
      <c r="C28" s="212"/>
      <c r="D28" s="212"/>
      <c r="E28" s="212"/>
      <c r="F28" s="212"/>
      <c r="G28" s="212"/>
      <c r="H28" s="212"/>
      <c r="I28" s="212"/>
      <c r="J28" s="212"/>
      <c r="K28" s="212"/>
      <c r="M28" s="34" t="s">
        <v>208</v>
      </c>
      <c r="N28" s="43"/>
      <c r="O28" s="43"/>
      <c r="P28" s="43"/>
      <c r="Q28" s="49"/>
      <c r="R28" s="47"/>
      <c r="S28" s="48"/>
      <c r="T28" s="48"/>
      <c r="U28" s="49"/>
      <c r="V28" s="47"/>
      <c r="W28" s="48"/>
      <c r="X28" s="48"/>
    </row>
    <row r="29" spans="1:24" s="5" customFormat="1" ht="21.6" customHeight="1">
      <c r="B29" s="212"/>
      <c r="C29" s="212"/>
      <c r="D29" s="212"/>
      <c r="E29" s="212"/>
      <c r="F29" s="212"/>
      <c r="G29" s="212"/>
      <c r="H29" s="212"/>
      <c r="I29" s="212"/>
      <c r="J29" s="212"/>
      <c r="K29" s="212"/>
      <c r="M29" s="237" t="s">
        <v>209</v>
      </c>
      <c r="N29" s="237"/>
      <c r="O29" s="237"/>
      <c r="P29" s="237"/>
      <c r="Q29" s="49"/>
      <c r="R29" s="47"/>
      <c r="S29" s="48"/>
      <c r="T29" s="48"/>
      <c r="U29" s="49"/>
      <c r="V29" s="47"/>
      <c r="W29" s="48"/>
      <c r="X29" s="48"/>
    </row>
    <row r="30" spans="1:24" s="5" customFormat="1" ht="21.6" customHeight="1">
      <c r="B30" s="212"/>
      <c r="C30" s="212"/>
      <c r="D30" s="212"/>
      <c r="E30" s="212"/>
      <c r="F30" s="212"/>
      <c r="G30" s="212"/>
      <c r="H30" s="212"/>
      <c r="I30" s="212"/>
      <c r="J30" s="212"/>
      <c r="K30" s="212"/>
      <c r="M30" s="237"/>
      <c r="N30" s="237"/>
      <c r="O30" s="237"/>
      <c r="P30" s="237"/>
      <c r="Q30" s="49"/>
      <c r="R30" s="47"/>
      <c r="S30" s="48"/>
      <c r="T30" s="48"/>
      <c r="U30" s="49"/>
      <c r="V30" s="47"/>
      <c r="W30" s="48"/>
      <c r="X30" s="48"/>
    </row>
    <row r="31" spans="1:24" s="5" customFormat="1" ht="12.6" customHeight="1">
      <c r="D31" s="52"/>
      <c r="Q31" s="49"/>
      <c r="R31" s="47"/>
      <c r="S31" s="48"/>
      <c r="T31" s="48"/>
      <c r="U31" s="49"/>
      <c r="V31" s="47"/>
      <c r="W31" s="48"/>
      <c r="X31" s="48"/>
    </row>
    <row r="32" spans="1:24" s="5" customFormat="1" ht="11.15" customHeight="1">
      <c r="A32" s="247"/>
      <c r="B32" s="243" t="s">
        <v>210</v>
      </c>
      <c r="C32" s="243"/>
      <c r="D32" s="243"/>
      <c r="E32" s="243"/>
      <c r="F32" s="243"/>
      <c r="G32" s="243"/>
      <c r="H32" s="243"/>
      <c r="I32" s="243"/>
      <c r="J32" s="243"/>
      <c r="K32" s="243"/>
      <c r="L32" s="243"/>
      <c r="M32" s="243"/>
      <c r="N32" s="243"/>
      <c r="O32" s="243"/>
      <c r="P32" s="243"/>
      <c r="Q32" s="49"/>
      <c r="R32" s="47"/>
      <c r="S32" s="48"/>
      <c r="T32" s="48"/>
      <c r="U32" s="49"/>
      <c r="V32" s="47"/>
      <c r="W32" s="48"/>
      <c r="X32" s="48"/>
    </row>
    <row r="33" spans="1:24" s="5" customFormat="1" ht="15.05" hidden="1" customHeight="1">
      <c r="A33" s="247"/>
      <c r="B33" s="243"/>
      <c r="C33" s="243"/>
      <c r="D33" s="243"/>
      <c r="E33" s="243"/>
      <c r="F33" s="243"/>
      <c r="G33" s="243"/>
      <c r="H33" s="243"/>
      <c r="I33" s="243"/>
      <c r="J33" s="243"/>
      <c r="K33" s="243"/>
      <c r="L33" s="243"/>
      <c r="M33" s="243"/>
      <c r="N33" s="243"/>
      <c r="O33" s="243"/>
      <c r="P33" s="243"/>
      <c r="Q33" s="49"/>
      <c r="R33" s="50"/>
      <c r="S33" s="51"/>
      <c r="T33" s="51"/>
      <c r="U33" s="49"/>
      <c r="V33" s="50"/>
      <c r="W33" s="51"/>
      <c r="X33" s="51"/>
    </row>
    <row r="34" spans="1:24" s="5" customFormat="1" ht="23.1" customHeight="1">
      <c r="A34" s="247"/>
      <c r="B34" s="243"/>
      <c r="C34" s="243"/>
      <c r="D34" s="243"/>
      <c r="E34" s="243"/>
      <c r="F34" s="243"/>
      <c r="G34" s="243"/>
      <c r="H34" s="243"/>
      <c r="I34" s="243"/>
      <c r="J34" s="243"/>
      <c r="K34" s="243"/>
      <c r="L34" s="243"/>
      <c r="M34" s="243"/>
      <c r="N34" s="243"/>
      <c r="O34" s="243"/>
      <c r="P34" s="243"/>
      <c r="Q34" s="49"/>
    </row>
    <row r="35" spans="1:24" s="5" customFormat="1" ht="23.1" customHeight="1">
      <c r="A35" s="247"/>
      <c r="B35" s="243"/>
      <c r="C35" s="243"/>
      <c r="D35" s="243"/>
      <c r="E35" s="243"/>
      <c r="F35" s="243"/>
      <c r="G35" s="243"/>
      <c r="H35" s="243"/>
      <c r="I35" s="243"/>
      <c r="J35" s="243"/>
      <c r="K35" s="243"/>
      <c r="L35" s="243"/>
      <c r="M35" s="243"/>
      <c r="N35" s="243"/>
      <c r="O35" s="243"/>
      <c r="P35" s="243"/>
    </row>
    <row r="36" spans="1:24" s="5" customFormat="1" ht="15.05" customHeight="1">
      <c r="A36" s="247"/>
      <c r="B36" s="243"/>
      <c r="C36" s="243"/>
      <c r="D36" s="243"/>
      <c r="E36" s="243"/>
      <c r="F36" s="243"/>
      <c r="G36" s="243"/>
      <c r="H36" s="243"/>
      <c r="I36" s="243"/>
      <c r="J36" s="243"/>
      <c r="K36" s="243"/>
      <c r="L36" s="243"/>
      <c r="M36" s="243"/>
      <c r="N36" s="243"/>
      <c r="O36" s="243"/>
      <c r="P36" s="243"/>
    </row>
    <row r="37" spans="1:24" s="5" customFormat="1" ht="32.4" customHeight="1">
      <c r="A37" s="247"/>
      <c r="B37" s="243"/>
      <c r="C37" s="243"/>
      <c r="D37" s="243"/>
      <c r="E37" s="243"/>
      <c r="F37" s="243"/>
      <c r="G37" s="243"/>
      <c r="H37" s="243"/>
      <c r="I37" s="243"/>
      <c r="J37" s="243"/>
      <c r="K37" s="243"/>
      <c r="L37" s="243"/>
      <c r="M37" s="243"/>
      <c r="N37" s="243"/>
      <c r="O37" s="243"/>
      <c r="P37" s="243"/>
    </row>
    <row r="38" spans="1:24" s="5" customFormat="1" ht="16.55" customHeight="1">
      <c r="A38" s="247"/>
      <c r="B38" s="243"/>
      <c r="C38" s="243"/>
      <c r="D38" s="243"/>
      <c r="E38" s="243"/>
      <c r="F38" s="243"/>
      <c r="G38" s="243"/>
      <c r="H38" s="243"/>
      <c r="I38" s="243"/>
      <c r="J38" s="243"/>
      <c r="K38" s="243"/>
      <c r="L38" s="243"/>
      <c r="M38" s="243"/>
      <c r="N38" s="243"/>
      <c r="O38" s="243"/>
      <c r="P38" s="243"/>
    </row>
    <row r="39" spans="1:24" s="5" customFormat="1" ht="14.1" hidden="1" customHeight="1">
      <c r="B39" s="218"/>
      <c r="C39" s="218"/>
      <c r="D39" s="218"/>
      <c r="E39" s="218"/>
      <c r="F39" s="218"/>
      <c r="G39" s="218"/>
      <c r="H39" s="218"/>
      <c r="I39" s="218"/>
      <c r="J39" s="218"/>
      <c r="K39" s="218"/>
      <c r="L39" s="218"/>
      <c r="M39" s="218"/>
      <c r="N39" s="218"/>
      <c r="O39" s="218"/>
      <c r="P39" s="218"/>
    </row>
    <row r="40" spans="1:24" s="5" customFormat="1" ht="47.3" hidden="1" customHeight="1">
      <c r="B40" s="218"/>
      <c r="C40" s="218"/>
      <c r="D40" s="218"/>
      <c r="E40" s="218"/>
      <c r="F40" s="218"/>
      <c r="G40" s="218"/>
      <c r="H40" s="218"/>
      <c r="I40" s="218"/>
      <c r="J40" s="218"/>
      <c r="K40" s="218"/>
      <c r="L40" s="218"/>
      <c r="M40" s="218"/>
      <c r="N40" s="218"/>
      <c r="O40" s="218"/>
      <c r="P40" s="218"/>
    </row>
    <row r="41" spans="1:24" s="5" customFormat="1" ht="14.1" hidden="1" customHeight="1">
      <c r="B41" s="218"/>
      <c r="C41" s="218"/>
      <c r="D41" s="218"/>
      <c r="E41" s="218"/>
      <c r="F41" s="218"/>
      <c r="G41" s="218"/>
      <c r="H41" s="218"/>
      <c r="I41" s="218"/>
      <c r="J41" s="218"/>
      <c r="K41" s="218"/>
      <c r="L41" s="218"/>
      <c r="M41" s="218"/>
      <c r="N41" s="218"/>
      <c r="O41" s="218"/>
      <c r="P41" s="218"/>
    </row>
    <row r="42" spans="1:24" s="5" customFormat="1" ht="14.1" hidden="1" customHeight="1">
      <c r="B42" s="218"/>
      <c r="C42" s="218"/>
      <c r="D42" s="218"/>
      <c r="E42" s="218"/>
      <c r="F42" s="218"/>
      <c r="G42" s="218"/>
      <c r="H42" s="218"/>
      <c r="I42" s="218"/>
      <c r="J42" s="218"/>
      <c r="K42" s="218"/>
      <c r="L42" s="218"/>
      <c r="M42" s="218"/>
      <c r="N42" s="218"/>
      <c r="O42" s="218"/>
      <c r="P42" s="218"/>
    </row>
    <row r="43" spans="1:24" s="5" customFormat="1" ht="14.1" hidden="1" customHeight="1">
      <c r="B43" s="218"/>
      <c r="C43" s="218"/>
      <c r="D43" s="218"/>
      <c r="E43" s="218"/>
      <c r="F43" s="218"/>
      <c r="G43" s="218"/>
      <c r="H43" s="218"/>
      <c r="I43" s="218"/>
      <c r="J43" s="218"/>
      <c r="K43" s="218"/>
      <c r="L43" s="218"/>
      <c r="M43" s="218"/>
      <c r="N43" s="218"/>
      <c r="O43" s="218"/>
      <c r="P43" s="218"/>
    </row>
    <row r="44" spans="1:24" s="5" customFormat="1" ht="24.05" hidden="1" customHeight="1">
      <c r="B44" s="218"/>
      <c r="C44" s="218"/>
      <c r="D44" s="218"/>
      <c r="E44" s="218"/>
      <c r="F44" s="218"/>
      <c r="G44" s="218"/>
      <c r="H44" s="218"/>
      <c r="I44" s="218"/>
      <c r="J44" s="218"/>
      <c r="K44" s="218"/>
      <c r="L44" s="218"/>
      <c r="M44" s="218"/>
      <c r="N44" s="218"/>
      <c r="O44" s="218"/>
      <c r="P44" s="218"/>
    </row>
    <row r="45" spans="1:24" s="5" customFormat="1" ht="14.1" hidden="1" customHeight="1">
      <c r="B45" s="218"/>
      <c r="C45" s="218"/>
      <c r="D45" s="218"/>
      <c r="E45" s="218"/>
      <c r="F45" s="218"/>
      <c r="G45" s="218"/>
      <c r="H45" s="218"/>
      <c r="I45" s="218"/>
      <c r="J45" s="218"/>
      <c r="K45" s="218"/>
      <c r="L45" s="218"/>
      <c r="M45" s="218"/>
      <c r="N45" s="218"/>
      <c r="O45" s="218"/>
      <c r="P45" s="218"/>
    </row>
    <row r="46" spans="1:24" s="5" customFormat="1" ht="14.1" hidden="1" customHeight="1">
      <c r="B46" s="218"/>
      <c r="C46" s="218"/>
      <c r="D46" s="218"/>
      <c r="E46" s="218"/>
      <c r="F46" s="218"/>
      <c r="G46" s="218"/>
      <c r="H46" s="218"/>
      <c r="I46" s="218"/>
      <c r="J46" s="218"/>
      <c r="K46" s="218"/>
      <c r="L46" s="218"/>
      <c r="M46" s="218"/>
      <c r="N46" s="218"/>
      <c r="O46" s="218"/>
      <c r="P46" s="218"/>
    </row>
    <row r="47" spans="1:24" s="5" customFormat="1" ht="14.1" hidden="1" customHeight="1">
      <c r="B47" s="218"/>
      <c r="C47" s="218"/>
      <c r="D47" s="218"/>
      <c r="E47" s="218"/>
      <c r="F47" s="218"/>
      <c r="G47" s="218"/>
      <c r="H47" s="218"/>
      <c r="I47" s="218"/>
      <c r="J47" s="218"/>
      <c r="K47" s="218"/>
      <c r="L47" s="218"/>
      <c r="M47" s="218"/>
      <c r="N47" s="218"/>
      <c r="O47" s="218"/>
      <c r="P47" s="218"/>
    </row>
    <row r="48" spans="1:24" s="5" customFormat="1" ht="14.1" hidden="1" customHeight="1">
      <c r="B48" s="218"/>
      <c r="C48" s="218"/>
      <c r="D48" s="218"/>
      <c r="E48" s="218"/>
      <c r="F48" s="218"/>
      <c r="G48" s="218"/>
      <c r="H48" s="218"/>
      <c r="I48" s="218"/>
      <c r="J48" s="218"/>
      <c r="K48" s="218"/>
      <c r="L48" s="218"/>
      <c r="M48" s="218"/>
      <c r="N48" s="218"/>
      <c r="O48" s="218"/>
      <c r="P48" s="218"/>
    </row>
    <row r="49" spans="2:16" s="5" customFormat="1" ht="14.1" hidden="1" customHeight="1">
      <c r="B49" s="218"/>
      <c r="C49" s="218"/>
      <c r="D49" s="218"/>
      <c r="E49" s="218"/>
      <c r="F49" s="218"/>
      <c r="G49" s="218"/>
      <c r="H49" s="218"/>
      <c r="I49" s="218"/>
      <c r="J49" s="218"/>
      <c r="K49" s="218"/>
      <c r="L49" s="218"/>
      <c r="M49" s="218"/>
      <c r="N49" s="218"/>
      <c r="O49" s="218"/>
      <c r="P49" s="218"/>
    </row>
    <row r="50" spans="2:16" s="5" customFormat="1" ht="14.1" hidden="1" customHeight="1">
      <c r="B50" s="218"/>
      <c r="C50" s="218"/>
      <c r="D50" s="218"/>
      <c r="E50" s="218"/>
      <c r="F50" s="218"/>
      <c r="G50" s="218"/>
      <c r="H50" s="218"/>
      <c r="I50" s="218"/>
      <c r="J50" s="218"/>
      <c r="K50" s="218"/>
      <c r="L50" s="218"/>
      <c r="M50" s="218"/>
      <c r="N50" s="218"/>
      <c r="O50" s="218"/>
      <c r="P50" s="218"/>
    </row>
    <row r="51" spans="2:16" s="5" customFormat="1" ht="14.1" hidden="1" customHeight="1">
      <c r="B51" s="218"/>
      <c r="C51" s="218"/>
      <c r="D51" s="218"/>
      <c r="E51" s="218"/>
      <c r="F51" s="218"/>
      <c r="G51" s="218"/>
      <c r="H51" s="218"/>
      <c r="I51" s="218"/>
      <c r="J51" s="218"/>
      <c r="K51" s="218"/>
      <c r="L51" s="218"/>
      <c r="M51" s="218"/>
      <c r="N51" s="218"/>
      <c r="O51" s="218"/>
      <c r="P51" s="218"/>
    </row>
    <row r="52" spans="2:16" s="5" customFormat="1" ht="14.1" hidden="1" customHeight="1">
      <c r="B52" s="218"/>
      <c r="C52" s="218"/>
      <c r="D52" s="218"/>
      <c r="E52" s="218"/>
      <c r="F52" s="218"/>
      <c r="G52" s="218"/>
      <c r="H52" s="218"/>
      <c r="I52" s="218"/>
      <c r="J52" s="218"/>
      <c r="K52" s="218"/>
      <c r="L52" s="218"/>
      <c r="M52" s="218"/>
      <c r="N52" s="218"/>
      <c r="O52" s="218"/>
      <c r="P52" s="218"/>
    </row>
    <row r="53" spans="2:16" s="5" customFormat="1" ht="14.1" hidden="1" customHeight="1">
      <c r="B53" s="218"/>
      <c r="C53" s="218"/>
      <c r="D53" s="218"/>
      <c r="E53" s="218"/>
      <c r="F53" s="218"/>
      <c r="G53" s="218"/>
      <c r="H53" s="218"/>
      <c r="I53" s="218"/>
      <c r="J53" s="218"/>
      <c r="K53" s="218"/>
      <c r="L53" s="218"/>
      <c r="M53" s="218"/>
      <c r="N53" s="218"/>
      <c r="O53" s="218"/>
      <c r="P53" s="218"/>
    </row>
    <row r="54" spans="2:16" s="5" customFormat="1" ht="14.1" hidden="1" customHeight="1">
      <c r="B54" s="218"/>
      <c r="C54" s="218"/>
      <c r="D54" s="218"/>
      <c r="E54" s="218"/>
      <c r="F54" s="218"/>
      <c r="G54" s="218"/>
      <c r="H54" s="218"/>
      <c r="I54" s="218"/>
      <c r="J54" s="218"/>
      <c r="K54" s="218"/>
      <c r="L54" s="218"/>
      <c r="M54" s="218"/>
      <c r="N54" s="218"/>
      <c r="O54" s="218"/>
      <c r="P54" s="218"/>
    </row>
    <row r="55" spans="2:16" s="5" customFormat="1" ht="14.1" hidden="1" customHeight="1">
      <c r="B55" s="218"/>
      <c r="C55" s="218"/>
      <c r="D55" s="218"/>
      <c r="E55" s="218"/>
      <c r="F55" s="218"/>
      <c r="G55" s="218"/>
      <c r="H55" s="218"/>
      <c r="I55" s="218"/>
      <c r="J55" s="218"/>
      <c r="K55" s="218"/>
      <c r="L55" s="218"/>
      <c r="M55" s="218"/>
      <c r="N55" s="218"/>
      <c r="O55" s="218"/>
      <c r="P55" s="218"/>
    </row>
    <row r="56" spans="2:16" s="5" customFormat="1" ht="14.1" hidden="1" customHeight="1">
      <c r="B56" s="218"/>
      <c r="C56" s="218"/>
      <c r="D56" s="218"/>
      <c r="E56" s="218"/>
      <c r="F56" s="218"/>
      <c r="G56" s="218"/>
      <c r="H56" s="218"/>
      <c r="I56" s="218"/>
      <c r="J56" s="218"/>
      <c r="K56" s="218"/>
      <c r="L56" s="218"/>
      <c r="M56" s="218"/>
      <c r="N56" s="218"/>
      <c r="O56" s="218"/>
      <c r="P56" s="218"/>
    </row>
    <row r="57" spans="2:16" s="5" customFormat="1" ht="14.1" hidden="1" customHeight="1">
      <c r="B57" s="218"/>
      <c r="C57" s="218"/>
      <c r="D57" s="218"/>
      <c r="E57" s="218"/>
      <c r="F57" s="218"/>
      <c r="G57" s="218"/>
      <c r="H57" s="218"/>
      <c r="I57" s="218"/>
      <c r="J57" s="218"/>
      <c r="K57" s="218"/>
      <c r="L57" s="218"/>
      <c r="M57" s="218"/>
      <c r="N57" s="218"/>
      <c r="O57" s="218"/>
      <c r="P57" s="218"/>
    </row>
    <row r="58" spans="2:16" s="5" customFormat="1" ht="14.1" hidden="1" customHeight="1">
      <c r="B58" s="218"/>
      <c r="C58" s="218"/>
      <c r="D58" s="218"/>
      <c r="E58" s="218"/>
      <c r="F58" s="218"/>
      <c r="G58" s="218"/>
      <c r="H58" s="218"/>
      <c r="I58" s="218"/>
      <c r="J58" s="218"/>
      <c r="K58" s="218"/>
      <c r="L58" s="218"/>
      <c r="M58" s="218"/>
      <c r="N58" s="218"/>
      <c r="O58" s="218"/>
      <c r="P58" s="218"/>
    </row>
    <row r="59" spans="2:16" s="5" customFormat="1" ht="14.1" hidden="1" customHeight="1">
      <c r="B59" s="218"/>
      <c r="C59" s="218"/>
      <c r="D59" s="218"/>
      <c r="E59" s="218"/>
      <c r="F59" s="218"/>
      <c r="G59" s="218"/>
      <c r="H59" s="218"/>
      <c r="I59" s="218"/>
      <c r="J59" s="218"/>
      <c r="K59" s="218"/>
      <c r="L59" s="218"/>
      <c r="M59" s="218"/>
      <c r="N59" s="218"/>
      <c r="O59" s="218"/>
      <c r="P59" s="218"/>
    </row>
    <row r="60" spans="2:16" s="5" customFormat="1" ht="14.1" hidden="1" customHeight="1">
      <c r="B60" s="218"/>
      <c r="C60" s="218"/>
      <c r="D60" s="218"/>
      <c r="E60" s="218"/>
      <c r="F60" s="218"/>
      <c r="G60" s="218"/>
      <c r="H60" s="218"/>
      <c r="I60" s="218"/>
      <c r="J60" s="218"/>
      <c r="K60" s="218"/>
      <c r="L60" s="218"/>
      <c r="M60" s="218"/>
      <c r="N60" s="218"/>
      <c r="O60" s="218"/>
      <c r="P60" s="218"/>
    </row>
    <row r="61" spans="2:16" s="5" customFormat="1" ht="14.1" hidden="1" customHeight="1">
      <c r="B61" s="218"/>
      <c r="C61" s="218"/>
      <c r="D61" s="218"/>
      <c r="E61" s="218"/>
      <c r="F61" s="218"/>
      <c r="G61" s="218"/>
      <c r="H61" s="218"/>
      <c r="I61" s="218"/>
      <c r="J61" s="218"/>
      <c r="K61" s="218"/>
      <c r="L61" s="218"/>
      <c r="M61" s="218"/>
      <c r="N61" s="218"/>
      <c r="O61" s="218"/>
      <c r="P61" s="218"/>
    </row>
    <row r="62" spans="2:16" s="5" customFormat="1" ht="14.1" hidden="1" customHeight="1">
      <c r="B62" s="218"/>
      <c r="C62" s="218"/>
      <c r="D62" s="218"/>
      <c r="E62" s="218"/>
      <c r="F62" s="218"/>
      <c r="G62" s="218"/>
      <c r="H62" s="218"/>
      <c r="I62" s="218"/>
      <c r="J62" s="218"/>
      <c r="K62" s="218"/>
      <c r="L62" s="218"/>
      <c r="M62" s="218"/>
      <c r="N62" s="218"/>
      <c r="O62" s="218"/>
      <c r="P62" s="218"/>
    </row>
    <row r="63" spans="2:16" s="5" customFormat="1" ht="14.1" hidden="1" customHeight="1">
      <c r="B63" s="218"/>
      <c r="C63" s="218"/>
      <c r="D63" s="218"/>
      <c r="E63" s="218"/>
      <c r="F63" s="218"/>
      <c r="G63" s="218"/>
      <c r="H63" s="218"/>
      <c r="I63" s="218"/>
      <c r="J63" s="218"/>
      <c r="K63" s="218"/>
      <c r="L63" s="218"/>
      <c r="M63" s="218"/>
      <c r="N63" s="218"/>
      <c r="O63" s="218"/>
      <c r="P63" s="218"/>
    </row>
    <row r="64" spans="2:16" s="5" customFormat="1" ht="14.1" hidden="1" customHeight="1">
      <c r="B64" s="218"/>
      <c r="C64" s="218"/>
      <c r="D64" s="218"/>
      <c r="E64" s="218"/>
      <c r="F64" s="218"/>
      <c r="G64" s="218"/>
      <c r="H64" s="218"/>
      <c r="I64" s="218"/>
      <c r="J64" s="218"/>
      <c r="K64" s="218"/>
      <c r="L64" s="218"/>
      <c r="M64" s="218"/>
      <c r="N64" s="218"/>
      <c r="O64" s="218"/>
      <c r="P64" s="218"/>
    </row>
    <row r="65" spans="2:16" s="5" customFormat="1" ht="14.1" hidden="1" customHeight="1">
      <c r="B65" s="218"/>
      <c r="C65" s="218"/>
      <c r="D65" s="218"/>
      <c r="E65" s="218"/>
      <c r="F65" s="218"/>
      <c r="G65" s="218"/>
      <c r="H65" s="218"/>
      <c r="I65" s="218"/>
      <c r="J65" s="218"/>
      <c r="K65" s="218"/>
      <c r="L65" s="218"/>
      <c r="M65" s="218"/>
      <c r="N65" s="218"/>
      <c r="O65" s="218"/>
      <c r="P65" s="218"/>
    </row>
    <row r="66" spans="2:16" s="5" customFormat="1" ht="14.1" hidden="1" customHeight="1">
      <c r="B66" s="218"/>
      <c r="C66" s="218"/>
      <c r="D66" s="218"/>
      <c r="E66" s="218"/>
      <c r="F66" s="218"/>
      <c r="G66" s="218"/>
      <c r="H66" s="218"/>
      <c r="I66" s="218"/>
      <c r="J66" s="218"/>
      <c r="K66" s="218"/>
      <c r="L66" s="218"/>
      <c r="M66" s="218"/>
      <c r="N66" s="218"/>
      <c r="O66" s="218"/>
      <c r="P66" s="218"/>
    </row>
    <row r="67" spans="2:16" s="5" customFormat="1" ht="14.1" hidden="1" customHeight="1">
      <c r="B67" s="218"/>
      <c r="C67" s="218"/>
      <c r="D67" s="218"/>
      <c r="E67" s="218"/>
      <c r="F67" s="218"/>
      <c r="G67" s="218"/>
      <c r="H67" s="218"/>
      <c r="I67" s="218"/>
      <c r="J67" s="218"/>
      <c r="K67" s="218"/>
      <c r="L67" s="218"/>
      <c r="M67" s="218"/>
      <c r="N67" s="218"/>
      <c r="O67" s="218"/>
      <c r="P67" s="218"/>
    </row>
    <row r="68" spans="2:16" s="5" customFormat="1" ht="14.1" hidden="1" customHeight="1">
      <c r="B68" s="218"/>
      <c r="C68" s="218"/>
      <c r="D68" s="218"/>
      <c r="E68" s="218"/>
      <c r="F68" s="218"/>
      <c r="G68" s="218"/>
      <c r="H68" s="218"/>
      <c r="I68" s="218"/>
      <c r="J68" s="218"/>
      <c r="K68" s="218"/>
      <c r="L68" s="218"/>
      <c r="M68" s="218"/>
      <c r="N68" s="218"/>
      <c r="O68" s="218"/>
      <c r="P68" s="218"/>
    </row>
    <row r="69" spans="2:16" s="5" customFormat="1" ht="14.1" hidden="1" customHeight="1">
      <c r="B69" s="218"/>
      <c r="C69" s="218"/>
      <c r="D69" s="218"/>
      <c r="E69" s="218"/>
      <c r="F69" s="218"/>
      <c r="G69" s="218"/>
      <c r="H69" s="218"/>
      <c r="I69" s="218"/>
      <c r="J69" s="218"/>
      <c r="K69" s="218"/>
      <c r="L69" s="218"/>
      <c r="M69" s="218"/>
      <c r="N69" s="218"/>
      <c r="O69" s="218"/>
      <c r="P69" s="218"/>
    </row>
    <row r="70" spans="2:16" s="5" customFormat="1" ht="14.1" hidden="1" customHeight="1">
      <c r="B70" s="218"/>
      <c r="C70" s="218"/>
      <c r="D70" s="218"/>
      <c r="E70" s="218"/>
      <c r="F70" s="218"/>
      <c r="G70" s="218"/>
      <c r="H70" s="218"/>
      <c r="I70" s="218"/>
      <c r="J70" s="218"/>
      <c r="K70" s="218"/>
      <c r="L70" s="218"/>
      <c r="M70" s="218"/>
      <c r="N70" s="218"/>
      <c r="O70" s="218"/>
      <c r="P70" s="218"/>
    </row>
    <row r="71" spans="2:16" s="5" customFormat="1" ht="14.1" hidden="1" customHeight="1">
      <c r="B71" s="218"/>
      <c r="C71" s="218"/>
      <c r="D71" s="218"/>
      <c r="E71" s="218"/>
      <c r="F71" s="218"/>
      <c r="G71" s="218"/>
      <c r="H71" s="218"/>
      <c r="I71" s="218"/>
      <c r="J71" s="218"/>
      <c r="K71" s="218"/>
      <c r="L71" s="218"/>
      <c r="M71" s="218"/>
      <c r="N71" s="218"/>
      <c r="O71" s="218"/>
      <c r="P71" s="218"/>
    </row>
    <row r="72" spans="2:16" s="5" customFormat="1" ht="14.1" hidden="1" customHeight="1">
      <c r="B72" s="218"/>
      <c r="C72" s="218"/>
      <c r="D72" s="218"/>
      <c r="E72" s="218"/>
      <c r="F72" s="218"/>
      <c r="G72" s="218"/>
      <c r="H72" s="218"/>
      <c r="I72" s="218"/>
      <c r="J72" s="218"/>
      <c r="K72" s="218"/>
      <c r="L72" s="218"/>
      <c r="M72" s="218"/>
      <c r="N72" s="218"/>
      <c r="O72" s="218"/>
      <c r="P72" s="218"/>
    </row>
    <row r="73" spans="2:16" s="5" customFormat="1" ht="14.1" hidden="1" customHeight="1">
      <c r="B73" s="218"/>
      <c r="C73" s="218"/>
      <c r="D73" s="218"/>
      <c r="E73" s="218"/>
      <c r="F73" s="218"/>
      <c r="G73" s="218"/>
      <c r="H73" s="218"/>
      <c r="I73" s="218"/>
      <c r="J73" s="218"/>
      <c r="K73" s="218"/>
      <c r="L73" s="218"/>
      <c r="M73" s="218"/>
      <c r="N73" s="218"/>
      <c r="O73" s="218"/>
      <c r="P73" s="218"/>
    </row>
    <row r="74" spans="2:16" s="5" customFormat="1" ht="14.1" hidden="1" customHeight="1">
      <c r="B74" s="218"/>
      <c r="C74" s="218"/>
      <c r="D74" s="218"/>
      <c r="E74" s="218"/>
      <c r="F74" s="218"/>
      <c r="G74" s="218"/>
      <c r="H74" s="218"/>
      <c r="I74" s="218"/>
      <c r="J74" s="218"/>
      <c r="K74" s="218"/>
      <c r="L74" s="218"/>
      <c r="M74" s="218"/>
      <c r="N74" s="218"/>
      <c r="O74" s="218"/>
      <c r="P74" s="218"/>
    </row>
    <row r="75" spans="2:16" s="5" customFormat="1" ht="14.1" hidden="1" customHeight="1">
      <c r="B75" s="218"/>
      <c r="C75" s="218"/>
      <c r="D75" s="218"/>
      <c r="E75" s="218"/>
      <c r="F75" s="218"/>
      <c r="G75" s="218"/>
      <c r="H75" s="218"/>
      <c r="I75" s="218"/>
      <c r="J75" s="218"/>
      <c r="K75" s="218"/>
      <c r="L75" s="218"/>
      <c r="M75" s="218"/>
      <c r="N75" s="218"/>
      <c r="O75" s="218"/>
      <c r="P75" s="218"/>
    </row>
    <row r="76" spans="2:16" s="5" customFormat="1" ht="14.1" hidden="1" customHeight="1">
      <c r="B76" s="218"/>
      <c r="C76" s="218"/>
      <c r="D76" s="218"/>
      <c r="E76" s="218"/>
      <c r="F76" s="218"/>
      <c r="G76" s="218"/>
      <c r="H76" s="218"/>
      <c r="I76" s="218"/>
      <c r="J76" s="218"/>
      <c r="K76" s="218"/>
      <c r="L76" s="218"/>
      <c r="M76" s="218"/>
      <c r="N76" s="218"/>
      <c r="O76" s="218"/>
      <c r="P76" s="218"/>
    </row>
    <row r="77" spans="2:16" s="5" customFormat="1" ht="14.1" hidden="1" customHeight="1">
      <c r="B77" s="218"/>
      <c r="C77" s="218"/>
      <c r="D77" s="218"/>
      <c r="E77" s="218"/>
      <c r="F77" s="218"/>
      <c r="G77" s="218"/>
      <c r="H77" s="218"/>
      <c r="I77" s="218"/>
      <c r="J77" s="218"/>
      <c r="K77" s="218"/>
      <c r="L77" s="218"/>
      <c r="M77" s="218"/>
      <c r="N77" s="218"/>
      <c r="O77" s="218"/>
      <c r="P77" s="218"/>
    </row>
    <row r="78" spans="2:16" s="5" customFormat="1" ht="14.1" hidden="1" customHeight="1">
      <c r="B78" s="218"/>
      <c r="C78" s="218"/>
      <c r="D78" s="218"/>
      <c r="E78" s="218"/>
      <c r="F78" s="218"/>
      <c r="G78" s="218"/>
      <c r="H78" s="218"/>
      <c r="I78" s="218"/>
      <c r="J78" s="218"/>
      <c r="K78" s="218"/>
      <c r="L78" s="218"/>
      <c r="M78" s="218"/>
      <c r="N78" s="218"/>
      <c r="O78" s="218"/>
      <c r="P78" s="218"/>
    </row>
    <row r="79" spans="2:16" s="5" customFormat="1" ht="14.1" hidden="1" customHeight="1">
      <c r="B79" s="218"/>
      <c r="C79" s="218"/>
      <c r="D79" s="218"/>
      <c r="E79" s="218"/>
      <c r="F79" s="218"/>
      <c r="G79" s="218"/>
      <c r="H79" s="218"/>
      <c r="I79" s="218"/>
      <c r="J79" s="218"/>
      <c r="K79" s="218"/>
      <c r="L79" s="218"/>
      <c r="M79" s="218"/>
      <c r="N79" s="218"/>
      <c r="O79" s="218"/>
      <c r="P79" s="218"/>
    </row>
    <row r="80" spans="2:16" s="5" customFormat="1" ht="14.1" hidden="1" customHeight="1">
      <c r="B80" s="218"/>
      <c r="C80" s="218"/>
      <c r="D80" s="218"/>
      <c r="E80" s="218"/>
      <c r="F80" s="218"/>
      <c r="G80" s="218"/>
      <c r="H80" s="218"/>
      <c r="I80" s="218"/>
      <c r="J80" s="218"/>
      <c r="K80" s="218"/>
      <c r="L80" s="218"/>
      <c r="M80" s="218"/>
      <c r="N80" s="218"/>
      <c r="O80" s="218"/>
      <c r="P80" s="218"/>
    </row>
    <row r="81" spans="2:16" s="5" customFormat="1" ht="14.1" hidden="1" customHeight="1">
      <c r="B81" s="218"/>
      <c r="C81" s="218"/>
      <c r="D81" s="218"/>
      <c r="E81" s="218"/>
      <c r="F81" s="218"/>
      <c r="G81" s="218"/>
      <c r="H81" s="218"/>
      <c r="I81" s="218"/>
      <c r="J81" s="218"/>
      <c r="K81" s="218"/>
      <c r="L81" s="218"/>
      <c r="M81" s="218"/>
      <c r="N81" s="218"/>
      <c r="O81" s="218"/>
      <c r="P81" s="218"/>
    </row>
    <row r="82" spans="2:16" s="5" customFormat="1" ht="14.1" hidden="1" customHeight="1">
      <c r="B82" s="218"/>
      <c r="C82" s="218"/>
      <c r="D82" s="218"/>
      <c r="E82" s="218"/>
      <c r="F82" s="218"/>
      <c r="G82" s="218"/>
      <c r="H82" s="218"/>
      <c r="I82" s="218"/>
      <c r="J82" s="218"/>
      <c r="K82" s="218"/>
      <c r="L82" s="218"/>
      <c r="M82" s="218"/>
      <c r="N82" s="218"/>
      <c r="O82" s="218"/>
      <c r="P82" s="218"/>
    </row>
    <row r="83" spans="2:16" s="5" customFormat="1" ht="14.1" hidden="1" customHeight="1">
      <c r="B83" s="218"/>
      <c r="C83" s="218"/>
      <c r="D83" s="218"/>
      <c r="E83" s="218"/>
      <c r="F83" s="218"/>
      <c r="G83" s="218"/>
      <c r="H83" s="218"/>
      <c r="I83" s="218"/>
      <c r="J83" s="218"/>
      <c r="K83" s="218"/>
      <c r="L83" s="218"/>
      <c r="M83" s="218"/>
      <c r="N83" s="218"/>
      <c r="O83" s="218"/>
      <c r="P83" s="218"/>
    </row>
    <row r="84" spans="2:16" s="5" customFormat="1" ht="14.1" hidden="1" customHeight="1">
      <c r="B84" s="218"/>
      <c r="C84" s="218"/>
      <c r="D84" s="218"/>
      <c r="E84" s="218"/>
      <c r="F84" s="218"/>
      <c r="G84" s="218"/>
      <c r="H84" s="218"/>
      <c r="I84" s="218"/>
      <c r="J84" s="218"/>
      <c r="K84" s="218"/>
      <c r="L84" s="218"/>
      <c r="M84" s="218"/>
      <c r="N84" s="218"/>
      <c r="O84" s="218"/>
      <c r="P84" s="218"/>
    </row>
    <row r="85" spans="2:16" s="5" customFormat="1" ht="14.1" hidden="1" customHeight="1">
      <c r="B85" s="218"/>
      <c r="C85" s="218"/>
      <c r="D85" s="218"/>
      <c r="E85" s="218"/>
      <c r="F85" s="218"/>
      <c r="G85" s="218"/>
      <c r="H85" s="218"/>
      <c r="I85" s="218"/>
      <c r="J85" s="218"/>
      <c r="K85" s="218"/>
      <c r="L85" s="218"/>
      <c r="M85" s="218"/>
      <c r="N85" s="218"/>
      <c r="O85" s="218"/>
      <c r="P85" s="218"/>
    </row>
    <row r="86" spans="2:16" s="5" customFormat="1" ht="14.1" hidden="1" customHeight="1">
      <c r="B86" s="218"/>
      <c r="C86" s="218"/>
      <c r="D86" s="218"/>
      <c r="E86" s="218"/>
      <c r="F86" s="218"/>
      <c r="G86" s="218"/>
      <c r="H86" s="218"/>
      <c r="I86" s="218"/>
      <c r="J86" s="218"/>
      <c r="K86" s="218"/>
      <c r="L86" s="218"/>
      <c r="M86" s="218"/>
      <c r="N86" s="218"/>
      <c r="O86" s="218"/>
      <c r="P86" s="218"/>
    </row>
    <row r="87" spans="2:16" s="5" customFormat="1" ht="14.1" hidden="1" customHeight="1">
      <c r="B87" s="218"/>
      <c r="C87" s="218"/>
      <c r="D87" s="218"/>
      <c r="E87" s="218"/>
      <c r="F87" s="218"/>
      <c r="G87" s="218"/>
      <c r="H87" s="218"/>
      <c r="I87" s="218"/>
      <c r="J87" s="218"/>
      <c r="K87" s="218"/>
      <c r="L87" s="218"/>
      <c r="M87" s="218"/>
      <c r="N87" s="218"/>
      <c r="O87" s="218"/>
      <c r="P87" s="218"/>
    </row>
    <row r="88" spans="2:16" s="5" customFormat="1" ht="14.1" hidden="1" customHeight="1">
      <c r="B88" s="218"/>
      <c r="C88" s="218"/>
      <c r="D88" s="218"/>
      <c r="E88" s="218"/>
      <c r="F88" s="218"/>
      <c r="G88" s="218"/>
      <c r="H88" s="218"/>
      <c r="I88" s="218"/>
      <c r="J88" s="218"/>
      <c r="K88" s="218"/>
      <c r="L88" s="218"/>
      <c r="M88" s="218"/>
      <c r="N88" s="218"/>
      <c r="O88" s="218"/>
      <c r="P88" s="218"/>
    </row>
    <row r="89" spans="2:16" s="5" customFormat="1" ht="14.1" hidden="1" customHeight="1">
      <c r="B89" s="218"/>
      <c r="C89" s="218"/>
      <c r="D89" s="218"/>
      <c r="E89" s="218"/>
      <c r="F89" s="218"/>
      <c r="G89" s="218"/>
      <c r="H89" s="218"/>
      <c r="I89" s="218"/>
      <c r="J89" s="218"/>
      <c r="K89" s="218"/>
      <c r="L89" s="218"/>
      <c r="M89" s="218"/>
      <c r="N89" s="218"/>
      <c r="O89" s="218"/>
      <c r="P89" s="218"/>
    </row>
    <row r="90" spans="2:16" s="5" customFormat="1" ht="14.1" hidden="1" customHeight="1">
      <c r="B90" s="218"/>
      <c r="C90" s="218"/>
      <c r="D90" s="218"/>
      <c r="E90" s="218"/>
      <c r="F90" s="218"/>
      <c r="G90" s="218"/>
      <c r="H90" s="218"/>
      <c r="I90" s="218"/>
      <c r="J90" s="218"/>
      <c r="K90" s="218"/>
      <c r="L90" s="218"/>
      <c r="M90" s="218"/>
      <c r="N90" s="218"/>
      <c r="O90" s="218"/>
      <c r="P90" s="218"/>
    </row>
    <row r="91" spans="2:16" s="5" customFormat="1" ht="14.1" hidden="1" customHeight="1">
      <c r="B91" s="218"/>
      <c r="C91" s="218"/>
      <c r="D91" s="218"/>
      <c r="E91" s="218"/>
      <c r="F91" s="218"/>
      <c r="G91" s="218"/>
      <c r="H91" s="218"/>
      <c r="I91" s="218"/>
      <c r="J91" s="218"/>
      <c r="K91" s="218"/>
      <c r="L91" s="218"/>
      <c r="M91" s="218"/>
      <c r="N91" s="218"/>
      <c r="O91" s="218"/>
      <c r="P91" s="218"/>
    </row>
    <row r="92" spans="2:16" s="5" customFormat="1" ht="14.1" hidden="1" customHeight="1">
      <c r="B92" s="218"/>
      <c r="C92" s="218"/>
      <c r="D92" s="218"/>
      <c r="E92" s="218"/>
      <c r="F92" s="218"/>
      <c r="G92" s="218"/>
      <c r="H92" s="218"/>
      <c r="I92" s="218"/>
      <c r="J92" s="218"/>
      <c r="K92" s="218"/>
      <c r="L92" s="218"/>
      <c r="M92" s="218"/>
      <c r="N92" s="218"/>
      <c r="O92" s="218"/>
      <c r="P92" s="218"/>
    </row>
    <row r="93" spans="2:16" s="5" customFormat="1" ht="14.1" hidden="1" customHeight="1">
      <c r="B93" s="218"/>
      <c r="C93" s="218"/>
      <c r="D93" s="218"/>
      <c r="E93" s="218"/>
      <c r="F93" s="218"/>
      <c r="G93" s="218"/>
      <c r="H93" s="218"/>
      <c r="I93" s="218"/>
      <c r="J93" s="218"/>
      <c r="K93" s="218"/>
      <c r="L93" s="218"/>
      <c r="M93" s="218"/>
      <c r="N93" s="218"/>
      <c r="O93" s="218"/>
      <c r="P93" s="218"/>
    </row>
    <row r="94" spans="2:16" s="5" customFormat="1" ht="14.1" hidden="1" customHeight="1">
      <c r="B94" s="218"/>
      <c r="C94" s="218"/>
      <c r="D94" s="218"/>
      <c r="E94" s="218"/>
      <c r="F94" s="218"/>
      <c r="G94" s="218"/>
      <c r="H94" s="218"/>
      <c r="I94" s="218"/>
      <c r="J94" s="218"/>
      <c r="K94" s="218"/>
      <c r="L94" s="218"/>
      <c r="M94" s="218"/>
      <c r="N94" s="218"/>
      <c r="O94" s="218"/>
      <c r="P94" s="218"/>
    </row>
    <row r="95" spans="2:16" s="5" customFormat="1" ht="14.1" hidden="1" customHeight="1">
      <c r="B95" s="218"/>
      <c r="C95" s="218"/>
      <c r="D95" s="218"/>
      <c r="E95" s="218"/>
      <c r="F95" s="218"/>
      <c r="G95" s="218"/>
      <c r="H95" s="218"/>
      <c r="I95" s="218"/>
      <c r="J95" s="218"/>
      <c r="K95" s="218"/>
      <c r="L95" s="218"/>
      <c r="M95" s="218"/>
      <c r="N95" s="218"/>
      <c r="O95" s="218"/>
      <c r="P95" s="218"/>
    </row>
    <row r="96" spans="2:16" s="5" customFormat="1" ht="14.1" hidden="1" customHeight="1">
      <c r="B96" s="218"/>
      <c r="C96" s="218"/>
      <c r="D96" s="218"/>
      <c r="E96" s="218"/>
      <c r="F96" s="218"/>
      <c r="G96" s="218"/>
      <c r="H96" s="218"/>
      <c r="I96" s="218"/>
      <c r="J96" s="218"/>
      <c r="K96" s="218"/>
      <c r="L96" s="218"/>
      <c r="M96" s="218"/>
      <c r="N96" s="218"/>
      <c r="O96" s="218"/>
      <c r="P96" s="218"/>
    </row>
    <row r="97" spans="2:16" s="5" customFormat="1" ht="14.1" hidden="1" customHeight="1">
      <c r="B97" s="218"/>
      <c r="C97" s="218"/>
      <c r="D97" s="218"/>
      <c r="E97" s="218"/>
      <c r="F97" s="218"/>
      <c r="G97" s="218"/>
      <c r="H97" s="218"/>
      <c r="I97" s="218"/>
      <c r="J97" s="218"/>
      <c r="K97" s="218"/>
      <c r="L97" s="218"/>
      <c r="M97" s="218"/>
      <c r="N97" s="218"/>
      <c r="O97" s="218"/>
      <c r="P97" s="218"/>
    </row>
    <row r="98" spans="2:16" s="5" customFormat="1" ht="14.1" hidden="1" customHeight="1">
      <c r="B98" s="218"/>
      <c r="C98" s="218"/>
      <c r="D98" s="218"/>
      <c r="E98" s="218"/>
      <c r="F98" s="218"/>
      <c r="G98" s="218"/>
      <c r="H98" s="218"/>
      <c r="I98" s="218"/>
      <c r="J98" s="218"/>
      <c r="K98" s="218"/>
      <c r="L98" s="218"/>
      <c r="M98" s="218"/>
      <c r="N98" s="218"/>
      <c r="O98" s="218"/>
      <c r="P98" s="218"/>
    </row>
    <row r="99" spans="2:16" s="5" customFormat="1" ht="14.1" hidden="1" customHeight="1">
      <c r="B99" s="218"/>
      <c r="C99" s="218"/>
      <c r="D99" s="218"/>
      <c r="E99" s="218"/>
      <c r="F99" s="218"/>
      <c r="G99" s="218"/>
      <c r="H99" s="218"/>
      <c r="I99" s="218"/>
      <c r="J99" s="218"/>
      <c r="K99" s="218"/>
      <c r="L99" s="218"/>
      <c r="M99" s="218"/>
      <c r="N99" s="218"/>
      <c r="O99" s="218"/>
      <c r="P99" s="218"/>
    </row>
    <row r="100" spans="2:16" s="5" customFormat="1" ht="14.1" hidden="1" customHeight="1">
      <c r="B100" s="218"/>
      <c r="C100" s="218"/>
      <c r="D100" s="218"/>
      <c r="E100" s="218"/>
      <c r="F100" s="218"/>
      <c r="G100" s="218"/>
      <c r="H100" s="218"/>
      <c r="I100" s="218"/>
      <c r="J100" s="218"/>
      <c r="K100" s="218"/>
      <c r="L100" s="218"/>
      <c r="M100" s="218"/>
      <c r="N100" s="218"/>
      <c r="O100" s="218"/>
      <c r="P100" s="218"/>
    </row>
    <row r="101" spans="2:16" s="5" customFormat="1" ht="14.1" hidden="1" customHeight="1">
      <c r="B101" s="218"/>
      <c r="C101" s="218"/>
      <c r="D101" s="218"/>
      <c r="E101" s="218"/>
      <c r="F101" s="218"/>
      <c r="G101" s="218"/>
      <c r="H101" s="218"/>
      <c r="I101" s="218"/>
      <c r="J101" s="218"/>
      <c r="K101" s="218"/>
      <c r="L101" s="218"/>
      <c r="M101" s="218"/>
      <c r="N101" s="218"/>
      <c r="O101" s="218"/>
      <c r="P101" s="218"/>
    </row>
    <row r="102" spans="2:16" s="5" customFormat="1" ht="14.1" hidden="1" customHeight="1">
      <c r="B102" s="218"/>
      <c r="C102" s="218"/>
      <c r="D102" s="218"/>
      <c r="E102" s="218"/>
      <c r="F102" s="218"/>
      <c r="G102" s="218"/>
      <c r="H102" s="218"/>
      <c r="I102" s="218"/>
      <c r="J102" s="218"/>
      <c r="K102" s="218"/>
      <c r="L102" s="218"/>
      <c r="M102" s="218"/>
      <c r="N102" s="218"/>
      <c r="O102" s="218"/>
      <c r="P102" s="218"/>
    </row>
    <row r="103" spans="2:16" s="5" customFormat="1" ht="14.1" hidden="1" customHeight="1">
      <c r="B103" s="218"/>
      <c r="C103" s="218"/>
      <c r="D103" s="218"/>
      <c r="E103" s="218"/>
      <c r="F103" s="218"/>
      <c r="G103" s="218"/>
      <c r="H103" s="218"/>
      <c r="I103" s="218"/>
      <c r="J103" s="218"/>
      <c r="K103" s="218"/>
      <c r="L103" s="218"/>
      <c r="M103" s="218"/>
      <c r="N103" s="218"/>
      <c r="O103" s="218"/>
      <c r="P103" s="218"/>
    </row>
    <row r="104" spans="2:16" s="5" customFormat="1" ht="14.1" hidden="1" customHeight="1">
      <c r="B104" s="218"/>
      <c r="C104" s="218"/>
      <c r="D104" s="218"/>
      <c r="E104" s="218"/>
      <c r="F104" s="218"/>
      <c r="G104" s="218"/>
      <c r="H104" s="218"/>
      <c r="I104" s="218"/>
      <c r="J104" s="218"/>
      <c r="K104" s="218"/>
      <c r="L104" s="218"/>
      <c r="M104" s="218"/>
      <c r="N104" s="218"/>
      <c r="O104" s="218"/>
      <c r="P104" s="218"/>
    </row>
    <row r="105" spans="2:16" s="5" customFormat="1" ht="14.1" hidden="1" customHeight="1">
      <c r="B105" s="218"/>
      <c r="C105" s="218"/>
      <c r="D105" s="218"/>
      <c r="E105" s="218"/>
      <c r="F105" s="218"/>
      <c r="G105" s="218"/>
      <c r="H105" s="218"/>
      <c r="I105" s="218"/>
      <c r="J105" s="218"/>
      <c r="K105" s="218"/>
      <c r="L105" s="218"/>
      <c r="M105" s="218"/>
      <c r="N105" s="218"/>
      <c r="O105" s="218"/>
      <c r="P105" s="218"/>
    </row>
    <row r="106" spans="2:16" s="5" customFormat="1" ht="14.1" hidden="1" customHeight="1">
      <c r="B106" s="218"/>
      <c r="C106" s="218"/>
      <c r="D106" s="218"/>
      <c r="E106" s="218"/>
      <c r="F106" s="218"/>
      <c r="G106" s="218"/>
      <c r="H106" s="218"/>
      <c r="I106" s="218"/>
      <c r="J106" s="218"/>
      <c r="K106" s="218"/>
      <c r="L106" s="218"/>
      <c r="M106" s="218"/>
      <c r="N106" s="218"/>
      <c r="O106" s="218"/>
      <c r="P106" s="218"/>
    </row>
    <row r="107" spans="2:16" s="5" customFormat="1" ht="14.1" hidden="1" customHeight="1">
      <c r="B107" s="218"/>
      <c r="C107" s="218"/>
      <c r="D107" s="218"/>
      <c r="E107" s="218"/>
      <c r="F107" s="218"/>
      <c r="G107" s="218"/>
      <c r="H107" s="218"/>
      <c r="I107" s="218"/>
      <c r="J107" s="218"/>
      <c r="K107" s="218"/>
      <c r="L107" s="218"/>
      <c r="M107" s="218"/>
      <c r="N107" s="218"/>
      <c r="O107" s="218"/>
      <c r="P107" s="218"/>
    </row>
    <row r="108" spans="2:16" s="5" customFormat="1" ht="14.1" hidden="1" customHeight="1">
      <c r="B108" s="218"/>
      <c r="C108" s="218"/>
      <c r="D108" s="218"/>
      <c r="E108" s="218"/>
      <c r="F108" s="218"/>
      <c r="G108" s="218"/>
      <c r="H108" s="218"/>
      <c r="I108" s="218"/>
      <c r="J108" s="218"/>
      <c r="K108" s="218"/>
      <c r="L108" s="218"/>
      <c r="M108" s="218"/>
      <c r="N108" s="218"/>
      <c r="O108" s="218"/>
      <c r="P108" s="218"/>
    </row>
    <row r="109" spans="2:16" s="5" customFormat="1" ht="14.1" hidden="1" customHeight="1">
      <c r="B109" s="218"/>
      <c r="C109" s="218"/>
      <c r="D109" s="218"/>
      <c r="E109" s="218"/>
      <c r="F109" s="218"/>
      <c r="G109" s="218"/>
      <c r="H109" s="218"/>
      <c r="I109" s="218"/>
      <c r="J109" s="218"/>
      <c r="K109" s="218"/>
      <c r="L109" s="218"/>
      <c r="M109" s="218"/>
      <c r="N109" s="218"/>
      <c r="O109" s="218"/>
      <c r="P109" s="218"/>
    </row>
    <row r="110" spans="2:16" s="5" customFormat="1" ht="14.1" hidden="1" customHeight="1">
      <c r="B110" s="218"/>
      <c r="C110" s="218"/>
      <c r="D110" s="218"/>
      <c r="E110" s="218"/>
      <c r="F110" s="218"/>
      <c r="G110" s="218"/>
      <c r="H110" s="218"/>
      <c r="I110" s="218"/>
      <c r="J110" s="218"/>
      <c r="K110" s="218"/>
      <c r="L110" s="218"/>
      <c r="M110" s="218"/>
      <c r="N110" s="218"/>
      <c r="O110" s="218"/>
      <c r="P110" s="218"/>
    </row>
    <row r="111" spans="2:16" s="5" customFormat="1" ht="14.1" hidden="1" customHeight="1">
      <c r="B111" s="218"/>
      <c r="C111" s="218"/>
      <c r="D111" s="218"/>
      <c r="E111" s="218"/>
      <c r="F111" s="218"/>
      <c r="G111" s="218"/>
      <c r="H111" s="218"/>
      <c r="I111" s="218"/>
      <c r="J111" s="218"/>
      <c r="K111" s="218"/>
      <c r="L111" s="218"/>
      <c r="M111" s="218"/>
      <c r="N111" s="218"/>
      <c r="O111" s="218"/>
      <c r="P111" s="218"/>
    </row>
    <row r="112" spans="2:16" s="5" customFormat="1" ht="14.1" hidden="1" customHeight="1">
      <c r="B112" s="218"/>
      <c r="C112" s="218"/>
      <c r="D112" s="218"/>
      <c r="E112" s="218"/>
      <c r="F112" s="218"/>
      <c r="G112" s="218"/>
      <c r="H112" s="218"/>
      <c r="I112" s="218"/>
      <c r="J112" s="218"/>
      <c r="K112" s="218"/>
      <c r="L112" s="218"/>
      <c r="M112" s="218"/>
      <c r="N112" s="218"/>
      <c r="O112" s="218"/>
      <c r="P112" s="218"/>
    </row>
    <row r="113" spans="2:16" s="5" customFormat="1" ht="14.1" hidden="1" customHeight="1">
      <c r="B113" s="218"/>
      <c r="C113" s="218"/>
      <c r="D113" s="218"/>
      <c r="E113" s="218"/>
      <c r="F113" s="218"/>
      <c r="G113" s="218"/>
      <c r="H113" s="218"/>
      <c r="I113" s="218"/>
      <c r="J113" s="218"/>
      <c r="K113" s="218"/>
      <c r="L113" s="218"/>
      <c r="M113" s="218"/>
      <c r="N113" s="218"/>
      <c r="O113" s="218"/>
      <c r="P113" s="218"/>
    </row>
    <row r="114" spans="2:16" s="5" customFormat="1" ht="14.1" hidden="1" customHeight="1">
      <c r="B114" s="218"/>
      <c r="C114" s="218"/>
      <c r="D114" s="218"/>
      <c r="E114" s="218"/>
      <c r="F114" s="218"/>
      <c r="G114" s="218"/>
      <c r="H114" s="218"/>
      <c r="I114" s="218"/>
      <c r="J114" s="218"/>
      <c r="K114" s="218"/>
      <c r="L114" s="218"/>
      <c r="M114" s="218"/>
      <c r="N114" s="218"/>
      <c r="O114" s="218"/>
      <c r="P114" s="218"/>
    </row>
    <row r="115" spans="2:16" s="5" customFormat="1" ht="14.1" hidden="1" customHeight="1">
      <c r="B115" s="218"/>
      <c r="C115" s="218"/>
      <c r="D115" s="218"/>
      <c r="E115" s="218"/>
      <c r="F115" s="218"/>
      <c r="G115" s="218"/>
      <c r="H115" s="218"/>
      <c r="I115" s="218"/>
      <c r="J115" s="218"/>
      <c r="K115" s="218"/>
      <c r="L115" s="218"/>
      <c r="M115" s="218"/>
      <c r="N115" s="218"/>
      <c r="O115" s="218"/>
      <c r="P115" s="218"/>
    </row>
    <row r="116" spans="2:16" s="5" customFormat="1" ht="14.1" hidden="1" customHeight="1">
      <c r="B116" s="218"/>
      <c r="C116" s="218"/>
      <c r="D116" s="218"/>
      <c r="E116" s="218"/>
      <c r="F116" s="218"/>
      <c r="G116" s="218"/>
      <c r="H116" s="218"/>
      <c r="I116" s="218"/>
      <c r="J116" s="218"/>
      <c r="K116" s="218"/>
      <c r="L116" s="218"/>
      <c r="M116" s="218"/>
      <c r="N116" s="218"/>
      <c r="O116" s="218"/>
      <c r="P116" s="218"/>
    </row>
    <row r="117" spans="2:16" s="5" customFormat="1" ht="14.1" hidden="1" customHeight="1">
      <c r="B117" s="218"/>
      <c r="C117" s="218"/>
      <c r="D117" s="218"/>
      <c r="E117" s="218"/>
      <c r="F117" s="218"/>
      <c r="G117" s="218"/>
      <c r="H117" s="218"/>
      <c r="I117" s="218"/>
      <c r="J117" s="218"/>
      <c r="K117" s="218"/>
      <c r="L117" s="218"/>
      <c r="M117" s="218"/>
      <c r="N117" s="218"/>
      <c r="O117" s="218"/>
      <c r="P117" s="218"/>
    </row>
    <row r="118" spans="2:16" s="5" customFormat="1" ht="14.1" hidden="1" customHeight="1">
      <c r="B118" s="218"/>
      <c r="C118" s="218"/>
      <c r="D118" s="218"/>
      <c r="E118" s="218"/>
      <c r="F118" s="218"/>
      <c r="G118" s="218"/>
      <c r="H118" s="218"/>
      <c r="I118" s="218"/>
      <c r="J118" s="218"/>
      <c r="K118" s="218"/>
      <c r="L118" s="218"/>
      <c r="M118" s="218"/>
      <c r="N118" s="218"/>
      <c r="O118" s="218"/>
      <c r="P118" s="218"/>
    </row>
    <row r="119" spans="2:16" s="5" customFormat="1" ht="14.1" hidden="1" customHeight="1">
      <c r="B119" s="218"/>
      <c r="C119" s="218"/>
      <c r="D119" s="218"/>
      <c r="E119" s="218"/>
      <c r="F119" s="218"/>
      <c r="G119" s="218"/>
      <c r="H119" s="218"/>
      <c r="I119" s="218"/>
      <c r="J119" s="218"/>
      <c r="K119" s="218"/>
      <c r="L119" s="218"/>
      <c r="M119" s="218"/>
      <c r="N119" s="218"/>
      <c r="O119" s="218"/>
      <c r="P119" s="218"/>
    </row>
    <row r="120" spans="2:16" s="5" customFormat="1" ht="14.1" hidden="1" customHeight="1">
      <c r="B120" s="218"/>
      <c r="C120" s="218"/>
      <c r="D120" s="218"/>
      <c r="E120" s="218"/>
      <c r="F120" s="218"/>
      <c r="G120" s="218"/>
      <c r="H120" s="218"/>
      <c r="I120" s="218"/>
      <c r="J120" s="218"/>
      <c r="K120" s="218"/>
      <c r="L120" s="218"/>
      <c r="M120" s="218"/>
      <c r="N120" s="218"/>
      <c r="O120" s="218"/>
      <c r="P120" s="218"/>
    </row>
    <row r="121" spans="2:16" s="5" customFormat="1" ht="14.1" hidden="1" customHeight="1">
      <c r="B121" s="218"/>
      <c r="C121" s="218"/>
      <c r="D121" s="218"/>
      <c r="E121" s="218"/>
      <c r="F121" s="218"/>
      <c r="G121" s="218"/>
      <c r="H121" s="218"/>
      <c r="I121" s="218"/>
      <c r="J121" s="218"/>
      <c r="K121" s="218"/>
      <c r="L121" s="218"/>
      <c r="M121" s="218"/>
      <c r="N121" s="218"/>
      <c r="O121" s="218"/>
      <c r="P121" s="218"/>
    </row>
    <row r="122" spans="2:16" s="5" customFormat="1" ht="14.1" hidden="1" customHeight="1">
      <c r="B122" s="218"/>
      <c r="C122" s="218"/>
      <c r="D122" s="218"/>
      <c r="E122" s="218"/>
      <c r="F122" s="218"/>
      <c r="G122" s="218"/>
      <c r="H122" s="218"/>
      <c r="I122" s="218"/>
      <c r="J122" s="218"/>
      <c r="K122" s="218"/>
      <c r="L122" s="218"/>
      <c r="M122" s="218"/>
      <c r="N122" s="218"/>
      <c r="O122" s="218"/>
      <c r="P122" s="218"/>
    </row>
    <row r="123" spans="2:16" s="5" customFormat="1" ht="14.1" hidden="1" customHeight="1">
      <c r="B123" s="218"/>
      <c r="C123" s="218"/>
      <c r="D123" s="218"/>
      <c r="E123" s="218"/>
      <c r="F123" s="218"/>
      <c r="G123" s="218"/>
      <c r="H123" s="218"/>
      <c r="I123" s="218"/>
      <c r="J123" s="218"/>
      <c r="K123" s="218"/>
      <c r="L123" s="218"/>
      <c r="M123" s="218"/>
      <c r="N123" s="218"/>
      <c r="O123" s="218"/>
      <c r="P123" s="218"/>
    </row>
    <row r="124" spans="2:16" s="5" customFormat="1" ht="14.1" hidden="1" customHeight="1">
      <c r="B124" s="218"/>
      <c r="C124" s="218"/>
      <c r="D124" s="218"/>
      <c r="E124" s="218"/>
      <c r="F124" s="218"/>
      <c r="G124" s="218"/>
      <c r="H124" s="218"/>
      <c r="I124" s="218"/>
      <c r="J124" s="218"/>
      <c r="K124" s="218"/>
      <c r="L124" s="218"/>
      <c r="M124" s="218"/>
      <c r="N124" s="218"/>
      <c r="O124" s="218"/>
      <c r="P124" s="218"/>
    </row>
    <row r="125" spans="2:16" s="5" customFormat="1" ht="14.1" hidden="1" customHeight="1">
      <c r="B125" s="218"/>
      <c r="C125" s="218"/>
      <c r="D125" s="218"/>
      <c r="E125" s="218"/>
      <c r="F125" s="218"/>
      <c r="G125" s="218"/>
      <c r="H125" s="218"/>
      <c r="I125" s="218"/>
      <c r="J125" s="218"/>
      <c r="K125" s="218"/>
      <c r="L125" s="218"/>
      <c r="M125" s="218"/>
      <c r="N125" s="218"/>
      <c r="O125" s="218"/>
      <c r="P125" s="218"/>
    </row>
    <row r="126" spans="2:16" s="5" customFormat="1" ht="14.1" hidden="1" customHeight="1">
      <c r="B126" s="218"/>
      <c r="C126" s="218"/>
      <c r="D126" s="218"/>
      <c r="E126" s="218"/>
      <c r="F126" s="218"/>
      <c r="G126" s="218"/>
      <c r="H126" s="218"/>
      <c r="I126" s="218"/>
      <c r="J126" s="218"/>
      <c r="K126" s="218"/>
      <c r="L126" s="218"/>
      <c r="M126" s="218"/>
      <c r="N126" s="218"/>
      <c r="O126" s="218"/>
      <c r="P126" s="218"/>
    </row>
    <row r="127" spans="2:16" s="5" customFormat="1" ht="14.1" hidden="1" customHeight="1">
      <c r="B127" s="218"/>
      <c r="C127" s="218"/>
      <c r="D127" s="218"/>
      <c r="E127" s="218"/>
      <c r="F127" s="218"/>
      <c r="G127" s="218"/>
      <c r="H127" s="218"/>
      <c r="I127" s="218"/>
      <c r="J127" s="218"/>
      <c r="K127" s="218"/>
      <c r="L127" s="218"/>
      <c r="M127" s="218"/>
      <c r="N127" s="218"/>
      <c r="O127" s="218"/>
      <c r="P127" s="218"/>
    </row>
    <row r="128" spans="2:16" s="5" customFormat="1" ht="14.1" hidden="1" customHeight="1">
      <c r="B128" s="218"/>
      <c r="C128" s="218"/>
      <c r="D128" s="218"/>
      <c r="E128" s="218"/>
      <c r="F128" s="218"/>
      <c r="G128" s="218"/>
      <c r="H128" s="218"/>
      <c r="I128" s="218"/>
      <c r="J128" s="218"/>
      <c r="K128" s="218"/>
      <c r="L128" s="218"/>
      <c r="M128" s="218"/>
      <c r="N128" s="218"/>
      <c r="O128" s="218"/>
      <c r="P128" s="218"/>
    </row>
    <row r="129" spans="2:16" s="5" customFormat="1" ht="14.1" hidden="1" customHeight="1">
      <c r="B129" s="218"/>
      <c r="C129" s="218"/>
      <c r="D129" s="218"/>
      <c r="E129" s="218"/>
      <c r="F129" s="218"/>
      <c r="G129" s="218"/>
      <c r="H129" s="218"/>
      <c r="I129" s="218"/>
      <c r="J129" s="218"/>
      <c r="K129" s="218"/>
      <c r="L129" s="218"/>
      <c r="M129" s="218"/>
      <c r="N129" s="218"/>
      <c r="O129" s="218"/>
      <c r="P129" s="218"/>
    </row>
    <row r="130" spans="2:16" s="5" customFormat="1" ht="14.1" hidden="1" customHeight="1">
      <c r="B130" s="218"/>
      <c r="C130" s="218"/>
      <c r="D130" s="218"/>
      <c r="E130" s="218"/>
      <c r="F130" s="218"/>
      <c r="G130" s="218"/>
      <c r="H130" s="218"/>
      <c r="I130" s="218"/>
      <c r="J130" s="218"/>
      <c r="K130" s="218"/>
      <c r="L130" s="218"/>
      <c r="M130" s="218"/>
      <c r="N130" s="218"/>
      <c r="O130" s="218"/>
      <c r="P130" s="218"/>
    </row>
    <row r="131" spans="2:16" s="5" customFormat="1" ht="14.1" hidden="1" customHeight="1">
      <c r="B131" s="218"/>
      <c r="C131" s="218"/>
      <c r="D131" s="218"/>
      <c r="E131" s="218"/>
      <c r="F131" s="218"/>
      <c r="G131" s="218"/>
      <c r="H131" s="218"/>
      <c r="I131" s="218"/>
      <c r="J131" s="218"/>
      <c r="K131" s="218"/>
      <c r="L131" s="218"/>
      <c r="M131" s="218"/>
      <c r="N131" s="218"/>
      <c r="O131" s="218"/>
      <c r="P131" s="218"/>
    </row>
    <row r="132" spans="2:16" s="5" customFormat="1" ht="14.1" hidden="1" customHeight="1">
      <c r="B132" s="218"/>
      <c r="C132" s="218"/>
      <c r="D132" s="218"/>
      <c r="E132" s="218"/>
      <c r="F132" s="218"/>
      <c r="G132" s="218"/>
      <c r="H132" s="218"/>
      <c r="I132" s="218"/>
      <c r="J132" s="218"/>
      <c r="K132" s="218"/>
      <c r="L132" s="218"/>
      <c r="M132" s="218"/>
      <c r="N132" s="218"/>
      <c r="O132" s="218"/>
      <c r="P132" s="218"/>
    </row>
    <row r="133" spans="2:16" s="5" customFormat="1" ht="14.1" hidden="1" customHeight="1">
      <c r="B133" s="218"/>
      <c r="C133" s="218"/>
      <c r="D133" s="218"/>
      <c r="E133" s="218"/>
      <c r="F133" s="218"/>
      <c r="G133" s="218"/>
      <c r="H133" s="218"/>
      <c r="I133" s="218"/>
      <c r="J133" s="218"/>
      <c r="K133" s="218"/>
      <c r="L133" s="218"/>
      <c r="M133" s="218"/>
      <c r="N133" s="218"/>
      <c r="O133" s="218"/>
      <c r="P133" s="218"/>
    </row>
    <row r="134" spans="2:16" s="5" customFormat="1" ht="14.1" hidden="1" customHeight="1">
      <c r="B134" s="218"/>
      <c r="C134" s="218"/>
      <c r="D134" s="218"/>
      <c r="E134" s="218"/>
      <c r="F134" s="218"/>
      <c r="G134" s="218"/>
      <c r="H134" s="218"/>
      <c r="I134" s="218"/>
      <c r="J134" s="218"/>
      <c r="K134" s="218"/>
      <c r="L134" s="218"/>
      <c r="M134" s="218"/>
      <c r="N134" s="218"/>
      <c r="O134" s="218"/>
      <c r="P134" s="218"/>
    </row>
    <row r="135" spans="2:16" s="5" customFormat="1" ht="14.1" hidden="1" customHeight="1">
      <c r="B135" s="218"/>
      <c r="C135" s="218"/>
      <c r="D135" s="218"/>
      <c r="E135" s="218"/>
      <c r="F135" s="218"/>
      <c r="G135" s="218"/>
      <c r="H135" s="218"/>
      <c r="I135" s="218"/>
      <c r="J135" s="218"/>
      <c r="K135" s="218"/>
      <c r="L135" s="218"/>
      <c r="M135" s="218"/>
      <c r="N135" s="218"/>
      <c r="O135" s="218"/>
      <c r="P135" s="218"/>
    </row>
    <row r="136" spans="2:16" s="5" customFormat="1" ht="14.1" hidden="1" customHeight="1">
      <c r="B136" s="218"/>
      <c r="C136" s="218"/>
      <c r="D136" s="218"/>
      <c r="E136" s="218"/>
      <c r="F136" s="218"/>
      <c r="G136" s="218"/>
      <c r="H136" s="218"/>
      <c r="I136" s="218"/>
      <c r="J136" s="218"/>
      <c r="K136" s="218"/>
      <c r="L136" s="218"/>
      <c r="M136" s="218"/>
      <c r="N136" s="218"/>
      <c r="O136" s="218"/>
      <c r="P136" s="218"/>
    </row>
    <row r="137" spans="2:16" s="5" customFormat="1" ht="14.1" hidden="1" customHeight="1">
      <c r="B137" s="218"/>
      <c r="C137" s="218"/>
      <c r="D137" s="218"/>
      <c r="E137" s="218"/>
      <c r="F137" s="218"/>
      <c r="G137" s="218"/>
      <c r="H137" s="218"/>
      <c r="I137" s="218"/>
      <c r="J137" s="218"/>
      <c r="K137" s="218"/>
      <c r="L137" s="218"/>
      <c r="M137" s="218"/>
      <c r="N137" s="218"/>
      <c r="O137" s="218"/>
      <c r="P137" s="218"/>
    </row>
    <row r="138" spans="2:16" s="5" customFormat="1" ht="14.1" hidden="1" customHeight="1">
      <c r="B138" s="218"/>
      <c r="C138" s="218"/>
      <c r="D138" s="218"/>
      <c r="E138" s="218"/>
      <c r="F138" s="218"/>
      <c r="G138" s="218"/>
      <c r="H138" s="218"/>
      <c r="I138" s="218"/>
      <c r="J138" s="218"/>
      <c r="K138" s="218"/>
      <c r="L138" s="218"/>
      <c r="M138" s="218"/>
      <c r="N138" s="218"/>
      <c r="O138" s="218"/>
      <c r="P138" s="218"/>
    </row>
    <row r="139" spans="2:16" s="5" customFormat="1" ht="14.1" hidden="1" customHeight="1">
      <c r="B139" s="218"/>
      <c r="C139" s="218"/>
      <c r="D139" s="218"/>
      <c r="E139" s="218"/>
      <c r="F139" s="218"/>
      <c r="G139" s="218"/>
      <c r="H139" s="218"/>
      <c r="I139" s="218"/>
      <c r="J139" s="218"/>
      <c r="K139" s="218"/>
      <c r="L139" s="218"/>
      <c r="M139" s="218"/>
      <c r="N139" s="218"/>
      <c r="O139" s="218"/>
      <c r="P139" s="218"/>
    </row>
    <row r="140" spans="2:16" s="5" customFormat="1" ht="14.1" hidden="1" customHeight="1">
      <c r="B140" s="218"/>
      <c r="C140" s="218"/>
      <c r="D140" s="218"/>
      <c r="E140" s="218"/>
      <c r="F140" s="218"/>
      <c r="G140" s="218"/>
      <c r="H140" s="218"/>
      <c r="I140" s="218"/>
      <c r="J140" s="218"/>
      <c r="K140" s="218"/>
      <c r="L140" s="218"/>
      <c r="M140" s="218"/>
      <c r="N140" s="218"/>
      <c r="O140" s="218"/>
      <c r="P140" s="218"/>
    </row>
    <row r="141" spans="2:16" s="5" customFormat="1" ht="14.1" hidden="1" customHeight="1">
      <c r="B141" s="218"/>
      <c r="C141" s="218"/>
      <c r="D141" s="218"/>
      <c r="E141" s="218"/>
      <c r="F141" s="218"/>
      <c r="G141" s="218"/>
      <c r="H141" s="218"/>
      <c r="I141" s="218"/>
      <c r="J141" s="218"/>
      <c r="K141" s="218"/>
      <c r="L141" s="218"/>
      <c r="M141" s="218"/>
      <c r="N141" s="218"/>
      <c r="O141" s="218"/>
      <c r="P141" s="218"/>
    </row>
    <row r="142" spans="2:16" s="5" customFormat="1" ht="14.1" hidden="1" customHeight="1">
      <c r="B142" s="218"/>
      <c r="C142" s="218"/>
      <c r="D142" s="218"/>
      <c r="E142" s="218"/>
      <c r="F142" s="218"/>
      <c r="G142" s="218"/>
      <c r="H142" s="218"/>
      <c r="I142" s="218"/>
      <c r="J142" s="218"/>
      <c r="K142" s="218"/>
      <c r="L142" s="218"/>
      <c r="M142" s="218"/>
      <c r="N142" s="218"/>
      <c r="O142" s="218"/>
      <c r="P142" s="218"/>
    </row>
    <row r="143" spans="2:16" s="5" customFormat="1" ht="14.1" hidden="1" customHeight="1">
      <c r="B143" s="218"/>
      <c r="C143" s="218"/>
      <c r="D143" s="218"/>
      <c r="E143" s="218"/>
      <c r="F143" s="218"/>
      <c r="G143" s="218"/>
      <c r="H143" s="218"/>
      <c r="I143" s="218"/>
      <c r="J143" s="218"/>
      <c r="K143" s="218"/>
      <c r="L143" s="218"/>
      <c r="M143" s="218"/>
      <c r="N143" s="218"/>
      <c r="O143" s="218"/>
      <c r="P143" s="218"/>
    </row>
    <row r="144" spans="2:16" s="5" customFormat="1" ht="14.1" hidden="1" customHeight="1">
      <c r="B144" s="218"/>
      <c r="C144" s="218"/>
      <c r="D144" s="218"/>
      <c r="E144" s="218"/>
      <c r="F144" s="218"/>
      <c r="G144" s="218"/>
      <c r="H144" s="218"/>
      <c r="I144" s="218"/>
      <c r="J144" s="218"/>
      <c r="K144" s="218"/>
      <c r="L144" s="218"/>
      <c r="M144" s="218"/>
      <c r="N144" s="218"/>
      <c r="O144" s="218"/>
      <c r="P144" s="218"/>
    </row>
    <row r="145" spans="2:16" s="5" customFormat="1" ht="14.1" hidden="1" customHeight="1">
      <c r="B145" s="218"/>
      <c r="C145" s="218"/>
      <c r="D145" s="218"/>
      <c r="E145" s="218"/>
      <c r="F145" s="218"/>
      <c r="G145" s="218"/>
      <c r="H145" s="218"/>
      <c r="I145" s="218"/>
      <c r="J145" s="218"/>
      <c r="K145" s="218"/>
      <c r="L145" s="218"/>
      <c r="M145" s="218"/>
      <c r="N145" s="218"/>
      <c r="O145" s="218"/>
      <c r="P145" s="218"/>
    </row>
    <row r="146" spans="2:16" s="5" customFormat="1" ht="14.1" hidden="1" customHeight="1">
      <c r="B146" s="218"/>
      <c r="C146" s="218"/>
      <c r="D146" s="218"/>
      <c r="E146" s="218"/>
      <c r="F146" s="218"/>
      <c r="G146" s="218"/>
      <c r="H146" s="218"/>
      <c r="I146" s="218"/>
      <c r="J146" s="218"/>
      <c r="K146" s="218"/>
      <c r="L146" s="218"/>
      <c r="M146" s="218"/>
      <c r="N146" s="218"/>
      <c r="O146" s="218"/>
      <c r="P146" s="218"/>
    </row>
    <row r="147" spans="2:16" s="5" customFormat="1" ht="14.1" hidden="1" customHeight="1">
      <c r="B147" s="218"/>
      <c r="C147" s="218"/>
      <c r="D147" s="218"/>
      <c r="E147" s="218"/>
      <c r="F147" s="218"/>
      <c r="G147" s="218"/>
      <c r="H147" s="218"/>
      <c r="I147" s="218"/>
      <c r="J147" s="218"/>
      <c r="K147" s="218"/>
      <c r="L147" s="218"/>
      <c r="M147" s="218"/>
      <c r="N147" s="218"/>
      <c r="O147" s="218"/>
      <c r="P147" s="218"/>
    </row>
    <row r="148" spans="2:16" s="5" customFormat="1" ht="14.1" hidden="1" customHeight="1">
      <c r="B148" s="218"/>
      <c r="C148" s="218"/>
      <c r="D148" s="218"/>
      <c r="E148" s="218"/>
      <c r="F148" s="218"/>
      <c r="G148" s="218"/>
      <c r="H148" s="218"/>
      <c r="I148" s="218"/>
      <c r="J148" s="218"/>
      <c r="K148" s="218"/>
      <c r="L148" s="218"/>
      <c r="M148" s="218"/>
      <c r="N148" s="218"/>
      <c r="O148" s="218"/>
      <c r="P148" s="218"/>
    </row>
    <row r="149" spans="2:16" s="5" customFormat="1" ht="14.1" hidden="1" customHeight="1">
      <c r="B149" s="218"/>
      <c r="C149" s="218"/>
      <c r="D149" s="218"/>
      <c r="E149" s="218"/>
      <c r="F149" s="218"/>
      <c r="G149" s="218"/>
      <c r="H149" s="218"/>
      <c r="I149" s="218"/>
      <c r="J149" s="218"/>
      <c r="K149" s="218"/>
      <c r="L149" s="218"/>
      <c r="M149" s="218"/>
      <c r="N149" s="218"/>
      <c r="O149" s="218"/>
      <c r="P149" s="218"/>
    </row>
    <row r="150" spans="2:16" s="5" customFormat="1" ht="14.1" hidden="1" customHeight="1">
      <c r="B150" s="218"/>
      <c r="C150" s="218"/>
      <c r="D150" s="218"/>
      <c r="E150" s="218"/>
      <c r="F150" s="218"/>
      <c r="G150" s="218"/>
      <c r="H150" s="218"/>
      <c r="I150" s="218"/>
      <c r="J150" s="218"/>
      <c r="K150" s="218"/>
      <c r="L150" s="218"/>
      <c r="M150" s="218"/>
      <c r="N150" s="218"/>
      <c r="O150" s="218"/>
      <c r="P150" s="218"/>
    </row>
    <row r="151" spans="2:16" s="5" customFormat="1" ht="14.1" hidden="1" customHeight="1">
      <c r="B151" s="218"/>
      <c r="C151" s="218"/>
      <c r="D151" s="218"/>
      <c r="E151" s="218"/>
      <c r="F151" s="218"/>
      <c r="G151" s="218"/>
      <c r="H151" s="218"/>
      <c r="I151" s="218"/>
      <c r="J151" s="218"/>
      <c r="K151" s="218"/>
      <c r="L151" s="218"/>
      <c r="M151" s="218"/>
      <c r="N151" s="218"/>
      <c r="O151" s="218"/>
      <c r="P151" s="218"/>
    </row>
    <row r="152" spans="2:16" s="5" customFormat="1" ht="14.1" hidden="1" customHeight="1">
      <c r="B152" s="218"/>
      <c r="C152" s="218"/>
      <c r="D152" s="218"/>
      <c r="E152" s="218"/>
      <c r="F152" s="218"/>
      <c r="G152" s="218"/>
      <c r="H152" s="218"/>
      <c r="I152" s="218"/>
      <c r="J152" s="218"/>
      <c r="K152" s="218"/>
      <c r="L152" s="218"/>
      <c r="M152" s="218"/>
      <c r="N152" s="218"/>
      <c r="O152" s="218"/>
      <c r="P152" s="218"/>
    </row>
    <row r="153" spans="2:16" s="5" customFormat="1" ht="14.1" hidden="1" customHeight="1">
      <c r="B153" s="218"/>
      <c r="C153" s="218"/>
      <c r="D153" s="218"/>
      <c r="E153" s="218"/>
      <c r="F153" s="218"/>
      <c r="G153" s="218"/>
      <c r="H153" s="218"/>
      <c r="I153" s="218"/>
      <c r="J153" s="218"/>
      <c r="K153" s="218"/>
      <c r="L153" s="218"/>
      <c r="M153" s="218"/>
      <c r="N153" s="218"/>
      <c r="O153" s="218"/>
      <c r="P153" s="218"/>
    </row>
    <row r="154" spans="2:16" s="5" customFormat="1" ht="14.1" hidden="1" customHeight="1">
      <c r="B154" s="218"/>
      <c r="C154" s="218"/>
      <c r="D154" s="218"/>
      <c r="E154" s="218"/>
      <c r="F154" s="218"/>
      <c r="G154" s="218"/>
      <c r="H154" s="218"/>
      <c r="I154" s="218"/>
      <c r="J154" s="218"/>
      <c r="K154" s="218"/>
      <c r="L154" s="218"/>
      <c r="M154" s="218"/>
      <c r="N154" s="218"/>
      <c r="O154" s="218"/>
      <c r="P154" s="218"/>
    </row>
    <row r="155" spans="2:16" s="5" customFormat="1" ht="14.1" hidden="1" customHeight="1">
      <c r="B155" s="218"/>
      <c r="C155" s="218"/>
      <c r="D155" s="218"/>
      <c r="E155" s="218"/>
      <c r="F155" s="218"/>
      <c r="G155" s="218"/>
      <c r="H155" s="218"/>
      <c r="I155" s="218"/>
      <c r="J155" s="218"/>
      <c r="K155" s="218"/>
      <c r="L155" s="218"/>
      <c r="M155" s="218"/>
      <c r="N155" s="218"/>
      <c r="O155" s="218"/>
      <c r="P155" s="218"/>
    </row>
    <row r="156" spans="2:16" s="5" customFormat="1" ht="14.1" hidden="1" customHeight="1">
      <c r="B156" s="218"/>
      <c r="C156" s="218"/>
      <c r="D156" s="218"/>
      <c r="E156" s="218"/>
      <c r="F156" s="218"/>
      <c r="G156" s="218"/>
      <c r="H156" s="218"/>
      <c r="I156" s="218"/>
      <c r="J156" s="218"/>
      <c r="K156" s="218"/>
      <c r="L156" s="218"/>
      <c r="M156" s="218"/>
      <c r="N156" s="218"/>
      <c r="O156" s="218"/>
      <c r="P156" s="218"/>
    </row>
    <row r="157" spans="2:16" s="5" customFormat="1" ht="14.1" hidden="1" customHeight="1">
      <c r="B157" s="218"/>
      <c r="C157" s="218"/>
      <c r="D157" s="218"/>
      <c r="E157" s="218"/>
      <c r="F157" s="218"/>
      <c r="G157" s="218"/>
      <c r="H157" s="218"/>
      <c r="I157" s="218"/>
      <c r="J157" s="218"/>
      <c r="K157" s="218"/>
      <c r="L157" s="218"/>
      <c r="M157" s="218"/>
      <c r="N157" s="218"/>
      <c r="O157" s="218"/>
      <c r="P157" s="218"/>
    </row>
    <row r="158" spans="2:16" s="5" customFormat="1" ht="14.1" hidden="1" customHeight="1">
      <c r="B158" s="218"/>
      <c r="C158" s="218"/>
      <c r="D158" s="218"/>
      <c r="E158" s="218"/>
      <c r="F158" s="218"/>
      <c r="G158" s="218"/>
      <c r="H158" s="218"/>
      <c r="I158" s="218"/>
      <c r="J158" s="218"/>
      <c r="K158" s="218"/>
      <c r="L158" s="218"/>
      <c r="M158" s="218"/>
      <c r="N158" s="218"/>
      <c r="O158" s="218"/>
      <c r="P158" s="218"/>
    </row>
    <row r="159" spans="2:16" s="5" customFormat="1" ht="14.1" hidden="1" customHeight="1">
      <c r="B159" s="218"/>
      <c r="C159" s="218"/>
      <c r="D159" s="218"/>
      <c r="E159" s="218"/>
      <c r="F159" s="218"/>
      <c r="G159" s="218"/>
      <c r="H159" s="218"/>
      <c r="I159" s="218"/>
      <c r="J159" s="218"/>
      <c r="K159" s="218"/>
      <c r="L159" s="218"/>
      <c r="M159" s="218"/>
      <c r="N159" s="218"/>
      <c r="O159" s="218"/>
      <c r="P159" s="218"/>
    </row>
    <row r="160" spans="2:16" s="5" customFormat="1" ht="14.1" hidden="1" customHeight="1">
      <c r="B160" s="218"/>
      <c r="C160" s="218"/>
      <c r="D160" s="218"/>
      <c r="E160" s="218"/>
      <c r="F160" s="218"/>
      <c r="G160" s="218"/>
      <c r="H160" s="218"/>
      <c r="I160" s="218"/>
      <c r="J160" s="218"/>
      <c r="K160" s="218"/>
      <c r="L160" s="218"/>
      <c r="M160" s="218"/>
      <c r="N160" s="218"/>
      <c r="O160" s="218"/>
      <c r="P160" s="218"/>
    </row>
    <row r="161" spans="2:16" s="5" customFormat="1" ht="14.1" hidden="1" customHeight="1">
      <c r="B161" s="218"/>
      <c r="C161" s="218"/>
      <c r="D161" s="218"/>
      <c r="E161" s="218"/>
      <c r="F161" s="218"/>
      <c r="G161" s="218"/>
      <c r="H161" s="218"/>
      <c r="I161" s="218"/>
      <c r="J161" s="218"/>
      <c r="K161" s="218"/>
      <c r="L161" s="218"/>
      <c r="M161" s="218"/>
      <c r="N161" s="218"/>
      <c r="O161" s="218"/>
      <c r="P161" s="218"/>
    </row>
    <row r="162" spans="2:16" s="5" customFormat="1" ht="14.1" hidden="1" customHeight="1">
      <c r="B162" s="218"/>
      <c r="C162" s="218"/>
      <c r="D162" s="218"/>
      <c r="E162" s="218"/>
      <c r="F162" s="218"/>
      <c r="G162" s="218"/>
      <c r="H162" s="218"/>
      <c r="I162" s="218"/>
      <c r="J162" s="218"/>
      <c r="K162" s="218"/>
      <c r="L162" s="218"/>
      <c r="M162" s="218"/>
      <c r="N162" s="218"/>
      <c r="O162" s="218"/>
      <c r="P162" s="218"/>
    </row>
    <row r="163" spans="2:16" s="5" customFormat="1" ht="14.1" hidden="1" customHeight="1">
      <c r="B163" s="218"/>
      <c r="C163" s="218"/>
      <c r="D163" s="218"/>
      <c r="E163" s="218"/>
      <c r="F163" s="218"/>
      <c r="G163" s="218"/>
      <c r="H163" s="218"/>
      <c r="I163" s="218"/>
      <c r="J163" s="218"/>
      <c r="K163" s="218"/>
      <c r="L163" s="218"/>
      <c r="M163" s="218"/>
      <c r="N163" s="218"/>
      <c r="O163" s="218"/>
      <c r="P163" s="218"/>
    </row>
    <row r="164" spans="2:16" s="5" customFormat="1" ht="14.1" hidden="1" customHeight="1">
      <c r="B164" s="218"/>
      <c r="C164" s="218"/>
      <c r="D164" s="218"/>
      <c r="E164" s="218"/>
      <c r="F164" s="218"/>
      <c r="G164" s="218"/>
      <c r="H164" s="218"/>
      <c r="I164" s="218"/>
      <c r="J164" s="218"/>
      <c r="K164" s="218"/>
      <c r="L164" s="218"/>
      <c r="M164" s="218"/>
      <c r="N164" s="218"/>
      <c r="O164" s="218"/>
      <c r="P164" s="218"/>
    </row>
    <row r="165" spans="2:16" s="5" customFormat="1" ht="14.1" hidden="1" customHeight="1">
      <c r="B165" s="218"/>
      <c r="C165" s="218"/>
      <c r="D165" s="218"/>
      <c r="E165" s="218"/>
      <c r="F165" s="218"/>
      <c r="G165" s="218"/>
      <c r="H165" s="218"/>
      <c r="I165" s="218"/>
      <c r="J165" s="218"/>
      <c r="K165" s="218"/>
      <c r="L165" s="218"/>
      <c r="M165" s="218"/>
      <c r="N165" s="218"/>
      <c r="O165" s="218"/>
      <c r="P165" s="218"/>
    </row>
    <row r="166" spans="2:16" s="5" customFormat="1" ht="14.1" hidden="1" customHeight="1">
      <c r="B166" s="218"/>
      <c r="C166" s="218"/>
      <c r="D166" s="218"/>
      <c r="E166" s="218"/>
      <c r="F166" s="218"/>
      <c r="G166" s="218"/>
      <c r="H166" s="218"/>
      <c r="I166" s="218"/>
      <c r="J166" s="218"/>
      <c r="K166" s="218"/>
      <c r="L166" s="218"/>
      <c r="M166" s="218"/>
      <c r="N166" s="218"/>
      <c r="O166" s="218"/>
      <c r="P166" s="218"/>
    </row>
    <row r="167" spans="2:16" s="5" customFormat="1" ht="14.1" hidden="1" customHeight="1">
      <c r="B167" s="218"/>
      <c r="C167" s="218"/>
      <c r="D167" s="218"/>
      <c r="E167" s="218"/>
      <c r="F167" s="218"/>
      <c r="G167" s="218"/>
      <c r="H167" s="218"/>
      <c r="I167" s="218"/>
      <c r="J167" s="218"/>
      <c r="K167" s="218"/>
      <c r="L167" s="218"/>
      <c r="M167" s="218"/>
      <c r="N167" s="218"/>
      <c r="O167" s="218"/>
      <c r="P167" s="218"/>
    </row>
    <row r="168" spans="2:16" s="5" customFormat="1" ht="14.1" hidden="1" customHeight="1">
      <c r="B168" s="218"/>
      <c r="C168" s="218"/>
      <c r="D168" s="218"/>
      <c r="E168" s="218"/>
      <c r="F168" s="218"/>
      <c r="G168" s="218"/>
      <c r="H168" s="218"/>
      <c r="I168" s="218"/>
      <c r="J168" s="218"/>
      <c r="K168" s="218"/>
      <c r="L168" s="218"/>
      <c r="M168" s="218"/>
      <c r="N168" s="218"/>
      <c r="O168" s="218"/>
      <c r="P168" s="218"/>
    </row>
    <row r="169" spans="2:16" s="5" customFormat="1" ht="14.1" hidden="1" customHeight="1">
      <c r="B169" s="218"/>
      <c r="C169" s="218"/>
      <c r="D169" s="218"/>
      <c r="E169" s="218"/>
      <c r="F169" s="218"/>
      <c r="G169" s="218"/>
      <c r="H169" s="218"/>
      <c r="I169" s="218"/>
      <c r="J169" s="218"/>
      <c r="K169" s="218"/>
      <c r="L169" s="218"/>
      <c r="M169" s="218"/>
      <c r="N169" s="218"/>
      <c r="O169" s="218"/>
      <c r="P169" s="218"/>
    </row>
    <row r="170" spans="2:16" s="5" customFormat="1" ht="14.1" hidden="1" customHeight="1">
      <c r="B170" s="218"/>
      <c r="C170" s="218"/>
      <c r="D170" s="218"/>
      <c r="E170" s="218"/>
      <c r="F170" s="218"/>
      <c r="G170" s="218"/>
      <c r="H170" s="218"/>
      <c r="I170" s="218"/>
      <c r="J170" s="218"/>
      <c r="K170" s="218"/>
      <c r="L170" s="218"/>
      <c r="M170" s="218"/>
      <c r="N170" s="218"/>
      <c r="O170" s="218"/>
      <c r="P170" s="218"/>
    </row>
    <row r="171" spans="2:16" s="5" customFormat="1" ht="14.1" hidden="1" customHeight="1">
      <c r="B171" s="218"/>
      <c r="C171" s="218"/>
      <c r="D171" s="218"/>
      <c r="E171" s="218"/>
      <c r="F171" s="218"/>
      <c r="G171" s="218"/>
      <c r="H171" s="218"/>
      <c r="I171" s="218"/>
      <c r="J171" s="218"/>
      <c r="K171" s="218"/>
      <c r="L171" s="218"/>
      <c r="M171" s="218"/>
      <c r="N171" s="218"/>
      <c r="O171" s="218"/>
      <c r="P171" s="218"/>
    </row>
    <row r="172" spans="2:16" s="5" customFormat="1" ht="14.1" hidden="1" customHeight="1">
      <c r="B172" s="218"/>
      <c r="C172" s="218"/>
      <c r="D172" s="218"/>
      <c r="E172" s="218"/>
      <c r="F172" s="218"/>
      <c r="G172" s="218"/>
      <c r="H172" s="218"/>
      <c r="I172" s="218"/>
      <c r="J172" s="218"/>
      <c r="K172" s="218"/>
      <c r="L172" s="218"/>
      <c r="M172" s="218"/>
      <c r="N172" s="218"/>
      <c r="O172" s="218"/>
      <c r="P172" s="218"/>
    </row>
    <row r="173" spans="2:16" s="5" customFormat="1" ht="14.1" hidden="1" customHeight="1">
      <c r="B173" s="218"/>
      <c r="C173" s="218"/>
      <c r="D173" s="218"/>
      <c r="E173" s="218"/>
      <c r="F173" s="218"/>
      <c r="G173" s="218"/>
      <c r="H173" s="218"/>
      <c r="I173" s="218"/>
      <c r="J173" s="218"/>
      <c r="K173" s="218"/>
      <c r="L173" s="218"/>
      <c r="M173" s="218"/>
      <c r="N173" s="218"/>
      <c r="O173" s="218"/>
      <c r="P173" s="218"/>
    </row>
    <row r="174" spans="2:16" s="5" customFormat="1" ht="14.1" hidden="1" customHeight="1">
      <c r="B174" s="218"/>
      <c r="C174" s="218"/>
      <c r="D174" s="218"/>
      <c r="E174" s="218"/>
      <c r="F174" s="218"/>
      <c r="G174" s="218"/>
      <c r="H174" s="218"/>
      <c r="I174" s="218"/>
      <c r="J174" s="218"/>
      <c r="K174" s="218"/>
      <c r="L174" s="218"/>
      <c r="M174" s="218"/>
      <c r="N174" s="218"/>
      <c r="O174" s="218"/>
      <c r="P174" s="218"/>
    </row>
    <row r="175" spans="2:16" s="5" customFormat="1" ht="14.1" hidden="1" customHeight="1">
      <c r="B175" s="218"/>
      <c r="C175" s="218"/>
      <c r="D175" s="218"/>
      <c r="E175" s="218"/>
      <c r="F175" s="218"/>
      <c r="G175" s="218"/>
      <c r="H175" s="218"/>
      <c r="I175" s="218"/>
      <c r="J175" s="218"/>
      <c r="K175" s="218"/>
      <c r="L175" s="218"/>
      <c r="M175" s="218"/>
      <c r="N175" s="218"/>
      <c r="O175" s="218"/>
      <c r="P175" s="218"/>
    </row>
    <row r="176" spans="2:16" s="5" customFormat="1" ht="14.1" hidden="1" customHeight="1">
      <c r="B176" s="218"/>
      <c r="C176" s="218"/>
      <c r="D176" s="218"/>
      <c r="E176" s="218"/>
      <c r="F176" s="218"/>
      <c r="G176" s="218"/>
      <c r="H176" s="218"/>
      <c r="I176" s="218"/>
      <c r="J176" s="218"/>
      <c r="K176" s="218"/>
      <c r="L176" s="218"/>
      <c r="M176" s="218"/>
      <c r="N176" s="218"/>
      <c r="O176" s="218"/>
      <c r="P176" s="218"/>
    </row>
    <row r="177" spans="2:16" s="5" customFormat="1" ht="14.1" hidden="1" customHeight="1">
      <c r="B177" s="218"/>
      <c r="C177" s="218"/>
      <c r="D177" s="218"/>
      <c r="E177" s="218"/>
      <c r="F177" s="218"/>
      <c r="G177" s="218"/>
      <c r="H177" s="218"/>
      <c r="I177" s="218"/>
      <c r="J177" s="218"/>
      <c r="K177" s="218"/>
      <c r="L177" s="218"/>
      <c r="M177" s="218"/>
      <c r="N177" s="218"/>
      <c r="O177" s="218"/>
      <c r="P177" s="218"/>
    </row>
    <row r="178" spans="2:16" s="5" customFormat="1" ht="14.1" hidden="1" customHeight="1">
      <c r="B178" s="218"/>
      <c r="C178" s="218"/>
      <c r="D178" s="218"/>
      <c r="E178" s="218"/>
      <c r="F178" s="218"/>
      <c r="G178" s="218"/>
      <c r="H178" s="218"/>
      <c r="I178" s="218"/>
      <c r="J178" s="218"/>
      <c r="K178" s="218"/>
      <c r="L178" s="218"/>
      <c r="M178" s="218"/>
      <c r="N178" s="218"/>
      <c r="O178" s="218"/>
      <c r="P178" s="218"/>
    </row>
    <row r="179" spans="2:16" s="5" customFormat="1" ht="14.1" hidden="1" customHeight="1">
      <c r="B179" s="218"/>
      <c r="C179" s="218"/>
      <c r="D179" s="218"/>
      <c r="E179" s="218"/>
      <c r="F179" s="218"/>
      <c r="G179" s="218"/>
      <c r="H179" s="218"/>
      <c r="I179" s="218"/>
      <c r="J179" s="218"/>
      <c r="K179" s="218"/>
      <c r="L179" s="218"/>
      <c r="M179" s="218"/>
      <c r="N179" s="218"/>
      <c r="O179" s="218"/>
      <c r="P179" s="218"/>
    </row>
    <row r="180" spans="2:16" s="5" customFormat="1" ht="14.1" hidden="1" customHeight="1">
      <c r="B180" s="218"/>
      <c r="C180" s="218"/>
      <c r="D180" s="218"/>
      <c r="E180" s="218"/>
      <c r="F180" s="218"/>
      <c r="G180" s="218"/>
      <c r="H180" s="218"/>
      <c r="I180" s="218"/>
      <c r="J180" s="218"/>
      <c r="K180" s="218"/>
      <c r="L180" s="218"/>
      <c r="M180" s="218"/>
      <c r="N180" s="218"/>
      <c r="O180" s="218"/>
      <c r="P180" s="218"/>
    </row>
    <row r="181" spans="2:16" s="5" customFormat="1" ht="14.1" hidden="1" customHeight="1">
      <c r="B181" s="218"/>
      <c r="C181" s="218"/>
      <c r="D181" s="218"/>
      <c r="E181" s="218"/>
      <c r="F181" s="218"/>
      <c r="G181" s="218"/>
      <c r="H181" s="218"/>
      <c r="I181" s="218"/>
      <c r="J181" s="218"/>
      <c r="K181" s="218"/>
      <c r="L181" s="218"/>
      <c r="M181" s="218"/>
      <c r="N181" s="218"/>
      <c r="O181" s="218"/>
      <c r="P181" s="218"/>
    </row>
    <row r="182" spans="2:16" s="5" customFormat="1" ht="14.1" hidden="1" customHeight="1">
      <c r="B182" s="218"/>
      <c r="C182" s="218"/>
      <c r="D182" s="218"/>
      <c r="E182" s="218"/>
      <c r="F182" s="218"/>
      <c r="G182" s="218"/>
      <c r="H182" s="218"/>
      <c r="I182" s="218"/>
      <c r="J182" s="218"/>
      <c r="K182" s="218"/>
      <c r="L182" s="218"/>
      <c r="M182" s="218"/>
      <c r="N182" s="218"/>
      <c r="O182" s="218"/>
      <c r="P182" s="218"/>
    </row>
    <row r="183" spans="2:16" s="5" customFormat="1" ht="14.1" hidden="1" customHeight="1">
      <c r="B183" s="218"/>
      <c r="C183" s="218"/>
      <c r="D183" s="218"/>
      <c r="E183" s="218"/>
      <c r="F183" s="218"/>
      <c r="G183" s="218"/>
      <c r="H183" s="218"/>
      <c r="I183" s="218"/>
      <c r="J183" s="218"/>
      <c r="K183" s="218"/>
      <c r="L183" s="218"/>
      <c r="M183" s="218"/>
      <c r="N183" s="218"/>
      <c r="O183" s="218"/>
      <c r="P183" s="218"/>
    </row>
    <row r="184" spans="2:16" s="5" customFormat="1" ht="14.1" hidden="1" customHeight="1">
      <c r="B184" s="218"/>
      <c r="C184" s="218"/>
      <c r="D184" s="218"/>
      <c r="E184" s="218"/>
      <c r="F184" s="218"/>
      <c r="G184" s="218"/>
      <c r="H184" s="218"/>
      <c r="I184" s="218"/>
      <c r="J184" s="218"/>
      <c r="K184" s="218"/>
      <c r="L184" s="218"/>
      <c r="M184" s="218"/>
      <c r="N184" s="218"/>
      <c r="O184" s="218"/>
      <c r="P184" s="218"/>
    </row>
    <row r="185" spans="2:16" s="5" customFormat="1" ht="14.1" hidden="1" customHeight="1">
      <c r="B185" s="218"/>
      <c r="C185" s="218"/>
      <c r="D185" s="218"/>
      <c r="E185" s="218"/>
      <c r="F185" s="218"/>
      <c r="G185" s="218"/>
      <c r="H185" s="218"/>
      <c r="I185" s="218"/>
      <c r="J185" s="218"/>
      <c r="K185" s="218"/>
      <c r="L185" s="218"/>
      <c r="M185" s="218"/>
      <c r="N185" s="218"/>
      <c r="O185" s="218"/>
      <c r="P185" s="218"/>
    </row>
    <row r="186" spans="2:16" s="5" customFormat="1" ht="14.1" hidden="1" customHeight="1">
      <c r="B186" s="218"/>
      <c r="C186" s="218"/>
      <c r="D186" s="218"/>
      <c r="E186" s="218"/>
      <c r="F186" s="218"/>
      <c r="G186" s="218"/>
      <c r="H186" s="218"/>
      <c r="I186" s="218"/>
      <c r="J186" s="218"/>
      <c r="K186" s="218"/>
      <c r="L186" s="218"/>
      <c r="M186" s="218"/>
      <c r="N186" s="218"/>
      <c r="O186" s="218"/>
      <c r="P186" s="218"/>
    </row>
    <row r="187" spans="2:16" s="5" customFormat="1" ht="14.1" hidden="1" customHeight="1">
      <c r="B187" s="218"/>
      <c r="C187" s="218"/>
      <c r="D187" s="218"/>
      <c r="E187" s="218"/>
      <c r="F187" s="218"/>
      <c r="G187" s="218"/>
      <c r="H187" s="218"/>
      <c r="I187" s="218"/>
      <c r="J187" s="218"/>
      <c r="K187" s="218"/>
      <c r="L187" s="218"/>
      <c r="M187" s="218"/>
      <c r="N187" s="218"/>
      <c r="O187" s="218"/>
      <c r="P187" s="218"/>
    </row>
    <row r="188" spans="2:16" s="5" customFormat="1" ht="14.1" hidden="1" customHeight="1">
      <c r="B188" s="218"/>
      <c r="C188" s="218"/>
      <c r="D188" s="218"/>
      <c r="E188" s="218"/>
      <c r="F188" s="218"/>
      <c r="G188" s="218"/>
      <c r="H188" s="218"/>
      <c r="I188" s="218"/>
      <c r="J188" s="218"/>
      <c r="K188" s="218"/>
      <c r="L188" s="218"/>
      <c r="M188" s="218"/>
      <c r="N188" s="218"/>
      <c r="O188" s="218"/>
      <c r="P188" s="218"/>
    </row>
    <row r="189" spans="2:16" s="5" customFormat="1" ht="14.1" hidden="1" customHeight="1">
      <c r="B189" s="218"/>
      <c r="C189" s="218"/>
      <c r="D189" s="218"/>
      <c r="E189" s="218"/>
      <c r="F189" s="218"/>
      <c r="G189" s="218"/>
      <c r="H189" s="218"/>
      <c r="I189" s="218"/>
      <c r="J189" s="218"/>
      <c r="K189" s="218"/>
      <c r="L189" s="218"/>
      <c r="M189" s="218"/>
      <c r="N189" s="218"/>
      <c r="O189" s="218"/>
      <c r="P189" s="218"/>
    </row>
    <row r="190" spans="2:16" s="5" customFormat="1" ht="14.1" hidden="1" customHeight="1">
      <c r="B190" s="218"/>
      <c r="C190" s="218"/>
      <c r="D190" s="218"/>
      <c r="E190" s="218"/>
      <c r="F190" s="218"/>
      <c r="G190" s="218"/>
      <c r="H190" s="218"/>
      <c r="I190" s="218"/>
      <c r="J190" s="218"/>
      <c r="K190" s="218"/>
      <c r="L190" s="218"/>
      <c r="M190" s="218"/>
      <c r="N190" s="218"/>
      <c r="O190" s="218"/>
      <c r="P190" s="218"/>
    </row>
    <row r="191" spans="2:16" s="5" customFormat="1" ht="14.1" hidden="1" customHeight="1">
      <c r="B191" s="218"/>
      <c r="C191" s="218"/>
      <c r="D191" s="218"/>
      <c r="E191" s="218"/>
      <c r="F191" s="218"/>
      <c r="G191" s="218"/>
      <c r="H191" s="218"/>
      <c r="I191" s="218"/>
      <c r="J191" s="218"/>
      <c r="K191" s="218"/>
      <c r="L191" s="218"/>
      <c r="M191" s="218"/>
      <c r="N191" s="218"/>
      <c r="O191" s="218"/>
      <c r="P191" s="218"/>
    </row>
    <row r="192" spans="2:16" s="5" customFormat="1" ht="14.1" hidden="1" customHeight="1">
      <c r="B192" s="218"/>
      <c r="C192" s="218"/>
      <c r="D192" s="218"/>
      <c r="E192" s="218"/>
      <c r="F192" s="218"/>
      <c r="G192" s="218"/>
      <c r="H192" s="218"/>
      <c r="I192" s="218"/>
      <c r="J192" s="218"/>
      <c r="K192" s="218"/>
      <c r="L192" s="218"/>
      <c r="M192" s="218"/>
      <c r="N192" s="218"/>
      <c r="O192" s="218"/>
      <c r="P192" s="218"/>
    </row>
    <row r="193" spans="2:16" s="5" customFormat="1" ht="14.1" hidden="1" customHeight="1">
      <c r="B193" s="218"/>
      <c r="C193" s="218"/>
      <c r="D193" s="218"/>
      <c r="E193" s="218"/>
      <c r="F193" s="218"/>
      <c r="G193" s="218"/>
      <c r="H193" s="218"/>
      <c r="I193" s="218"/>
      <c r="J193" s="218"/>
      <c r="K193" s="218"/>
      <c r="L193" s="218"/>
      <c r="M193" s="218"/>
      <c r="N193" s="218"/>
      <c r="O193" s="218"/>
      <c r="P193" s="218"/>
    </row>
    <row r="194" spans="2:16" s="5" customFormat="1" ht="14.1" hidden="1" customHeight="1">
      <c r="B194" s="218"/>
      <c r="C194" s="218"/>
      <c r="D194" s="218"/>
      <c r="E194" s="218"/>
      <c r="F194" s="218"/>
      <c r="G194" s="218"/>
      <c r="H194" s="218"/>
      <c r="I194" s="218"/>
      <c r="J194" s="218"/>
      <c r="K194" s="218"/>
      <c r="L194" s="218"/>
      <c r="M194" s="218"/>
      <c r="N194" s="218"/>
      <c r="O194" s="218"/>
      <c r="P194" s="218"/>
    </row>
    <row r="195" spans="2:16" s="5" customFormat="1" ht="14.1" hidden="1" customHeight="1">
      <c r="B195" s="218"/>
      <c r="C195" s="218"/>
      <c r="D195" s="218"/>
      <c r="E195" s="218"/>
      <c r="F195" s="218"/>
      <c r="G195" s="218"/>
      <c r="H195" s="218"/>
      <c r="I195" s="218"/>
      <c r="J195" s="218"/>
      <c r="K195" s="218"/>
      <c r="L195" s="218"/>
      <c r="M195" s="218"/>
      <c r="N195" s="218"/>
      <c r="O195" s="218"/>
      <c r="P195" s="218"/>
    </row>
    <row r="196" spans="2:16" s="5" customFormat="1" ht="14.1" hidden="1" customHeight="1">
      <c r="B196" s="218"/>
      <c r="C196" s="218"/>
      <c r="D196" s="218"/>
      <c r="E196" s="218"/>
      <c r="F196" s="218"/>
      <c r="G196" s="218"/>
      <c r="H196" s="218"/>
      <c r="I196" s="218"/>
      <c r="J196" s="218"/>
      <c r="K196" s="218"/>
      <c r="L196" s="218"/>
      <c r="M196" s="218"/>
      <c r="N196" s="218"/>
      <c r="O196" s="218"/>
      <c r="P196" s="218"/>
    </row>
    <row r="197" spans="2:16" s="5" customFormat="1" ht="14.1" hidden="1" customHeight="1">
      <c r="B197" s="218"/>
      <c r="C197" s="218"/>
      <c r="D197" s="218"/>
      <c r="E197" s="218"/>
      <c r="F197" s="218"/>
      <c r="G197" s="218"/>
      <c r="H197" s="218"/>
      <c r="I197" s="218"/>
      <c r="J197" s="218"/>
      <c r="K197" s="218"/>
      <c r="L197" s="218"/>
      <c r="M197" s="218"/>
      <c r="N197" s="218"/>
      <c r="O197" s="218"/>
      <c r="P197" s="218"/>
    </row>
    <row r="198" spans="2:16" s="5" customFormat="1" ht="14.1" hidden="1" customHeight="1">
      <c r="B198" s="218"/>
      <c r="C198" s="218"/>
      <c r="D198" s="218"/>
      <c r="E198" s="218"/>
      <c r="F198" s="218"/>
      <c r="G198" s="218"/>
      <c r="H198" s="218"/>
      <c r="I198" s="218"/>
      <c r="J198" s="218"/>
      <c r="K198" s="218"/>
      <c r="L198" s="218"/>
      <c r="M198" s="218"/>
      <c r="N198" s="218"/>
      <c r="O198" s="218"/>
      <c r="P198" s="218"/>
    </row>
    <row r="199" spans="2:16" s="5" customFormat="1" ht="14.1" hidden="1" customHeight="1">
      <c r="B199" s="218"/>
      <c r="C199" s="218"/>
      <c r="D199" s="218"/>
      <c r="E199" s="218"/>
      <c r="F199" s="218"/>
      <c r="G199" s="218"/>
      <c r="H199" s="218"/>
      <c r="I199" s="218"/>
      <c r="J199" s="218"/>
      <c r="K199" s="218"/>
      <c r="L199" s="218"/>
      <c r="M199" s="218"/>
      <c r="N199" s="218"/>
      <c r="O199" s="218"/>
      <c r="P199" s="218"/>
    </row>
    <row r="200" spans="2:16" s="5" customFormat="1" ht="14.1" hidden="1" customHeight="1">
      <c r="B200" s="218"/>
      <c r="C200" s="218"/>
      <c r="D200" s="218"/>
      <c r="E200" s="218"/>
      <c r="F200" s="218"/>
      <c r="G200" s="218"/>
      <c r="H200" s="218"/>
      <c r="I200" s="218"/>
      <c r="J200" s="218"/>
      <c r="K200" s="218"/>
      <c r="L200" s="218"/>
      <c r="M200" s="218"/>
      <c r="N200" s="218"/>
      <c r="O200" s="218"/>
      <c r="P200" s="218"/>
    </row>
    <row r="201" spans="2:16" s="5" customFormat="1" ht="14.1" hidden="1" customHeight="1">
      <c r="B201" s="218"/>
      <c r="C201" s="218"/>
      <c r="D201" s="218"/>
      <c r="E201" s="218"/>
      <c r="F201" s="218"/>
      <c r="G201" s="218"/>
      <c r="H201" s="218"/>
      <c r="I201" s="218"/>
      <c r="J201" s="218"/>
      <c r="K201" s="218"/>
      <c r="L201" s="218"/>
      <c r="M201" s="218"/>
      <c r="N201" s="218"/>
      <c r="O201" s="218"/>
      <c r="P201" s="218"/>
    </row>
    <row r="202" spans="2:16" s="5" customFormat="1" ht="14.1" hidden="1" customHeight="1">
      <c r="B202" s="218"/>
      <c r="C202" s="218"/>
      <c r="D202" s="218"/>
      <c r="E202" s="218"/>
      <c r="F202" s="218"/>
      <c r="G202" s="218"/>
      <c r="H202" s="218"/>
      <c r="I202" s="218"/>
      <c r="J202" s="218"/>
      <c r="K202" s="218"/>
      <c r="L202" s="218"/>
      <c r="M202" s="218"/>
      <c r="N202" s="218"/>
      <c r="O202" s="218"/>
      <c r="P202" s="218"/>
    </row>
    <row r="203" spans="2:16" s="5" customFormat="1" ht="14.1" hidden="1" customHeight="1">
      <c r="B203" s="218"/>
      <c r="C203" s="218"/>
      <c r="D203" s="218"/>
      <c r="E203" s="218"/>
      <c r="F203" s="218"/>
      <c r="G203" s="218"/>
      <c r="H203" s="218"/>
      <c r="I203" s="218"/>
      <c r="J203" s="218"/>
      <c r="K203" s="218"/>
      <c r="L203" s="218"/>
      <c r="M203" s="218"/>
      <c r="N203" s="218"/>
      <c r="O203" s="218"/>
      <c r="P203" s="218"/>
    </row>
    <row r="204" spans="2:16" s="5" customFormat="1" ht="14.1" hidden="1" customHeight="1">
      <c r="B204" s="218"/>
      <c r="C204" s="218"/>
      <c r="D204" s="218"/>
      <c r="E204" s="218"/>
      <c r="F204" s="218"/>
      <c r="G204" s="218"/>
      <c r="H204" s="218"/>
      <c r="I204" s="218"/>
      <c r="J204" s="218"/>
      <c r="K204" s="218"/>
      <c r="L204" s="218"/>
      <c r="M204" s="218"/>
      <c r="N204" s="218"/>
      <c r="O204" s="218"/>
      <c r="P204" s="218"/>
    </row>
    <row r="205" spans="2:16" s="5" customFormat="1" ht="14.1" hidden="1" customHeight="1">
      <c r="B205" s="218"/>
      <c r="C205" s="218"/>
      <c r="D205" s="218"/>
      <c r="E205" s="218"/>
      <c r="F205" s="218"/>
      <c r="G205" s="218"/>
      <c r="H205" s="218"/>
      <c r="I205" s="218"/>
      <c r="J205" s="218"/>
      <c r="K205" s="218"/>
      <c r="L205" s="218"/>
      <c r="M205" s="218"/>
      <c r="N205" s="218"/>
      <c r="O205" s="218"/>
      <c r="P205" s="218"/>
    </row>
    <row r="206" spans="2:16" s="5" customFormat="1" ht="14.1" hidden="1" customHeight="1">
      <c r="B206" s="218"/>
      <c r="C206" s="218"/>
      <c r="D206" s="218"/>
      <c r="E206" s="218"/>
      <c r="F206" s="218"/>
      <c r="G206" s="218"/>
      <c r="H206" s="218"/>
      <c r="I206" s="218"/>
      <c r="J206" s="218"/>
      <c r="K206" s="218"/>
      <c r="L206" s="218"/>
      <c r="M206" s="218"/>
      <c r="N206" s="218"/>
      <c r="O206" s="218"/>
      <c r="P206" s="218"/>
    </row>
    <row r="207" spans="2:16" s="5" customFormat="1" ht="14.1" hidden="1" customHeight="1">
      <c r="B207" s="218"/>
      <c r="C207" s="218"/>
      <c r="D207" s="218"/>
      <c r="E207" s="218"/>
      <c r="F207" s="218"/>
      <c r="G207" s="218"/>
      <c r="H207" s="218"/>
      <c r="I207" s="218"/>
      <c r="J207" s="218"/>
      <c r="K207" s="218"/>
      <c r="L207" s="218"/>
      <c r="M207" s="218"/>
      <c r="N207" s="218"/>
      <c r="O207" s="218"/>
      <c r="P207" s="218"/>
    </row>
    <row r="208" spans="2:16" s="5" customFormat="1" ht="14.1" hidden="1" customHeight="1">
      <c r="B208" s="218"/>
      <c r="C208" s="218"/>
      <c r="D208" s="218"/>
      <c r="E208" s="218"/>
      <c r="F208" s="218"/>
      <c r="G208" s="218"/>
      <c r="H208" s="218"/>
      <c r="I208" s="218"/>
      <c r="J208" s="218"/>
      <c r="K208" s="218"/>
      <c r="L208" s="218"/>
      <c r="M208" s="218"/>
      <c r="N208" s="218"/>
      <c r="O208" s="218"/>
      <c r="P208" s="218"/>
    </row>
    <row r="209" spans="2:16" s="5" customFormat="1" ht="14.1" hidden="1" customHeight="1">
      <c r="B209" s="218"/>
      <c r="C209" s="218"/>
      <c r="D209" s="218"/>
      <c r="E209" s="218"/>
      <c r="F209" s="218"/>
      <c r="G209" s="218"/>
      <c r="H209" s="218"/>
      <c r="I209" s="218"/>
      <c r="J209" s="218"/>
      <c r="K209" s="218"/>
      <c r="L209" s="218"/>
      <c r="M209" s="218"/>
      <c r="N209" s="218"/>
      <c r="O209" s="218"/>
      <c r="P209" s="218"/>
    </row>
    <row r="210" spans="2:16" s="5" customFormat="1" ht="14.1" hidden="1" customHeight="1">
      <c r="B210" s="218"/>
      <c r="C210" s="218"/>
      <c r="D210" s="218"/>
      <c r="E210" s="218"/>
      <c r="F210" s="218"/>
      <c r="G210" s="218"/>
      <c r="H210" s="218"/>
      <c r="I210" s="218"/>
      <c r="J210" s="218"/>
      <c r="K210" s="218"/>
      <c r="L210" s="218"/>
      <c r="M210" s="218"/>
      <c r="N210" s="218"/>
      <c r="O210" s="218"/>
      <c r="P210" s="218"/>
    </row>
    <row r="211" spans="2:16" s="5" customFormat="1" ht="14.1" hidden="1" customHeight="1">
      <c r="B211" s="218"/>
      <c r="C211" s="218"/>
      <c r="D211" s="218"/>
      <c r="E211" s="218"/>
      <c r="F211" s="218"/>
      <c r="G211" s="218"/>
      <c r="H211" s="218"/>
      <c r="I211" s="218"/>
      <c r="J211" s="218"/>
      <c r="K211" s="218"/>
      <c r="L211" s="218"/>
      <c r="M211" s="218"/>
      <c r="N211" s="218"/>
      <c r="O211" s="218"/>
      <c r="P211" s="218"/>
    </row>
    <row r="212" spans="2:16" s="5" customFormat="1" ht="14.1" hidden="1" customHeight="1">
      <c r="B212" s="218"/>
      <c r="C212" s="218"/>
      <c r="D212" s="218"/>
      <c r="E212" s="218"/>
      <c r="F212" s="218"/>
      <c r="G212" s="218"/>
      <c r="H212" s="218"/>
      <c r="I212" s="218"/>
      <c r="J212" s="218"/>
      <c r="K212" s="218"/>
      <c r="L212" s="218"/>
      <c r="M212" s="218"/>
      <c r="N212" s="218"/>
      <c r="O212" s="218"/>
      <c r="P212" s="218"/>
    </row>
    <row r="213" spans="2:16" s="5" customFormat="1" ht="14.1" hidden="1" customHeight="1">
      <c r="B213" s="218"/>
      <c r="C213" s="218"/>
      <c r="D213" s="218"/>
      <c r="E213" s="218"/>
      <c r="F213" s="218"/>
      <c r="G213" s="218"/>
      <c r="H213" s="218"/>
      <c r="I213" s="218"/>
      <c r="J213" s="218"/>
      <c r="K213" s="218"/>
      <c r="L213" s="218"/>
      <c r="M213" s="218"/>
      <c r="N213" s="218"/>
      <c r="O213" s="218"/>
      <c r="P213" s="218"/>
    </row>
    <row r="214" spans="2:16" s="5" customFormat="1" ht="14.1" hidden="1" customHeight="1">
      <c r="B214" s="218"/>
      <c r="C214" s="218"/>
      <c r="D214" s="218"/>
      <c r="E214" s="218"/>
      <c r="F214" s="218"/>
      <c r="G214" s="218"/>
      <c r="H214" s="218"/>
      <c r="I214" s="218"/>
      <c r="J214" s="218"/>
      <c r="K214" s="218"/>
      <c r="L214" s="218"/>
      <c r="M214" s="218"/>
      <c r="N214" s="218"/>
      <c r="O214" s="218"/>
      <c r="P214" s="218"/>
    </row>
    <row r="215" spans="2:16" s="5" customFormat="1" ht="14.1" hidden="1" customHeight="1">
      <c r="B215" s="218"/>
      <c r="C215" s="218"/>
      <c r="D215" s="218"/>
      <c r="E215" s="218"/>
      <c r="F215" s="218"/>
      <c r="G215" s="218"/>
      <c r="H215" s="218"/>
      <c r="I215" s="218"/>
      <c r="J215" s="218"/>
      <c r="K215" s="218"/>
      <c r="L215" s="218"/>
      <c r="M215" s="218"/>
      <c r="N215" s="218"/>
      <c r="O215" s="218"/>
      <c r="P215" s="218"/>
    </row>
    <row r="216" spans="2:16" s="5" customFormat="1" ht="14.1" hidden="1" customHeight="1">
      <c r="B216" s="218"/>
      <c r="C216" s="218"/>
      <c r="D216" s="218"/>
      <c r="E216" s="218"/>
      <c r="F216" s="218"/>
      <c r="G216" s="218"/>
      <c r="H216" s="218"/>
      <c r="I216" s="218"/>
      <c r="J216" s="218"/>
      <c r="K216" s="218"/>
      <c r="L216" s="218"/>
      <c r="M216" s="218"/>
      <c r="N216" s="218"/>
      <c r="O216" s="218"/>
      <c r="P216" s="218"/>
    </row>
    <row r="217" spans="2:16" s="5" customFormat="1" ht="14.1" hidden="1" customHeight="1">
      <c r="B217" s="218"/>
      <c r="C217" s="218"/>
      <c r="D217" s="218"/>
      <c r="E217" s="218"/>
      <c r="F217" s="218"/>
      <c r="G217" s="218"/>
      <c r="H217" s="218"/>
      <c r="I217" s="218"/>
      <c r="J217" s="218"/>
      <c r="K217" s="218"/>
      <c r="L217" s="218"/>
      <c r="M217" s="218"/>
      <c r="N217" s="218"/>
      <c r="O217" s="218"/>
      <c r="P217" s="218"/>
    </row>
    <row r="218" spans="2:16" s="5" customFormat="1" ht="14.1" hidden="1" customHeight="1">
      <c r="B218" s="218"/>
      <c r="C218" s="218"/>
      <c r="D218" s="218"/>
      <c r="E218" s="218"/>
      <c r="F218" s="218"/>
      <c r="G218" s="218"/>
      <c r="H218" s="218"/>
      <c r="I218" s="218"/>
      <c r="J218" s="218"/>
      <c r="K218" s="218"/>
      <c r="L218" s="218"/>
      <c r="M218" s="218"/>
      <c r="N218" s="218"/>
      <c r="O218" s="218"/>
      <c r="P218" s="218"/>
    </row>
    <row r="219" spans="2:16" s="5" customFormat="1" ht="14.1" hidden="1" customHeight="1">
      <c r="B219" s="218"/>
      <c r="C219" s="218"/>
      <c r="D219" s="218"/>
      <c r="E219" s="218"/>
      <c r="F219" s="218"/>
      <c r="G219" s="218"/>
      <c r="H219" s="218"/>
      <c r="I219" s="218"/>
      <c r="J219" s="218"/>
      <c r="K219" s="218"/>
      <c r="L219" s="218"/>
      <c r="M219" s="218"/>
      <c r="N219" s="218"/>
      <c r="O219" s="218"/>
      <c r="P219" s="218"/>
    </row>
    <row r="220" spans="2:16" s="5" customFormat="1" ht="14.1" hidden="1" customHeight="1">
      <c r="B220" s="218"/>
      <c r="C220" s="218"/>
      <c r="D220" s="218"/>
      <c r="E220" s="218"/>
      <c r="F220" s="218"/>
      <c r="G220" s="218"/>
      <c r="H220" s="218"/>
      <c r="I220" s="218"/>
      <c r="J220" s="218"/>
      <c r="K220" s="218"/>
      <c r="L220" s="218"/>
      <c r="M220" s="218"/>
      <c r="N220" s="218"/>
      <c r="O220" s="218"/>
      <c r="P220" s="218"/>
    </row>
    <row r="221" spans="2:16" s="5" customFormat="1" ht="14.1" hidden="1" customHeight="1">
      <c r="B221" s="218"/>
      <c r="C221" s="218"/>
      <c r="D221" s="218"/>
      <c r="E221" s="218"/>
      <c r="F221" s="218"/>
      <c r="G221" s="218"/>
      <c r="H221" s="218"/>
      <c r="I221" s="218"/>
      <c r="J221" s="218"/>
      <c r="K221" s="218"/>
      <c r="L221" s="218"/>
      <c r="M221" s="218"/>
      <c r="N221" s="218"/>
      <c r="O221" s="218"/>
      <c r="P221" s="218"/>
    </row>
    <row r="222" spans="2:16" s="5" customFormat="1" ht="14.1" hidden="1" customHeight="1">
      <c r="B222" s="218"/>
      <c r="C222" s="218"/>
      <c r="D222" s="218"/>
      <c r="E222" s="218"/>
      <c r="F222" s="218"/>
      <c r="G222" s="218"/>
      <c r="H222" s="218"/>
      <c r="I222" s="218"/>
      <c r="J222" s="218"/>
      <c r="K222" s="218"/>
      <c r="L222" s="218"/>
      <c r="M222" s="218"/>
      <c r="N222" s="218"/>
      <c r="O222" s="218"/>
      <c r="P222" s="218"/>
    </row>
    <row r="223" spans="2:16" s="5" customFormat="1" ht="14.1" hidden="1" customHeight="1">
      <c r="B223" s="218"/>
      <c r="C223" s="218"/>
      <c r="D223" s="218"/>
      <c r="E223" s="218"/>
      <c r="F223" s="218"/>
      <c r="G223" s="218"/>
      <c r="H223" s="218"/>
      <c r="I223" s="218"/>
      <c r="J223" s="218"/>
      <c r="K223" s="218"/>
      <c r="L223" s="218"/>
      <c r="M223" s="218"/>
      <c r="N223" s="218"/>
      <c r="O223" s="218"/>
      <c r="P223" s="218"/>
    </row>
    <row r="224" spans="2:16" s="5" customFormat="1" ht="14.1" hidden="1" customHeight="1">
      <c r="B224" s="218"/>
      <c r="C224" s="218"/>
      <c r="D224" s="218"/>
      <c r="E224" s="218"/>
      <c r="F224" s="218"/>
      <c r="G224" s="218"/>
      <c r="H224" s="218"/>
      <c r="I224" s="218"/>
      <c r="J224" s="218"/>
      <c r="K224" s="218"/>
      <c r="L224" s="218"/>
      <c r="M224" s="218"/>
      <c r="N224" s="218"/>
      <c r="O224" s="218"/>
      <c r="P224" s="218"/>
    </row>
    <row r="225" spans="2:16" s="5" customFormat="1" ht="14.1" hidden="1" customHeight="1">
      <c r="B225" s="218"/>
      <c r="C225" s="218"/>
      <c r="D225" s="218"/>
      <c r="E225" s="218"/>
      <c r="F225" s="218"/>
      <c r="G225" s="218"/>
      <c r="H225" s="218"/>
      <c r="I225" s="218"/>
      <c r="J225" s="218"/>
      <c r="K225" s="218"/>
      <c r="L225" s="218"/>
      <c r="M225" s="218"/>
      <c r="N225" s="218"/>
      <c r="O225" s="218"/>
      <c r="P225" s="218"/>
    </row>
    <row r="226" spans="2:16" s="5" customFormat="1" ht="14.1" hidden="1" customHeight="1">
      <c r="B226" s="218"/>
      <c r="C226" s="218"/>
      <c r="D226" s="218"/>
      <c r="E226" s="218"/>
      <c r="F226" s="218"/>
      <c r="G226" s="218"/>
      <c r="H226" s="218"/>
      <c r="I226" s="218"/>
      <c r="J226" s="218"/>
      <c r="K226" s="218"/>
      <c r="L226" s="218"/>
      <c r="M226" s="218"/>
      <c r="N226" s="218"/>
      <c r="O226" s="218"/>
      <c r="P226" s="218"/>
    </row>
    <row r="227" spans="2:16" s="5" customFormat="1" ht="14.1" hidden="1" customHeight="1">
      <c r="B227" s="218"/>
      <c r="C227" s="218"/>
      <c r="D227" s="218"/>
      <c r="E227" s="218"/>
      <c r="F227" s="218"/>
      <c r="G227" s="218"/>
      <c r="H227" s="218"/>
      <c r="I227" s="218"/>
      <c r="J227" s="218"/>
      <c r="K227" s="218"/>
      <c r="L227" s="218"/>
      <c r="M227" s="218"/>
      <c r="N227" s="218"/>
      <c r="O227" s="218"/>
      <c r="P227" s="218"/>
    </row>
    <row r="228" spans="2:16" s="5" customFormat="1" ht="14.1" hidden="1" customHeight="1">
      <c r="B228" s="218"/>
      <c r="C228" s="218"/>
      <c r="D228" s="218"/>
      <c r="E228" s="218"/>
      <c r="F228" s="218"/>
      <c r="G228" s="218"/>
      <c r="H228" s="218"/>
      <c r="I228" s="218"/>
      <c r="J228" s="218"/>
      <c r="K228" s="218"/>
      <c r="L228" s="218"/>
      <c r="M228" s="218"/>
      <c r="N228" s="218"/>
      <c r="O228" s="218"/>
      <c r="P228" s="218"/>
    </row>
    <row r="229" spans="2:16" s="5" customFormat="1" ht="14.1" hidden="1" customHeight="1">
      <c r="B229" s="218"/>
      <c r="C229" s="218"/>
      <c r="D229" s="218"/>
      <c r="E229" s="218"/>
      <c r="F229" s="218"/>
      <c r="G229" s="218"/>
      <c r="H229" s="218"/>
      <c r="I229" s="218"/>
      <c r="J229" s="218"/>
      <c r="K229" s="218"/>
      <c r="L229" s="218"/>
      <c r="M229" s="218"/>
      <c r="N229" s="218"/>
      <c r="O229" s="218"/>
      <c r="P229" s="218"/>
    </row>
    <row r="230" spans="2:16" s="5" customFormat="1" ht="14.1" hidden="1" customHeight="1">
      <c r="B230" s="218"/>
      <c r="C230" s="218"/>
      <c r="D230" s="218"/>
      <c r="E230" s="218"/>
      <c r="F230" s="218"/>
      <c r="G230" s="218"/>
      <c r="H230" s="218"/>
      <c r="I230" s="218"/>
      <c r="J230" s="218"/>
      <c r="K230" s="218"/>
      <c r="L230" s="218"/>
      <c r="M230" s="218"/>
      <c r="N230" s="218"/>
      <c r="O230" s="218"/>
      <c r="P230" s="218"/>
    </row>
    <row r="231" spans="2:16" s="5" customFormat="1" ht="14.1" hidden="1" customHeight="1">
      <c r="B231" s="218"/>
      <c r="C231" s="218"/>
      <c r="D231" s="218"/>
      <c r="E231" s="218"/>
      <c r="F231" s="218"/>
      <c r="G231" s="218"/>
      <c r="H231" s="218"/>
      <c r="I231" s="218"/>
      <c r="J231" s="218"/>
      <c r="K231" s="218"/>
      <c r="L231" s="218"/>
      <c r="M231" s="218"/>
      <c r="N231" s="218"/>
      <c r="O231" s="218"/>
      <c r="P231" s="218"/>
    </row>
    <row r="232" spans="2:16" s="5" customFormat="1" ht="14.1" hidden="1" customHeight="1">
      <c r="B232" s="218"/>
      <c r="C232" s="218"/>
      <c r="D232" s="218"/>
      <c r="E232" s="218"/>
      <c r="F232" s="218"/>
      <c r="G232" s="218"/>
      <c r="H232" s="218"/>
      <c r="I232" s="218"/>
      <c r="J232" s="218"/>
      <c r="K232" s="218"/>
      <c r="L232" s="218"/>
      <c r="M232" s="218"/>
      <c r="N232" s="218"/>
      <c r="O232" s="218"/>
      <c r="P232" s="218"/>
    </row>
    <row r="233" spans="2:16" s="5" customFormat="1" ht="14.1" hidden="1" customHeight="1">
      <c r="B233" s="218"/>
      <c r="C233" s="218"/>
      <c r="D233" s="218"/>
      <c r="E233" s="218"/>
      <c r="F233" s="218"/>
      <c r="G233" s="218"/>
      <c r="H233" s="218"/>
      <c r="I233" s="218"/>
      <c r="J233" s="218"/>
      <c r="K233" s="218"/>
      <c r="L233" s="218"/>
      <c r="M233" s="218"/>
      <c r="N233" s="218"/>
      <c r="O233" s="218"/>
      <c r="P233" s="218"/>
    </row>
    <row r="234" spans="2:16" s="5" customFormat="1" ht="14.1" hidden="1" customHeight="1">
      <c r="B234" s="218"/>
      <c r="C234" s="218"/>
      <c r="D234" s="218"/>
      <c r="E234" s="218"/>
      <c r="F234" s="218"/>
      <c r="G234" s="218"/>
      <c r="H234" s="218"/>
      <c r="I234" s="218"/>
      <c r="J234" s="218"/>
      <c r="K234" s="218"/>
      <c r="L234" s="218"/>
      <c r="M234" s="218"/>
      <c r="N234" s="218"/>
      <c r="O234" s="218"/>
      <c r="P234" s="218"/>
    </row>
    <row r="235" spans="2:16" s="5" customFormat="1" ht="14.1" hidden="1" customHeight="1">
      <c r="B235" s="218"/>
      <c r="C235" s="218"/>
      <c r="D235" s="218"/>
      <c r="E235" s="218"/>
      <c r="F235" s="218"/>
      <c r="G235" s="218"/>
      <c r="H235" s="218"/>
      <c r="I235" s="218"/>
      <c r="J235" s="218"/>
      <c r="K235" s="218"/>
      <c r="L235" s="218"/>
      <c r="M235" s="218"/>
      <c r="N235" s="218"/>
      <c r="O235" s="218"/>
      <c r="P235" s="218"/>
    </row>
    <row r="236" spans="2:16" s="5" customFormat="1" ht="14.1" hidden="1" customHeight="1">
      <c r="B236" s="218"/>
      <c r="C236" s="218"/>
      <c r="D236" s="218"/>
      <c r="E236" s="218"/>
      <c r="F236" s="218"/>
      <c r="G236" s="218"/>
      <c r="H236" s="218"/>
      <c r="I236" s="218"/>
      <c r="J236" s="218"/>
      <c r="K236" s="218"/>
      <c r="L236" s="218"/>
      <c r="M236" s="218"/>
      <c r="N236" s="218"/>
      <c r="O236" s="218"/>
      <c r="P236" s="218"/>
    </row>
    <row r="237" spans="2:16" s="5" customFormat="1" ht="14.1" hidden="1" customHeight="1">
      <c r="B237" s="218"/>
      <c r="C237" s="218"/>
      <c r="D237" s="218"/>
      <c r="E237" s="218"/>
      <c r="F237" s="218"/>
      <c r="G237" s="218"/>
      <c r="H237" s="218"/>
      <c r="I237" s="218"/>
      <c r="J237" s="218"/>
      <c r="K237" s="218"/>
      <c r="L237" s="218"/>
      <c r="M237" s="218"/>
      <c r="N237" s="218"/>
      <c r="O237" s="218"/>
      <c r="P237" s="218"/>
    </row>
    <row r="238" spans="2:16" s="5" customFormat="1" ht="14.1" hidden="1" customHeight="1">
      <c r="B238" s="218"/>
      <c r="C238" s="218"/>
      <c r="D238" s="218"/>
      <c r="E238" s="218"/>
      <c r="F238" s="218"/>
      <c r="G238" s="218"/>
      <c r="H238" s="218"/>
      <c r="I238" s="218"/>
      <c r="J238" s="218"/>
      <c r="K238" s="218"/>
      <c r="L238" s="218"/>
      <c r="M238" s="218"/>
      <c r="N238" s="218"/>
      <c r="O238" s="218"/>
      <c r="P238" s="218"/>
    </row>
    <row r="239" spans="2:16" s="5" customFormat="1" ht="14.1" hidden="1" customHeight="1">
      <c r="B239" s="218"/>
      <c r="C239" s="218"/>
      <c r="D239" s="218"/>
      <c r="E239" s="218"/>
      <c r="F239" s="218"/>
      <c r="G239" s="218"/>
      <c r="H239" s="218"/>
      <c r="I239" s="218"/>
      <c r="J239" s="218"/>
      <c r="K239" s="218"/>
      <c r="L239" s="218"/>
      <c r="M239" s="218"/>
      <c r="N239" s="218"/>
      <c r="O239" s="218"/>
      <c r="P239" s="218"/>
    </row>
    <row r="240" spans="2:16" s="5" customFormat="1" ht="14.1" hidden="1" customHeight="1">
      <c r="B240" s="218"/>
      <c r="C240" s="218"/>
      <c r="D240" s="218"/>
      <c r="E240" s="218"/>
      <c r="F240" s="218"/>
      <c r="G240" s="218"/>
      <c r="H240" s="218"/>
      <c r="I240" s="218"/>
      <c r="J240" s="218"/>
      <c r="K240" s="218"/>
      <c r="L240" s="218"/>
      <c r="M240" s="218"/>
      <c r="N240" s="218"/>
      <c r="O240" s="218"/>
      <c r="P240" s="218"/>
    </row>
    <row r="241" spans="2:16" s="5" customFormat="1" ht="14.1" hidden="1" customHeight="1">
      <c r="B241" s="218"/>
      <c r="C241" s="218"/>
      <c r="D241" s="218"/>
      <c r="E241" s="218"/>
      <c r="F241" s="218"/>
      <c r="G241" s="218"/>
      <c r="H241" s="218"/>
      <c r="I241" s="218"/>
      <c r="J241" s="218"/>
      <c r="K241" s="218"/>
      <c r="L241" s="218"/>
      <c r="M241" s="218"/>
      <c r="N241" s="218"/>
      <c r="O241" s="218"/>
      <c r="P241" s="218"/>
    </row>
    <row r="242" spans="2:16" s="5" customFormat="1" ht="14.1" hidden="1" customHeight="1">
      <c r="B242" s="218"/>
      <c r="C242" s="218"/>
      <c r="D242" s="218"/>
      <c r="E242" s="218"/>
      <c r="F242" s="218"/>
      <c r="G242" s="218"/>
      <c r="H242" s="218"/>
      <c r="I242" s="218"/>
      <c r="J242" s="218"/>
      <c r="K242" s="218"/>
      <c r="L242" s="218"/>
      <c r="M242" s="218"/>
      <c r="N242" s="218"/>
      <c r="O242" s="218"/>
      <c r="P242" s="218"/>
    </row>
    <row r="243" spans="2:16" s="5" customFormat="1" ht="14.1" hidden="1" customHeight="1">
      <c r="B243" s="218"/>
      <c r="C243" s="218"/>
      <c r="D243" s="218"/>
      <c r="E243" s="218"/>
      <c r="F243" s="218"/>
      <c r="G243" s="218"/>
      <c r="H243" s="218"/>
      <c r="I243" s="218"/>
      <c r="J243" s="218"/>
      <c r="K243" s="218"/>
      <c r="L243" s="218"/>
      <c r="M243" s="218"/>
      <c r="N243" s="218"/>
      <c r="O243" s="218"/>
      <c r="P243" s="218"/>
    </row>
    <row r="244" spans="2:16" s="5" customFormat="1" ht="14.1" hidden="1" customHeight="1">
      <c r="B244" s="218"/>
      <c r="C244" s="218"/>
      <c r="D244" s="218"/>
      <c r="E244" s="218"/>
      <c r="F244" s="218"/>
      <c r="G244" s="218"/>
      <c r="H244" s="218"/>
      <c r="I244" s="218"/>
      <c r="J244" s="218"/>
      <c r="K244" s="218"/>
      <c r="L244" s="218"/>
      <c r="M244" s="218"/>
      <c r="N244" s="218"/>
      <c r="O244" s="218"/>
      <c r="P244" s="218"/>
    </row>
    <row r="245" spans="2:16" s="5" customFormat="1" ht="14.1" hidden="1" customHeight="1">
      <c r="B245" s="218"/>
      <c r="C245" s="218"/>
      <c r="D245" s="218"/>
      <c r="E245" s="218"/>
      <c r="F245" s="218"/>
      <c r="G245" s="218"/>
      <c r="H245" s="218"/>
      <c r="I245" s="218"/>
      <c r="J245" s="218"/>
      <c r="K245" s="218"/>
      <c r="L245" s="218"/>
      <c r="M245" s="218"/>
      <c r="N245" s="218"/>
      <c r="O245" s="218"/>
      <c r="P245" s="218"/>
    </row>
    <row r="246" spans="2:16" s="5" customFormat="1" ht="14.1" hidden="1" customHeight="1">
      <c r="B246" s="218"/>
      <c r="C246" s="218"/>
      <c r="D246" s="218"/>
      <c r="E246" s="218"/>
      <c r="F246" s="218"/>
      <c r="G246" s="218"/>
      <c r="H246" s="218"/>
      <c r="I246" s="218"/>
      <c r="J246" s="218"/>
      <c r="K246" s="218"/>
      <c r="L246" s="218"/>
      <c r="M246" s="218"/>
      <c r="N246" s="218"/>
      <c r="O246" s="218"/>
      <c r="P246" s="218"/>
    </row>
    <row r="247" spans="2:16" s="5" customFormat="1" ht="14.1" hidden="1" customHeight="1">
      <c r="B247" s="218"/>
      <c r="C247" s="218"/>
      <c r="D247" s="218"/>
      <c r="E247" s="218"/>
      <c r="F247" s="218"/>
      <c r="G247" s="218"/>
      <c r="H247" s="218"/>
      <c r="I247" s="218"/>
      <c r="J247" s="218"/>
      <c r="K247" s="218"/>
      <c r="L247" s="218"/>
      <c r="M247" s="218"/>
      <c r="N247" s="218"/>
      <c r="O247" s="218"/>
      <c r="P247" s="218"/>
    </row>
    <row r="248" spans="2:16" s="5" customFormat="1" ht="14.1" hidden="1" customHeight="1">
      <c r="B248" s="218"/>
      <c r="C248" s="218"/>
      <c r="D248" s="218"/>
      <c r="E248" s="218"/>
      <c r="F248" s="218"/>
      <c r="G248" s="218"/>
      <c r="H248" s="218"/>
      <c r="I248" s="218"/>
      <c r="J248" s="218"/>
      <c r="K248" s="218"/>
      <c r="L248" s="218"/>
      <c r="M248" s="218"/>
      <c r="N248" s="218"/>
      <c r="O248" s="218"/>
      <c r="P248" s="218"/>
    </row>
    <row r="249" spans="2:16" s="5" customFormat="1" ht="14.1" hidden="1" customHeight="1">
      <c r="B249" s="218"/>
      <c r="C249" s="218"/>
      <c r="D249" s="218"/>
      <c r="E249" s="218"/>
      <c r="F249" s="218"/>
      <c r="G249" s="218"/>
      <c r="H249" s="218"/>
      <c r="I249" s="218"/>
      <c r="J249" s="218"/>
      <c r="K249" s="218"/>
      <c r="L249" s="218"/>
      <c r="M249" s="218"/>
      <c r="N249" s="218"/>
      <c r="O249" s="218"/>
      <c r="P249" s="218"/>
    </row>
    <row r="250" spans="2:16" s="5" customFormat="1" ht="14.1" hidden="1" customHeight="1">
      <c r="B250" s="218"/>
      <c r="C250" s="218"/>
      <c r="D250" s="218"/>
      <c r="E250" s="218"/>
      <c r="F250" s="218"/>
      <c r="G250" s="218"/>
      <c r="H250" s="218"/>
      <c r="I250" s="218"/>
      <c r="J250" s="218"/>
      <c r="K250" s="218"/>
      <c r="L250" s="218"/>
      <c r="M250" s="218"/>
      <c r="N250" s="218"/>
      <c r="O250" s="218"/>
      <c r="P250" s="218"/>
    </row>
    <row r="251" spans="2:16" s="5" customFormat="1" ht="14.1" hidden="1" customHeight="1">
      <c r="B251" s="218"/>
      <c r="C251" s="218"/>
      <c r="D251" s="218"/>
      <c r="E251" s="218"/>
      <c r="F251" s="218"/>
      <c r="G251" s="218"/>
      <c r="H251" s="218"/>
      <c r="I251" s="218"/>
      <c r="J251" s="218"/>
      <c r="K251" s="218"/>
      <c r="L251" s="218"/>
      <c r="M251" s="218"/>
      <c r="N251" s="218"/>
      <c r="O251" s="218"/>
      <c r="P251" s="218"/>
    </row>
    <row r="252" spans="2:16" s="5" customFormat="1" ht="14.1" hidden="1" customHeight="1">
      <c r="B252" s="218"/>
      <c r="C252" s="218"/>
      <c r="D252" s="218"/>
      <c r="E252" s="218"/>
      <c r="F252" s="218"/>
      <c r="G252" s="218"/>
      <c r="H252" s="218"/>
      <c r="I252" s="218"/>
      <c r="J252" s="218"/>
      <c r="K252" s="218"/>
      <c r="L252" s="218"/>
      <c r="M252" s="218"/>
      <c r="N252" s="218"/>
      <c r="O252" s="218"/>
      <c r="P252" s="218"/>
    </row>
    <row r="253" spans="2:16" s="5" customFormat="1" ht="14.1" hidden="1" customHeight="1">
      <c r="B253" s="218"/>
      <c r="C253" s="218"/>
      <c r="D253" s="218"/>
      <c r="E253" s="218"/>
      <c r="F253" s="218"/>
      <c r="G253" s="218"/>
      <c r="H253" s="218"/>
      <c r="I253" s="218"/>
      <c r="J253" s="218"/>
      <c r="K253" s="218"/>
      <c r="L253" s="218"/>
      <c r="M253" s="218"/>
      <c r="N253" s="218"/>
      <c r="O253" s="218"/>
      <c r="P253" s="218"/>
    </row>
    <row r="254" spans="2:16" s="5" customFormat="1" ht="14.1" hidden="1" customHeight="1">
      <c r="B254" s="218"/>
      <c r="C254" s="218"/>
      <c r="D254" s="218"/>
      <c r="E254" s="218"/>
      <c r="F254" s="218"/>
      <c r="G254" s="218"/>
      <c r="H254" s="218"/>
      <c r="I254" s="218"/>
      <c r="J254" s="218"/>
      <c r="K254" s="218"/>
      <c r="L254" s="218"/>
      <c r="M254" s="218"/>
      <c r="N254" s="218"/>
      <c r="O254" s="218"/>
      <c r="P254" s="218"/>
    </row>
    <row r="255" spans="2:16" s="5" customFormat="1" ht="14.1" hidden="1" customHeight="1">
      <c r="B255" s="218"/>
      <c r="C255" s="218"/>
      <c r="D255" s="218"/>
      <c r="E255" s="218"/>
      <c r="F255" s="218"/>
      <c r="G255" s="218"/>
      <c r="H255" s="218"/>
      <c r="I255" s="218"/>
      <c r="J255" s="218"/>
      <c r="K255" s="218"/>
      <c r="L255" s="218"/>
      <c r="M255" s="218"/>
      <c r="N255" s="218"/>
      <c r="O255" s="218"/>
      <c r="P255" s="218"/>
    </row>
    <row r="256" spans="2:16" s="5" customFormat="1" ht="14.1" hidden="1" customHeight="1">
      <c r="B256" s="218"/>
      <c r="C256" s="218"/>
      <c r="D256" s="218"/>
      <c r="E256" s="218"/>
      <c r="F256" s="218"/>
      <c r="G256" s="218"/>
      <c r="H256" s="218"/>
      <c r="I256" s="218"/>
      <c r="J256" s="218"/>
      <c r="K256" s="218"/>
      <c r="L256" s="218"/>
      <c r="M256" s="218"/>
      <c r="N256" s="218"/>
      <c r="O256" s="218"/>
      <c r="P256" s="218"/>
    </row>
    <row r="257" spans="2:16" s="5" customFormat="1" ht="14.1" hidden="1" customHeight="1">
      <c r="B257" s="218"/>
      <c r="C257" s="218"/>
      <c r="D257" s="218"/>
      <c r="E257" s="218"/>
      <c r="F257" s="218"/>
      <c r="G257" s="218"/>
      <c r="H257" s="218"/>
      <c r="I257" s="218"/>
      <c r="J257" s="218"/>
      <c r="K257" s="218"/>
      <c r="L257" s="218"/>
      <c r="M257" s="218"/>
      <c r="N257" s="218"/>
      <c r="O257" s="218"/>
      <c r="P257" s="218"/>
    </row>
    <row r="258" spans="2:16" s="5" customFormat="1" ht="14.1" hidden="1" customHeight="1">
      <c r="B258" s="218"/>
      <c r="C258" s="218"/>
      <c r="D258" s="218"/>
      <c r="E258" s="218"/>
      <c r="F258" s="218"/>
      <c r="G258" s="218"/>
      <c r="H258" s="218"/>
      <c r="I258" s="218"/>
      <c r="J258" s="218"/>
      <c r="K258" s="218"/>
      <c r="L258" s="218"/>
      <c r="M258" s="218"/>
      <c r="N258" s="218"/>
      <c r="O258" s="218"/>
      <c r="P258" s="218"/>
    </row>
    <row r="259" spans="2:16" s="5" customFormat="1" ht="14.1" hidden="1" customHeight="1">
      <c r="B259" s="218"/>
      <c r="C259" s="218"/>
      <c r="D259" s="218"/>
      <c r="E259" s="218"/>
      <c r="F259" s="218"/>
      <c r="G259" s="218"/>
      <c r="H259" s="218"/>
      <c r="I259" s="218"/>
      <c r="J259" s="218"/>
      <c r="K259" s="218"/>
      <c r="L259" s="218"/>
      <c r="M259" s="218"/>
      <c r="N259" s="218"/>
      <c r="O259" s="218"/>
      <c r="P259" s="218"/>
    </row>
    <row r="260" spans="2:16" s="5" customFormat="1" ht="14.1" hidden="1" customHeight="1">
      <c r="B260" s="218"/>
      <c r="C260" s="218"/>
      <c r="D260" s="218"/>
      <c r="E260" s="218"/>
      <c r="F260" s="218"/>
      <c r="G260" s="218"/>
      <c r="H260" s="218"/>
      <c r="I260" s="218"/>
      <c r="J260" s="218"/>
      <c r="K260" s="218"/>
      <c r="L260" s="218"/>
      <c r="M260" s="218"/>
      <c r="N260" s="218"/>
      <c r="O260" s="218"/>
      <c r="P260" s="218"/>
    </row>
    <row r="261" spans="2:16" s="5" customFormat="1" ht="14.1" hidden="1" customHeight="1">
      <c r="B261" s="218"/>
      <c r="C261" s="218"/>
      <c r="D261" s="218"/>
      <c r="E261" s="218"/>
      <c r="F261" s="218"/>
      <c r="G261" s="218"/>
      <c r="H261" s="218"/>
      <c r="I261" s="218"/>
      <c r="J261" s="218"/>
      <c r="K261" s="218"/>
      <c r="L261" s="218"/>
      <c r="M261" s="218"/>
      <c r="N261" s="218"/>
      <c r="O261" s="218"/>
      <c r="P261" s="218"/>
    </row>
    <row r="262" spans="2:16" s="5" customFormat="1" ht="14.1" hidden="1" customHeight="1">
      <c r="B262" s="218"/>
      <c r="C262" s="218"/>
      <c r="D262" s="218"/>
      <c r="E262" s="218"/>
      <c r="F262" s="218"/>
      <c r="G262" s="218"/>
      <c r="H262" s="218"/>
      <c r="I262" s="218"/>
      <c r="J262" s="218"/>
      <c r="K262" s="218"/>
      <c r="L262" s="218"/>
      <c r="M262" s="218"/>
      <c r="N262" s="218"/>
      <c r="O262" s="218"/>
      <c r="P262" s="218"/>
    </row>
    <row r="263" spans="2:16" s="5" customFormat="1" ht="14.1" hidden="1" customHeight="1">
      <c r="B263" s="218"/>
      <c r="C263" s="218"/>
      <c r="D263" s="218"/>
      <c r="E263" s="218"/>
      <c r="F263" s="218"/>
      <c r="G263" s="218"/>
      <c r="H263" s="218"/>
      <c r="I263" s="218"/>
      <c r="J263" s="218"/>
      <c r="K263" s="218"/>
      <c r="L263" s="218"/>
      <c r="M263" s="218"/>
      <c r="N263" s="218"/>
      <c r="O263" s="218"/>
      <c r="P263" s="218"/>
    </row>
    <row r="264" spans="2:16" s="5" customFormat="1" ht="14.1" hidden="1" customHeight="1">
      <c r="B264" s="218"/>
      <c r="C264" s="218"/>
      <c r="D264" s="218"/>
      <c r="E264" s="218"/>
      <c r="F264" s="218"/>
      <c r="G264" s="218"/>
      <c r="H264" s="218"/>
      <c r="I264" s="218"/>
      <c r="J264" s="218"/>
      <c r="K264" s="218"/>
      <c r="L264" s="218"/>
      <c r="M264" s="218"/>
      <c r="N264" s="218"/>
      <c r="O264" s="218"/>
      <c r="P264" s="218"/>
    </row>
    <row r="265" spans="2:16" s="5" customFormat="1" ht="14.1" hidden="1" customHeight="1">
      <c r="B265" s="218"/>
      <c r="C265" s="218"/>
      <c r="D265" s="218"/>
      <c r="E265" s="218"/>
      <c r="F265" s="218"/>
      <c r="G265" s="218"/>
      <c r="H265" s="218"/>
      <c r="I265" s="218"/>
      <c r="J265" s="218"/>
      <c r="K265" s="218"/>
      <c r="L265" s="218"/>
      <c r="M265" s="218"/>
      <c r="N265" s="218"/>
      <c r="O265" s="218"/>
      <c r="P265" s="218"/>
    </row>
    <row r="266" spans="2:16" s="5" customFormat="1" ht="14.1" hidden="1" customHeight="1">
      <c r="B266" s="218"/>
      <c r="C266" s="218"/>
      <c r="D266" s="218"/>
      <c r="E266" s="218"/>
      <c r="F266" s="218"/>
      <c r="G266" s="218"/>
      <c r="H266" s="218"/>
      <c r="I266" s="218"/>
      <c r="J266" s="218"/>
      <c r="K266" s="218"/>
      <c r="L266" s="218"/>
      <c r="M266" s="218"/>
      <c r="N266" s="218"/>
      <c r="O266" s="218"/>
      <c r="P266" s="218"/>
    </row>
    <row r="267" spans="2:16" s="5" customFormat="1" ht="14.1" hidden="1" customHeight="1">
      <c r="B267" s="218"/>
      <c r="C267" s="218"/>
      <c r="D267" s="218"/>
      <c r="E267" s="218"/>
      <c r="F267" s="218"/>
      <c r="G267" s="218"/>
      <c r="H267" s="218"/>
      <c r="I267" s="218"/>
      <c r="J267" s="218"/>
      <c r="K267" s="218"/>
      <c r="L267" s="218"/>
      <c r="M267" s="218"/>
      <c r="N267" s="218"/>
      <c r="O267" s="218"/>
      <c r="P267" s="218"/>
    </row>
    <row r="268" spans="2:16" s="5" customFormat="1" ht="14.1" hidden="1" customHeight="1">
      <c r="B268" s="218"/>
      <c r="C268" s="218"/>
      <c r="D268" s="218"/>
      <c r="E268" s="218"/>
      <c r="F268" s="218"/>
      <c r="G268" s="218"/>
      <c r="H268" s="218"/>
      <c r="I268" s="218"/>
      <c r="J268" s="218"/>
      <c r="K268" s="218"/>
      <c r="L268" s="218"/>
      <c r="M268" s="218"/>
      <c r="N268" s="218"/>
      <c r="O268" s="218"/>
      <c r="P268" s="218"/>
    </row>
    <row r="269" spans="2:16" s="5" customFormat="1" ht="14.1" hidden="1" customHeight="1">
      <c r="B269" s="218"/>
      <c r="C269" s="218"/>
      <c r="D269" s="218"/>
      <c r="E269" s="218"/>
      <c r="F269" s="218"/>
      <c r="G269" s="218"/>
      <c r="H269" s="218"/>
      <c r="I269" s="218"/>
      <c r="J269" s="218"/>
      <c r="K269" s="218"/>
      <c r="L269" s="218"/>
      <c r="M269" s="218"/>
      <c r="N269" s="218"/>
      <c r="O269" s="218"/>
      <c r="P269" s="218"/>
    </row>
    <row r="270" spans="2:16" s="5" customFormat="1" ht="14.1" hidden="1" customHeight="1">
      <c r="B270" s="218"/>
      <c r="C270" s="218"/>
      <c r="D270" s="218"/>
      <c r="E270" s="218"/>
      <c r="F270" s="218"/>
      <c r="G270" s="218"/>
      <c r="H270" s="218"/>
      <c r="I270" s="218"/>
      <c r="J270" s="218"/>
      <c r="K270" s="218"/>
      <c r="L270" s="218"/>
      <c r="M270" s="218"/>
      <c r="N270" s="218"/>
      <c r="O270" s="218"/>
      <c r="P270" s="218"/>
    </row>
    <row r="271" spans="2:16" s="5" customFormat="1" ht="14.1" hidden="1" customHeight="1">
      <c r="B271" s="218"/>
      <c r="C271" s="218"/>
      <c r="D271" s="218"/>
      <c r="E271" s="218"/>
      <c r="F271" s="218"/>
      <c r="G271" s="218"/>
      <c r="H271" s="218"/>
      <c r="I271" s="218"/>
      <c r="J271" s="218"/>
      <c r="K271" s="218"/>
      <c r="L271" s="218"/>
      <c r="M271" s="218"/>
      <c r="N271" s="218"/>
      <c r="O271" s="218"/>
      <c r="P271" s="218"/>
    </row>
    <row r="272" spans="2:16" s="5" customFormat="1" ht="14.1" hidden="1" customHeight="1">
      <c r="B272" s="218"/>
      <c r="C272" s="218"/>
      <c r="D272" s="218"/>
      <c r="E272" s="218"/>
      <c r="F272" s="218"/>
      <c r="G272" s="218"/>
      <c r="H272" s="218"/>
      <c r="I272" s="218"/>
      <c r="J272" s="218"/>
      <c r="K272" s="218"/>
      <c r="L272" s="218"/>
      <c r="M272" s="218"/>
      <c r="N272" s="218"/>
      <c r="O272" s="218"/>
      <c r="P272" s="218"/>
    </row>
    <row r="273" spans="2:16" s="5" customFormat="1" ht="14.1" hidden="1" customHeight="1">
      <c r="B273" s="218"/>
      <c r="C273" s="218"/>
      <c r="D273" s="218"/>
      <c r="E273" s="218"/>
      <c r="F273" s="218"/>
      <c r="G273" s="218"/>
      <c r="H273" s="218"/>
      <c r="I273" s="218"/>
      <c r="J273" s="218"/>
      <c r="K273" s="218"/>
      <c r="L273" s="218"/>
      <c r="M273" s="218"/>
      <c r="N273" s="218"/>
      <c r="O273" s="218"/>
      <c r="P273" s="218"/>
    </row>
    <row r="274" spans="2:16" s="5" customFormat="1" ht="14.1" hidden="1" customHeight="1">
      <c r="B274" s="218"/>
      <c r="C274" s="218"/>
      <c r="D274" s="218"/>
      <c r="E274" s="218"/>
      <c r="F274" s="218"/>
      <c r="G274" s="218"/>
      <c r="H274" s="218"/>
      <c r="I274" s="218"/>
      <c r="J274" s="218"/>
      <c r="K274" s="218"/>
      <c r="L274" s="218"/>
      <c r="M274" s="218"/>
      <c r="N274" s="218"/>
      <c r="O274" s="218"/>
      <c r="P274" s="218"/>
    </row>
    <row r="275" spans="2:16" s="5" customFormat="1" ht="14.1" hidden="1" customHeight="1">
      <c r="B275" s="218"/>
      <c r="C275" s="218"/>
      <c r="D275" s="218"/>
      <c r="E275" s="218"/>
      <c r="F275" s="218"/>
      <c r="G275" s="218"/>
      <c r="H275" s="218"/>
      <c r="I275" s="218"/>
      <c r="J275" s="218"/>
      <c r="K275" s="218"/>
      <c r="L275" s="218"/>
      <c r="M275" s="218"/>
      <c r="N275" s="218"/>
      <c r="O275" s="218"/>
      <c r="P275" s="218"/>
    </row>
    <row r="276" spans="2:16" s="5" customFormat="1" ht="14.1" hidden="1" customHeight="1">
      <c r="B276" s="218"/>
      <c r="C276" s="218"/>
      <c r="D276" s="218"/>
      <c r="E276" s="218"/>
      <c r="F276" s="218"/>
      <c r="G276" s="218"/>
      <c r="H276" s="218"/>
      <c r="I276" s="218"/>
      <c r="J276" s="218"/>
      <c r="K276" s="218"/>
      <c r="L276" s="218"/>
      <c r="M276" s="218"/>
      <c r="N276" s="218"/>
      <c r="O276" s="218"/>
      <c r="P276" s="218"/>
    </row>
    <row r="277" spans="2:16" s="5" customFormat="1" ht="14.1" hidden="1" customHeight="1">
      <c r="B277" s="218"/>
      <c r="C277" s="218"/>
      <c r="D277" s="218"/>
      <c r="E277" s="218"/>
      <c r="F277" s="218"/>
      <c r="G277" s="218"/>
      <c r="H277" s="218"/>
      <c r="I277" s="218"/>
      <c r="J277" s="218"/>
      <c r="K277" s="218"/>
      <c r="L277" s="218"/>
      <c r="M277" s="218"/>
      <c r="N277" s="218"/>
      <c r="O277" s="218"/>
      <c r="P277" s="218"/>
    </row>
    <row r="278" spans="2:16" s="5" customFormat="1" ht="14.1" hidden="1" customHeight="1">
      <c r="B278" s="218"/>
      <c r="C278" s="218"/>
      <c r="D278" s="218"/>
      <c r="E278" s="218"/>
      <c r="F278" s="218"/>
      <c r="G278" s="218"/>
      <c r="H278" s="218"/>
      <c r="I278" s="218"/>
      <c r="J278" s="218"/>
      <c r="K278" s="218"/>
      <c r="L278" s="218"/>
      <c r="M278" s="218"/>
      <c r="N278" s="218"/>
      <c r="O278" s="218"/>
      <c r="P278" s="218"/>
    </row>
    <row r="279" spans="2:16" s="5" customFormat="1" ht="14.1" hidden="1" customHeight="1">
      <c r="B279" s="218"/>
      <c r="C279" s="218"/>
      <c r="D279" s="218"/>
      <c r="E279" s="218"/>
      <c r="F279" s="218"/>
      <c r="G279" s="218"/>
      <c r="H279" s="218"/>
      <c r="I279" s="218"/>
      <c r="J279" s="218"/>
      <c r="K279" s="218"/>
      <c r="L279" s="218"/>
      <c r="M279" s="218"/>
      <c r="N279" s="218"/>
      <c r="O279" s="218"/>
      <c r="P279" s="218"/>
    </row>
    <row r="280" spans="2:16" s="5" customFormat="1" ht="14.1" hidden="1" customHeight="1">
      <c r="B280" s="218"/>
      <c r="C280" s="218"/>
      <c r="D280" s="218"/>
      <c r="E280" s="218"/>
      <c r="F280" s="218"/>
      <c r="G280" s="218"/>
      <c r="H280" s="218"/>
      <c r="I280" s="218"/>
      <c r="J280" s="218"/>
      <c r="K280" s="218"/>
      <c r="L280" s="218"/>
      <c r="M280" s="218"/>
      <c r="N280" s="218"/>
      <c r="O280" s="218"/>
      <c r="P280" s="218"/>
    </row>
    <row r="281" spans="2:16" s="5" customFormat="1" ht="14.1" hidden="1" customHeight="1">
      <c r="B281" s="218"/>
      <c r="C281" s="218"/>
      <c r="D281" s="218"/>
      <c r="E281" s="218"/>
      <c r="F281" s="218"/>
      <c r="G281" s="218"/>
      <c r="H281" s="218"/>
      <c r="I281" s="218"/>
      <c r="J281" s="218"/>
      <c r="K281" s="218"/>
      <c r="L281" s="218"/>
      <c r="M281" s="218"/>
      <c r="N281" s="218"/>
      <c r="O281" s="218"/>
      <c r="P281" s="218"/>
    </row>
    <row r="282" spans="2:16" s="5" customFormat="1" ht="14.1" hidden="1" customHeight="1">
      <c r="B282" s="218"/>
      <c r="C282" s="218"/>
      <c r="D282" s="218"/>
      <c r="E282" s="218"/>
      <c r="F282" s="218"/>
      <c r="G282" s="218"/>
      <c r="H282" s="218"/>
      <c r="I282" s="218"/>
      <c r="J282" s="218"/>
      <c r="K282" s="218"/>
      <c r="L282" s="218"/>
      <c r="M282" s="218"/>
      <c r="N282" s="218"/>
      <c r="O282" s="218"/>
      <c r="P282" s="218"/>
    </row>
    <row r="283" spans="2:16" s="5" customFormat="1" ht="14.1" hidden="1" customHeight="1">
      <c r="B283" s="218"/>
      <c r="C283" s="218"/>
      <c r="D283" s="218"/>
      <c r="E283" s="218"/>
      <c r="F283" s="218"/>
      <c r="G283" s="218"/>
      <c r="H283" s="218"/>
      <c r="I283" s="218"/>
      <c r="J283" s="218"/>
      <c r="K283" s="218"/>
      <c r="L283" s="218"/>
      <c r="M283" s="218"/>
      <c r="N283" s="218"/>
      <c r="O283" s="218"/>
      <c r="P283" s="218"/>
    </row>
    <row r="284" spans="2:16" s="5" customFormat="1" ht="14.1" hidden="1" customHeight="1">
      <c r="B284" s="218"/>
      <c r="C284" s="218"/>
      <c r="D284" s="218"/>
      <c r="E284" s="218"/>
      <c r="F284" s="218"/>
      <c r="G284" s="218"/>
      <c r="H284" s="218"/>
      <c r="I284" s="218"/>
      <c r="J284" s="218"/>
      <c r="K284" s="218"/>
      <c r="L284" s="218"/>
      <c r="M284" s="218"/>
      <c r="N284" s="218"/>
      <c r="O284" s="218"/>
      <c r="P284" s="218"/>
    </row>
    <row r="285" spans="2:16" s="5" customFormat="1" ht="14.1" hidden="1" customHeight="1">
      <c r="B285" s="218"/>
      <c r="C285" s="218"/>
      <c r="D285" s="218"/>
      <c r="E285" s="218"/>
      <c r="F285" s="218"/>
      <c r="G285" s="218"/>
      <c r="H285" s="218"/>
      <c r="I285" s="218"/>
      <c r="J285" s="218"/>
      <c r="K285" s="218"/>
      <c r="L285" s="218"/>
      <c r="M285" s="218"/>
      <c r="N285" s="218"/>
      <c r="O285" s="218"/>
      <c r="P285" s="218"/>
    </row>
    <row r="286" spans="2:16" s="5" customFormat="1" ht="14.1" hidden="1" customHeight="1">
      <c r="B286" s="218"/>
      <c r="C286" s="218"/>
      <c r="D286" s="218"/>
      <c r="E286" s="218"/>
      <c r="F286" s="218"/>
      <c r="G286" s="218"/>
      <c r="H286" s="218"/>
      <c r="I286" s="218"/>
      <c r="J286" s="218"/>
      <c r="K286" s="218"/>
      <c r="L286" s="218"/>
      <c r="M286" s="218"/>
      <c r="N286" s="218"/>
      <c r="O286" s="218"/>
      <c r="P286" s="218"/>
    </row>
    <row r="287" spans="2:16" s="5" customFormat="1" ht="14.1" hidden="1" customHeight="1">
      <c r="B287" s="218"/>
      <c r="C287" s="218"/>
      <c r="D287" s="218"/>
      <c r="E287" s="218"/>
      <c r="F287" s="218"/>
      <c r="G287" s="218"/>
      <c r="H287" s="218"/>
      <c r="I287" s="218"/>
      <c r="J287" s="218"/>
      <c r="K287" s="218"/>
      <c r="L287" s="218"/>
      <c r="M287" s="218"/>
      <c r="N287" s="218"/>
      <c r="O287" s="218"/>
      <c r="P287" s="218"/>
    </row>
    <row r="288" spans="2:16" s="5" customFormat="1" ht="14.1" hidden="1" customHeight="1">
      <c r="B288" s="218"/>
      <c r="C288" s="218"/>
      <c r="D288" s="218"/>
      <c r="E288" s="218"/>
      <c r="F288" s="218"/>
      <c r="G288" s="218"/>
      <c r="H288" s="218"/>
      <c r="I288" s="218"/>
      <c r="J288" s="218"/>
      <c r="K288" s="218"/>
      <c r="L288" s="218"/>
      <c r="M288" s="218"/>
      <c r="N288" s="218"/>
      <c r="O288" s="218"/>
      <c r="P288" s="218"/>
    </row>
    <row r="289" spans="2:16" s="5" customFormat="1" ht="14.1" hidden="1" customHeight="1">
      <c r="B289" s="218"/>
      <c r="C289" s="218"/>
      <c r="D289" s="218"/>
      <c r="E289" s="218"/>
      <c r="F289" s="218"/>
      <c r="G289" s="218"/>
      <c r="H289" s="218"/>
      <c r="I289" s="218"/>
      <c r="J289" s="218"/>
      <c r="K289" s="218"/>
      <c r="L289" s="218"/>
      <c r="M289" s="218"/>
      <c r="N289" s="218"/>
      <c r="O289" s="218"/>
      <c r="P289" s="218"/>
    </row>
    <row r="290" spans="2:16" s="5" customFormat="1" ht="14.1" hidden="1" customHeight="1">
      <c r="B290" s="218"/>
      <c r="C290" s="218"/>
      <c r="D290" s="218"/>
      <c r="E290" s="218"/>
      <c r="F290" s="218"/>
      <c r="G290" s="218"/>
      <c r="H290" s="218"/>
      <c r="I290" s="218"/>
      <c r="J290" s="218"/>
      <c r="K290" s="218"/>
      <c r="L290" s="218"/>
      <c r="M290" s="218"/>
      <c r="N290" s="218"/>
      <c r="O290" s="218"/>
      <c r="P290" s="218"/>
    </row>
    <row r="291" spans="2:16" s="5" customFormat="1" ht="14.1" hidden="1" customHeight="1">
      <c r="B291" s="218"/>
      <c r="C291" s="218"/>
      <c r="D291" s="218"/>
      <c r="E291" s="218"/>
      <c r="F291" s="218"/>
      <c r="G291" s="218"/>
      <c r="H291" s="218"/>
      <c r="I291" s="218"/>
      <c r="J291" s="218"/>
      <c r="K291" s="218"/>
      <c r="L291" s="218"/>
      <c r="M291" s="218"/>
      <c r="N291" s="218"/>
      <c r="O291" s="218"/>
      <c r="P291" s="218"/>
    </row>
    <row r="292" spans="2:16" s="5" customFormat="1" ht="14.1" hidden="1" customHeight="1">
      <c r="B292" s="218"/>
      <c r="C292" s="218"/>
      <c r="D292" s="218"/>
      <c r="E292" s="218"/>
      <c r="F292" s="218"/>
      <c r="G292" s="218"/>
      <c r="H292" s="218"/>
      <c r="I292" s="218"/>
      <c r="J292" s="218"/>
      <c r="K292" s="218"/>
      <c r="L292" s="218"/>
      <c r="M292" s="218"/>
      <c r="N292" s="218"/>
      <c r="O292" s="218"/>
      <c r="P292" s="218"/>
    </row>
    <row r="293" spans="2:16" s="5" customFormat="1" ht="14.1" hidden="1" customHeight="1">
      <c r="B293" s="218"/>
      <c r="C293" s="218"/>
      <c r="D293" s="218"/>
      <c r="E293" s="218"/>
      <c r="F293" s="218"/>
      <c r="G293" s="218"/>
      <c r="H293" s="218"/>
      <c r="I293" s="218"/>
      <c r="J293" s="218"/>
      <c r="K293" s="218"/>
      <c r="L293" s="218"/>
      <c r="M293" s="218"/>
      <c r="N293" s="218"/>
      <c r="O293" s="218"/>
      <c r="P293" s="218"/>
    </row>
    <row r="294" spans="2:16" s="5" customFormat="1" ht="14.1" hidden="1" customHeight="1">
      <c r="B294" s="218"/>
      <c r="C294" s="218"/>
      <c r="D294" s="218"/>
      <c r="E294" s="218"/>
      <c r="F294" s="218"/>
      <c r="G294" s="218"/>
      <c r="H294" s="218"/>
      <c r="I294" s="218"/>
      <c r="J294" s="218"/>
      <c r="K294" s="218"/>
      <c r="L294" s="218"/>
      <c r="M294" s="218"/>
      <c r="N294" s="218"/>
      <c r="O294" s="218"/>
      <c r="P294" s="218"/>
    </row>
    <row r="295" spans="2:16" s="5" customFormat="1" ht="14.1" hidden="1" customHeight="1">
      <c r="B295" s="218"/>
      <c r="C295" s="218"/>
      <c r="D295" s="218"/>
      <c r="E295" s="218"/>
      <c r="F295" s="218"/>
      <c r="G295" s="218"/>
      <c r="H295" s="218"/>
      <c r="I295" s="218"/>
      <c r="J295" s="218"/>
      <c r="K295" s="218"/>
      <c r="L295" s="218"/>
      <c r="M295" s="218"/>
      <c r="N295" s="218"/>
      <c r="O295" s="218"/>
      <c r="P295" s="218"/>
    </row>
    <row r="296" spans="2:16" s="5" customFormat="1" ht="14.1" hidden="1" customHeight="1">
      <c r="B296" s="218"/>
      <c r="C296" s="218"/>
      <c r="D296" s="218"/>
      <c r="E296" s="218"/>
      <c r="F296" s="218"/>
      <c r="G296" s="218"/>
      <c r="H296" s="218"/>
      <c r="I296" s="218"/>
      <c r="J296" s="218"/>
      <c r="K296" s="218"/>
      <c r="L296" s="218"/>
      <c r="M296" s="218"/>
      <c r="N296" s="218"/>
      <c r="O296" s="218"/>
      <c r="P296" s="218"/>
    </row>
    <row r="297" spans="2:16" s="5" customFormat="1" ht="14.1" hidden="1" customHeight="1">
      <c r="B297" s="218"/>
      <c r="C297" s="218"/>
      <c r="D297" s="218"/>
      <c r="E297" s="218"/>
      <c r="F297" s="218"/>
      <c r="G297" s="218"/>
      <c r="H297" s="218"/>
      <c r="I297" s="218"/>
      <c r="J297" s="218"/>
      <c r="K297" s="218"/>
      <c r="L297" s="218"/>
      <c r="M297" s="218"/>
      <c r="N297" s="218"/>
      <c r="O297" s="218"/>
      <c r="P297" s="218"/>
    </row>
    <row r="298" spans="2:16" s="5" customFormat="1" ht="14.1" hidden="1" customHeight="1">
      <c r="B298" s="218"/>
      <c r="C298" s="218"/>
      <c r="D298" s="218"/>
      <c r="E298" s="218"/>
      <c r="F298" s="218"/>
      <c r="G298" s="218"/>
      <c r="H298" s="218"/>
      <c r="I298" s="218"/>
      <c r="J298" s="218"/>
      <c r="K298" s="218"/>
      <c r="L298" s="218"/>
      <c r="M298" s="218"/>
      <c r="N298" s="218"/>
      <c r="O298" s="218"/>
      <c r="P298" s="218"/>
    </row>
    <row r="299" spans="2:16" s="5" customFormat="1" ht="14.1" hidden="1" customHeight="1">
      <c r="B299" s="218"/>
      <c r="C299" s="218"/>
      <c r="D299" s="218"/>
      <c r="E299" s="218"/>
      <c r="F299" s="218"/>
      <c r="G299" s="218"/>
      <c r="H299" s="218"/>
      <c r="I299" s="218"/>
      <c r="J299" s="218"/>
      <c r="K299" s="218"/>
      <c r="L299" s="218"/>
      <c r="M299" s="218"/>
      <c r="N299" s="218"/>
      <c r="O299" s="218"/>
      <c r="P299" s="218"/>
    </row>
    <row r="300" spans="2:16" s="5" customFormat="1" ht="14.1" hidden="1" customHeight="1">
      <c r="B300" s="218"/>
      <c r="C300" s="218"/>
      <c r="D300" s="218"/>
      <c r="E300" s="218"/>
      <c r="F300" s="218"/>
      <c r="G300" s="218"/>
      <c r="H300" s="218"/>
      <c r="I300" s="218"/>
      <c r="J300" s="218"/>
      <c r="K300" s="218"/>
      <c r="L300" s="218"/>
      <c r="M300" s="218"/>
      <c r="N300" s="218"/>
      <c r="O300" s="218"/>
      <c r="P300" s="218"/>
    </row>
    <row r="301" spans="2:16" s="5" customFormat="1" ht="14.1" hidden="1" customHeight="1">
      <c r="B301" s="218"/>
      <c r="C301" s="218"/>
      <c r="D301" s="218"/>
      <c r="E301" s="218"/>
      <c r="F301" s="218"/>
      <c r="G301" s="218"/>
      <c r="H301" s="218"/>
      <c r="I301" s="218"/>
      <c r="J301" s="218"/>
      <c r="K301" s="218"/>
      <c r="L301" s="218"/>
      <c r="M301" s="218"/>
      <c r="N301" s="218"/>
      <c r="O301" s="218"/>
      <c r="P301" s="218"/>
    </row>
    <row r="302" spans="2:16" s="5" customFormat="1" ht="14.1" hidden="1" customHeight="1">
      <c r="B302" s="218"/>
      <c r="C302" s="218"/>
      <c r="D302" s="218"/>
      <c r="E302" s="218"/>
      <c r="F302" s="218"/>
      <c r="G302" s="218"/>
      <c r="H302" s="218"/>
      <c r="I302" s="218"/>
      <c r="J302" s="218"/>
      <c r="K302" s="218"/>
      <c r="L302" s="218"/>
      <c r="M302" s="218"/>
      <c r="N302" s="218"/>
      <c r="O302" s="218"/>
      <c r="P302" s="218"/>
    </row>
    <row r="303" spans="2:16" s="5" customFormat="1" ht="14.1" hidden="1" customHeight="1">
      <c r="B303" s="218"/>
      <c r="C303" s="218"/>
      <c r="D303" s="218"/>
      <c r="E303" s="218"/>
      <c r="F303" s="218"/>
      <c r="G303" s="218"/>
      <c r="H303" s="218"/>
      <c r="I303" s="218"/>
      <c r="J303" s="218"/>
      <c r="K303" s="218"/>
      <c r="L303" s="218"/>
      <c r="M303" s="218"/>
      <c r="N303" s="218"/>
      <c r="O303" s="218"/>
      <c r="P303" s="218"/>
    </row>
    <row r="304" spans="2:16" s="5" customFormat="1" ht="14.1" hidden="1" customHeight="1">
      <c r="B304" s="218"/>
      <c r="C304" s="218"/>
      <c r="D304" s="218"/>
      <c r="E304" s="218"/>
      <c r="F304" s="218"/>
      <c r="G304" s="218"/>
      <c r="H304" s="218"/>
      <c r="I304" s="218"/>
      <c r="J304" s="218"/>
      <c r="K304" s="218"/>
      <c r="L304" s="218"/>
      <c r="M304" s="218"/>
      <c r="N304" s="218"/>
      <c r="O304" s="218"/>
      <c r="P304" s="218"/>
    </row>
    <row r="305" spans="2:16" s="5" customFormat="1" ht="14.1" hidden="1" customHeight="1">
      <c r="B305" s="218"/>
      <c r="C305" s="218"/>
      <c r="D305" s="218"/>
      <c r="E305" s="218"/>
      <c r="F305" s="218"/>
      <c r="G305" s="218"/>
      <c r="H305" s="218"/>
      <c r="I305" s="218"/>
      <c r="J305" s="218"/>
      <c r="K305" s="218"/>
      <c r="L305" s="218"/>
      <c r="M305" s="218"/>
      <c r="N305" s="218"/>
      <c r="O305" s="218"/>
      <c r="P305" s="218"/>
    </row>
    <row r="306" spans="2:16" s="5" customFormat="1" ht="14.1" hidden="1" customHeight="1">
      <c r="B306" s="218"/>
      <c r="C306" s="218"/>
      <c r="D306" s="218"/>
      <c r="E306" s="218"/>
      <c r="F306" s="218"/>
      <c r="G306" s="218"/>
      <c r="H306" s="218"/>
      <c r="I306" s="218"/>
      <c r="J306" s="218"/>
      <c r="K306" s="218"/>
      <c r="L306" s="218"/>
      <c r="M306" s="218"/>
      <c r="N306" s="218"/>
      <c r="O306" s="218"/>
      <c r="P306" s="218"/>
    </row>
    <row r="307" spans="2:16" s="5" customFormat="1" ht="14.1" hidden="1" customHeight="1">
      <c r="B307" s="218"/>
      <c r="C307" s="218"/>
      <c r="D307" s="218"/>
      <c r="E307" s="218"/>
      <c r="F307" s="218"/>
      <c r="G307" s="218"/>
      <c r="H307" s="218"/>
      <c r="I307" s="218"/>
      <c r="J307" s="218"/>
      <c r="K307" s="218"/>
      <c r="L307" s="218"/>
      <c r="M307" s="218"/>
      <c r="N307" s="218"/>
      <c r="O307" s="218"/>
      <c r="P307" s="218"/>
    </row>
    <row r="308" spans="2:16" s="5" customFormat="1" ht="14.1" hidden="1" customHeight="1">
      <c r="B308" s="218"/>
      <c r="C308" s="218"/>
      <c r="D308" s="218"/>
      <c r="E308" s="218"/>
      <c r="F308" s="218"/>
      <c r="G308" s="218"/>
      <c r="H308" s="218"/>
      <c r="I308" s="218"/>
      <c r="J308" s="218"/>
      <c r="K308" s="218"/>
      <c r="L308" s="218"/>
      <c r="M308" s="218"/>
      <c r="N308" s="218"/>
      <c r="O308" s="218"/>
      <c r="P308" s="218"/>
    </row>
    <row r="309" spans="2:16" s="5" customFormat="1" ht="14.1" hidden="1" customHeight="1">
      <c r="B309" s="218"/>
      <c r="C309" s="218"/>
      <c r="D309" s="218"/>
      <c r="E309" s="218"/>
      <c r="F309" s="218"/>
      <c r="G309" s="218"/>
      <c r="H309" s="218"/>
      <c r="I309" s="218"/>
      <c r="J309" s="218"/>
      <c r="K309" s="218"/>
      <c r="L309" s="218"/>
      <c r="M309" s="218"/>
      <c r="N309" s="218"/>
      <c r="O309" s="218"/>
      <c r="P309" s="218"/>
    </row>
    <row r="310" spans="2:16" s="5" customFormat="1" ht="14.1" hidden="1" customHeight="1">
      <c r="B310" s="218"/>
      <c r="C310" s="218"/>
      <c r="D310" s="218"/>
      <c r="E310" s="218"/>
      <c r="F310" s="218"/>
      <c r="G310" s="218"/>
      <c r="H310" s="218"/>
      <c r="I310" s="218"/>
      <c r="J310" s="218"/>
      <c r="K310" s="218"/>
      <c r="L310" s="218"/>
      <c r="M310" s="218"/>
      <c r="N310" s="218"/>
      <c r="O310" s="218"/>
      <c r="P310" s="218"/>
    </row>
    <row r="311" spans="2:16" s="5" customFormat="1" ht="14.1" hidden="1" customHeight="1">
      <c r="B311" s="218"/>
      <c r="C311" s="218"/>
      <c r="D311" s="218"/>
      <c r="E311" s="218"/>
      <c r="F311" s="218"/>
      <c r="G311" s="218"/>
      <c r="H311" s="218"/>
      <c r="I311" s="218"/>
      <c r="J311" s="218"/>
      <c r="K311" s="218"/>
      <c r="L311" s="218"/>
      <c r="M311" s="218"/>
      <c r="N311" s="218"/>
      <c r="O311" s="218"/>
      <c r="P311" s="218"/>
    </row>
    <row r="312" spans="2:16" s="5" customFormat="1" ht="14.1" hidden="1" customHeight="1">
      <c r="B312" s="218"/>
      <c r="C312" s="218"/>
      <c r="D312" s="218"/>
      <c r="E312" s="218"/>
      <c r="F312" s="218"/>
      <c r="G312" s="218"/>
      <c r="H312" s="218"/>
      <c r="I312" s="218"/>
      <c r="J312" s="218"/>
      <c r="K312" s="218"/>
      <c r="L312" s="218"/>
      <c r="M312" s="218"/>
      <c r="N312" s="218"/>
      <c r="O312" s="218"/>
      <c r="P312" s="218"/>
    </row>
    <row r="313" spans="2:16" s="5" customFormat="1" ht="14.1" hidden="1" customHeight="1">
      <c r="B313" s="218"/>
      <c r="C313" s="218"/>
      <c r="D313" s="218"/>
      <c r="E313" s="218"/>
      <c r="F313" s="218"/>
      <c r="G313" s="218"/>
      <c r="H313" s="218"/>
      <c r="I313" s="218"/>
      <c r="J313" s="218"/>
      <c r="K313" s="218"/>
      <c r="L313" s="218"/>
      <c r="M313" s="218"/>
      <c r="N313" s="218"/>
      <c r="O313" s="218"/>
      <c r="P313" s="218"/>
    </row>
    <row r="314" spans="2:16" s="5" customFormat="1" ht="14.1" hidden="1" customHeight="1">
      <c r="B314" s="218"/>
      <c r="C314" s="218"/>
      <c r="D314" s="218"/>
      <c r="E314" s="218"/>
      <c r="F314" s="218"/>
      <c r="G314" s="218"/>
      <c r="H314" s="218"/>
      <c r="I314" s="218"/>
      <c r="J314" s="218"/>
      <c r="K314" s="218"/>
      <c r="L314" s="218"/>
      <c r="M314" s="218"/>
      <c r="N314" s="218"/>
      <c r="O314" s="218"/>
      <c r="P314" s="218"/>
    </row>
    <row r="315" spans="2:16" s="5" customFormat="1" ht="14.1" hidden="1" customHeight="1">
      <c r="B315" s="218"/>
      <c r="C315" s="218"/>
      <c r="D315" s="218"/>
      <c r="E315" s="218"/>
      <c r="F315" s="218"/>
      <c r="G315" s="218"/>
      <c r="H315" s="218"/>
      <c r="I315" s="218"/>
      <c r="J315" s="218"/>
      <c r="K315" s="218"/>
      <c r="L315" s="218"/>
      <c r="M315" s="218"/>
      <c r="N315" s="218"/>
      <c r="O315" s="218"/>
      <c r="P315" s="218"/>
    </row>
    <row r="316" spans="2:16" s="5" customFormat="1" ht="14.1" hidden="1" customHeight="1">
      <c r="B316" s="218"/>
      <c r="C316" s="218"/>
      <c r="D316" s="218"/>
      <c r="E316" s="218"/>
      <c r="F316" s="218"/>
      <c r="G316" s="218"/>
      <c r="H316" s="218"/>
      <c r="I316" s="218"/>
      <c r="J316" s="218"/>
      <c r="K316" s="218"/>
      <c r="L316" s="218"/>
      <c r="M316" s="218"/>
      <c r="N316" s="218"/>
      <c r="O316" s="218"/>
      <c r="P316" s="218"/>
    </row>
    <row r="317" spans="2:16" s="5" customFormat="1" ht="14.1" hidden="1" customHeight="1">
      <c r="B317" s="218"/>
      <c r="C317" s="218"/>
      <c r="D317" s="218"/>
      <c r="E317" s="218"/>
      <c r="F317" s="218"/>
      <c r="G317" s="218"/>
      <c r="H317" s="218"/>
      <c r="I317" s="218"/>
      <c r="J317" s="218"/>
      <c r="K317" s="218"/>
      <c r="L317" s="218"/>
      <c r="M317" s="218"/>
      <c r="N317" s="218"/>
      <c r="O317" s="218"/>
      <c r="P317" s="218"/>
    </row>
    <row r="318" spans="2:16" s="5" customFormat="1" ht="14.1" hidden="1" customHeight="1">
      <c r="B318" s="218"/>
      <c r="C318" s="218"/>
      <c r="D318" s="218"/>
      <c r="E318" s="218"/>
      <c r="F318" s="218"/>
      <c r="G318" s="218"/>
      <c r="H318" s="218"/>
      <c r="I318" s="218"/>
      <c r="J318" s="218"/>
      <c r="K318" s="218"/>
      <c r="L318" s="218"/>
      <c r="M318" s="218"/>
      <c r="N318" s="218"/>
      <c r="O318" s="218"/>
      <c r="P318" s="218"/>
    </row>
    <row r="319" spans="2:16" s="5" customFormat="1" ht="14.1" hidden="1" customHeight="1">
      <c r="B319" s="218"/>
      <c r="C319" s="218"/>
      <c r="D319" s="218"/>
      <c r="E319" s="218"/>
      <c r="F319" s="218"/>
      <c r="G319" s="218"/>
      <c r="H319" s="218"/>
      <c r="I319" s="218"/>
      <c r="J319" s="218"/>
      <c r="K319" s="218"/>
      <c r="L319" s="218"/>
      <c r="M319" s="218"/>
      <c r="N319" s="218"/>
      <c r="O319" s="218"/>
      <c r="P319" s="218"/>
    </row>
    <row r="320" spans="2:16" s="5" customFormat="1" ht="14.1" hidden="1" customHeight="1">
      <c r="B320" s="218"/>
      <c r="C320" s="218"/>
      <c r="D320" s="218"/>
      <c r="E320" s="218"/>
      <c r="F320" s="218"/>
      <c r="G320" s="218"/>
      <c r="H320" s="218"/>
      <c r="I320" s="218"/>
      <c r="J320" s="218"/>
      <c r="K320" s="218"/>
      <c r="L320" s="218"/>
      <c r="M320" s="218"/>
      <c r="N320" s="218"/>
      <c r="O320" s="218"/>
      <c r="P320" s="218"/>
    </row>
    <row r="321" spans="2:16" s="5" customFormat="1" ht="14.1" hidden="1" customHeight="1">
      <c r="B321" s="218"/>
      <c r="C321" s="218"/>
      <c r="D321" s="218"/>
      <c r="E321" s="218"/>
      <c r="F321" s="218"/>
      <c r="G321" s="218"/>
      <c r="H321" s="218"/>
      <c r="I321" s="218"/>
      <c r="J321" s="218"/>
      <c r="K321" s="218"/>
      <c r="L321" s="218"/>
      <c r="M321" s="218"/>
      <c r="N321" s="218"/>
      <c r="O321" s="218"/>
      <c r="P321" s="218"/>
    </row>
    <row r="322" spans="2:16" s="5" customFormat="1" ht="14.1" hidden="1" customHeight="1">
      <c r="B322" s="218"/>
      <c r="C322" s="218"/>
      <c r="D322" s="218"/>
      <c r="E322" s="218"/>
      <c r="F322" s="218"/>
      <c r="G322" s="218"/>
      <c r="H322" s="218"/>
      <c r="I322" s="218"/>
      <c r="J322" s="218"/>
      <c r="K322" s="218"/>
      <c r="L322" s="218"/>
      <c r="M322" s="218"/>
      <c r="N322" s="218"/>
      <c r="O322" s="218"/>
      <c r="P322" s="218"/>
    </row>
    <row r="323" spans="2:16" s="5" customFormat="1" ht="14.1" hidden="1" customHeight="1">
      <c r="B323" s="218"/>
      <c r="C323" s="218"/>
      <c r="D323" s="218"/>
      <c r="E323" s="218"/>
      <c r="F323" s="218"/>
      <c r="G323" s="218"/>
      <c r="H323" s="218"/>
      <c r="I323" s="218"/>
      <c r="J323" s="218"/>
      <c r="K323" s="218"/>
      <c r="L323" s="218"/>
      <c r="M323" s="218"/>
      <c r="N323" s="218"/>
      <c r="O323" s="218"/>
      <c r="P323" s="218"/>
    </row>
    <row r="324" spans="2:16" s="5" customFormat="1" ht="14.1" hidden="1" customHeight="1">
      <c r="B324" s="218"/>
      <c r="C324" s="218"/>
      <c r="D324" s="218"/>
      <c r="E324" s="218"/>
      <c r="F324" s="218"/>
      <c r="G324" s="218"/>
      <c r="H324" s="218"/>
      <c r="I324" s="218"/>
      <c r="J324" s="218"/>
      <c r="K324" s="218"/>
      <c r="L324" s="218"/>
      <c r="M324" s="218"/>
      <c r="N324" s="218"/>
      <c r="O324" s="218"/>
      <c r="P324" s="218"/>
    </row>
    <row r="325" spans="2:16" s="5" customFormat="1" ht="14.1" hidden="1" customHeight="1">
      <c r="B325" s="218"/>
      <c r="C325" s="218"/>
      <c r="D325" s="218"/>
      <c r="E325" s="218"/>
      <c r="F325" s="218"/>
      <c r="G325" s="218"/>
      <c r="H325" s="218"/>
      <c r="I325" s="218"/>
      <c r="J325" s="218"/>
      <c r="K325" s="218"/>
      <c r="L325" s="218"/>
      <c r="M325" s="218"/>
      <c r="N325" s="218"/>
      <c r="O325" s="218"/>
      <c r="P325" s="218"/>
    </row>
    <row r="326" spans="2:16" s="5" customFormat="1" ht="14.1" hidden="1" customHeight="1">
      <c r="B326" s="218"/>
      <c r="C326" s="218"/>
      <c r="D326" s="218"/>
      <c r="E326" s="218"/>
      <c r="F326" s="218"/>
      <c r="G326" s="218"/>
      <c r="H326" s="218"/>
      <c r="I326" s="218"/>
      <c r="J326" s="218"/>
      <c r="K326" s="218"/>
      <c r="L326" s="218"/>
      <c r="M326" s="218"/>
      <c r="N326" s="218"/>
      <c r="O326" s="218"/>
      <c r="P326" s="218"/>
    </row>
    <row r="327" spans="2:16" s="5" customFormat="1" ht="14.1" hidden="1" customHeight="1">
      <c r="B327" s="218"/>
      <c r="C327" s="218"/>
      <c r="D327" s="218"/>
      <c r="E327" s="218"/>
      <c r="F327" s="218"/>
      <c r="G327" s="218"/>
      <c r="H327" s="218"/>
      <c r="I327" s="218"/>
      <c r="J327" s="218"/>
      <c r="K327" s="218"/>
      <c r="L327" s="218"/>
      <c r="M327" s="218"/>
      <c r="N327" s="218"/>
      <c r="O327" s="218"/>
      <c r="P327" s="218"/>
    </row>
    <row r="328" spans="2:16" s="5" customFormat="1" ht="14.1" hidden="1" customHeight="1">
      <c r="B328" s="218"/>
      <c r="C328" s="218"/>
      <c r="D328" s="218"/>
      <c r="E328" s="218"/>
      <c r="F328" s="218"/>
      <c r="G328" s="218"/>
      <c r="H328" s="218"/>
      <c r="I328" s="218"/>
      <c r="J328" s="218"/>
      <c r="K328" s="218"/>
      <c r="L328" s="218"/>
      <c r="M328" s="218"/>
      <c r="N328" s="218"/>
      <c r="O328" s="218"/>
      <c r="P328" s="218"/>
    </row>
    <row r="329" spans="2:16" s="5" customFormat="1" ht="14.1" hidden="1" customHeight="1">
      <c r="B329" s="218"/>
      <c r="C329" s="218"/>
      <c r="D329" s="218"/>
      <c r="E329" s="218"/>
      <c r="F329" s="218"/>
      <c r="G329" s="218"/>
      <c r="H329" s="218"/>
      <c r="I329" s="218"/>
      <c r="J329" s="218"/>
      <c r="K329" s="218"/>
      <c r="L329" s="218"/>
      <c r="M329" s="218"/>
      <c r="N329" s="218"/>
      <c r="O329" s="218"/>
      <c r="P329" s="218"/>
    </row>
    <row r="330" spans="2:16" s="5" customFormat="1" ht="14.1" hidden="1" customHeight="1">
      <c r="B330" s="218"/>
      <c r="C330" s="218"/>
      <c r="D330" s="218"/>
      <c r="E330" s="218"/>
      <c r="F330" s="218"/>
      <c r="G330" s="218"/>
      <c r="H330" s="218"/>
      <c r="I330" s="218"/>
      <c r="J330" s="218"/>
      <c r="K330" s="218"/>
      <c r="L330" s="218"/>
      <c r="M330" s="218"/>
      <c r="N330" s="218"/>
      <c r="O330" s="218"/>
      <c r="P330" s="218"/>
    </row>
    <row r="331" spans="2:16" s="5" customFormat="1" ht="14.1" hidden="1" customHeight="1">
      <c r="B331" s="218"/>
      <c r="C331" s="218"/>
      <c r="D331" s="218"/>
      <c r="E331" s="218"/>
      <c r="F331" s="218"/>
      <c r="G331" s="218"/>
      <c r="H331" s="218"/>
      <c r="I331" s="218"/>
      <c r="J331" s="218"/>
      <c r="K331" s="218"/>
      <c r="L331" s="218"/>
      <c r="M331" s="218"/>
      <c r="N331" s="218"/>
      <c r="O331" s="218"/>
      <c r="P331" s="218"/>
    </row>
    <row r="332" spans="2:16" s="5" customFormat="1" ht="14.1" hidden="1" customHeight="1">
      <c r="B332" s="218"/>
      <c r="C332" s="218"/>
      <c r="D332" s="218"/>
      <c r="E332" s="218"/>
      <c r="F332" s="218"/>
      <c r="G332" s="218"/>
      <c r="H332" s="218"/>
      <c r="I332" s="218"/>
      <c r="J332" s="218"/>
      <c r="K332" s="218"/>
      <c r="L332" s="218"/>
      <c r="M332" s="218"/>
      <c r="N332" s="218"/>
      <c r="O332" s="218"/>
      <c r="P332" s="218"/>
    </row>
    <row r="333" spans="2:16" s="5" customFormat="1" ht="14.1" hidden="1" customHeight="1">
      <c r="B333" s="218"/>
      <c r="C333" s="218"/>
      <c r="D333" s="218"/>
      <c r="E333" s="218"/>
      <c r="F333" s="218"/>
      <c r="G333" s="218"/>
      <c r="H333" s="218"/>
      <c r="I333" s="218"/>
      <c r="J333" s="218"/>
      <c r="K333" s="218"/>
      <c r="L333" s="218"/>
      <c r="M333" s="218"/>
      <c r="N333" s="218"/>
      <c r="O333" s="218"/>
      <c r="P333" s="218"/>
    </row>
    <row r="334" spans="2:16" s="5" customFormat="1" ht="14.1" hidden="1" customHeight="1">
      <c r="B334" s="218"/>
      <c r="C334" s="218"/>
      <c r="D334" s="218"/>
      <c r="E334" s="218"/>
      <c r="F334" s="218"/>
      <c r="G334" s="218"/>
      <c r="H334" s="218"/>
      <c r="I334" s="218"/>
      <c r="J334" s="218"/>
      <c r="K334" s="218"/>
      <c r="L334" s="218"/>
      <c r="M334" s="218"/>
      <c r="N334" s="218"/>
      <c r="O334" s="218"/>
      <c r="P334" s="218"/>
    </row>
    <row r="335" spans="2:16" s="5" customFormat="1" ht="14.1" hidden="1" customHeight="1">
      <c r="B335" s="218"/>
      <c r="C335" s="218"/>
      <c r="D335" s="218"/>
      <c r="E335" s="218"/>
      <c r="F335" s="218"/>
      <c r="G335" s="218"/>
      <c r="H335" s="218"/>
      <c r="I335" s="218"/>
      <c r="J335" s="218"/>
      <c r="K335" s="218"/>
      <c r="L335" s="218"/>
      <c r="M335" s="218"/>
      <c r="N335" s="218"/>
      <c r="O335" s="218"/>
      <c r="P335" s="218"/>
    </row>
    <row r="336" spans="2:16" s="5" customFormat="1" ht="14.1" hidden="1" customHeight="1">
      <c r="B336" s="218"/>
      <c r="C336" s="218"/>
      <c r="D336" s="218"/>
      <c r="E336" s="218"/>
      <c r="F336" s="218"/>
      <c r="G336" s="218"/>
      <c r="H336" s="218"/>
      <c r="I336" s="218"/>
      <c r="J336" s="218"/>
      <c r="K336" s="218"/>
      <c r="L336" s="218"/>
      <c r="M336" s="218"/>
      <c r="N336" s="218"/>
      <c r="O336" s="218"/>
      <c r="P336" s="218"/>
    </row>
    <row r="337" spans="2:16" s="5" customFormat="1" ht="14.1" hidden="1" customHeight="1">
      <c r="B337" s="218"/>
      <c r="C337" s="218"/>
      <c r="D337" s="218"/>
      <c r="E337" s="218"/>
      <c r="F337" s="218"/>
      <c r="G337" s="218"/>
      <c r="H337" s="218"/>
      <c r="I337" s="218"/>
      <c r="J337" s="218"/>
      <c r="K337" s="218"/>
      <c r="L337" s="218"/>
      <c r="M337" s="218"/>
      <c r="N337" s="218"/>
      <c r="O337" s="218"/>
      <c r="P337" s="218"/>
    </row>
    <row r="338" spans="2:16" s="5" customFormat="1" ht="14.1" hidden="1" customHeight="1">
      <c r="B338" s="218"/>
      <c r="C338" s="218"/>
      <c r="D338" s="218"/>
      <c r="E338" s="218"/>
      <c r="F338" s="218"/>
      <c r="G338" s="218"/>
      <c r="H338" s="218"/>
      <c r="I338" s="218"/>
      <c r="J338" s="218"/>
      <c r="K338" s="218"/>
      <c r="L338" s="218"/>
      <c r="M338" s="218"/>
      <c r="N338" s="218"/>
      <c r="O338" s="218"/>
      <c r="P338" s="218"/>
    </row>
    <row r="339" spans="2:16" s="5" customFormat="1" ht="14.1" hidden="1" customHeight="1">
      <c r="B339" s="218"/>
      <c r="C339" s="218"/>
      <c r="D339" s="218"/>
      <c r="E339" s="218"/>
      <c r="F339" s="218"/>
      <c r="G339" s="218"/>
      <c r="H339" s="218"/>
      <c r="I339" s="218"/>
      <c r="J339" s="218"/>
      <c r="K339" s="218"/>
      <c r="L339" s="218"/>
      <c r="M339" s="218"/>
      <c r="N339" s="218"/>
      <c r="O339" s="218"/>
      <c r="P339" s="218"/>
    </row>
    <row r="340" spans="2:16" s="5" customFormat="1" ht="14.1" hidden="1" customHeight="1">
      <c r="B340" s="218"/>
      <c r="C340" s="218"/>
      <c r="D340" s="218"/>
      <c r="E340" s="218"/>
      <c r="F340" s="218"/>
      <c r="G340" s="218"/>
      <c r="H340" s="218"/>
      <c r="I340" s="218"/>
      <c r="J340" s="218"/>
      <c r="K340" s="218"/>
      <c r="L340" s="218"/>
      <c r="M340" s="218"/>
      <c r="N340" s="218"/>
      <c r="O340" s="218"/>
      <c r="P340" s="218"/>
    </row>
    <row r="341" spans="2:16" s="5" customFormat="1" ht="14.1" hidden="1" customHeight="1">
      <c r="B341" s="218"/>
      <c r="C341" s="218"/>
      <c r="D341" s="218"/>
      <c r="E341" s="218"/>
      <c r="F341" s="218"/>
      <c r="G341" s="218"/>
      <c r="H341" s="218"/>
      <c r="I341" s="218"/>
      <c r="J341" s="218"/>
      <c r="K341" s="218"/>
      <c r="L341" s="218"/>
      <c r="M341" s="218"/>
      <c r="N341" s="218"/>
      <c r="O341" s="218"/>
      <c r="P341" s="218"/>
    </row>
    <row r="342" spans="2:16" s="5" customFormat="1" ht="14.1" hidden="1" customHeight="1">
      <c r="B342" s="218"/>
      <c r="C342" s="218"/>
      <c r="D342" s="218"/>
      <c r="E342" s="218"/>
      <c r="F342" s="218"/>
      <c r="G342" s="218"/>
      <c r="H342" s="218"/>
      <c r="I342" s="218"/>
      <c r="J342" s="218"/>
      <c r="K342" s="218"/>
      <c r="L342" s="218"/>
      <c r="M342" s="218"/>
      <c r="N342" s="218"/>
      <c r="O342" s="218"/>
      <c r="P342" s="218"/>
    </row>
    <row r="343" spans="2:16" s="5" customFormat="1" ht="14.1" hidden="1" customHeight="1">
      <c r="B343" s="218"/>
      <c r="C343" s="218"/>
      <c r="D343" s="218"/>
      <c r="E343" s="218"/>
      <c r="F343" s="218"/>
      <c r="G343" s="218"/>
      <c r="H343" s="218"/>
      <c r="I343" s="218"/>
      <c r="J343" s="218"/>
      <c r="K343" s="218"/>
      <c r="L343" s="218"/>
      <c r="M343" s="218"/>
      <c r="N343" s="218"/>
      <c r="O343" s="218"/>
      <c r="P343" s="218"/>
    </row>
    <row r="344" spans="2:16" s="5" customFormat="1" ht="14.1" hidden="1" customHeight="1">
      <c r="B344" s="218"/>
      <c r="C344" s="218"/>
      <c r="D344" s="218"/>
      <c r="E344" s="218"/>
      <c r="F344" s="218"/>
      <c r="G344" s="218"/>
      <c r="H344" s="218"/>
      <c r="I344" s="218"/>
      <c r="J344" s="218"/>
      <c r="K344" s="218"/>
      <c r="L344" s="218"/>
      <c r="M344" s="218"/>
      <c r="N344" s="218"/>
      <c r="O344" s="218"/>
      <c r="P344" s="218"/>
    </row>
    <row r="345" spans="2:16" s="5" customFormat="1" ht="14.1" hidden="1" customHeight="1">
      <c r="B345" s="218"/>
      <c r="C345" s="218"/>
      <c r="D345" s="218"/>
      <c r="E345" s="218"/>
      <c r="F345" s="218"/>
      <c r="G345" s="218"/>
      <c r="H345" s="218"/>
      <c r="I345" s="218"/>
      <c r="J345" s="218"/>
      <c r="K345" s="218"/>
      <c r="L345" s="218"/>
      <c r="M345" s="218"/>
      <c r="N345" s="218"/>
      <c r="O345" s="218"/>
      <c r="P345" s="218"/>
    </row>
    <row r="346" spans="2:16" s="5" customFormat="1" ht="14.1" hidden="1" customHeight="1">
      <c r="B346" s="218"/>
      <c r="C346" s="218"/>
      <c r="D346" s="218"/>
      <c r="E346" s="218"/>
      <c r="F346" s="218"/>
      <c r="G346" s="218"/>
      <c r="H346" s="218"/>
      <c r="I346" s="218"/>
      <c r="J346" s="218"/>
      <c r="K346" s="218"/>
      <c r="L346" s="218"/>
      <c r="M346" s="218"/>
      <c r="N346" s="218"/>
      <c r="O346" s="218"/>
      <c r="P346" s="218"/>
    </row>
    <row r="347" spans="2:16" s="5" customFormat="1" ht="14.1" hidden="1" customHeight="1">
      <c r="B347" s="218"/>
      <c r="C347" s="218"/>
      <c r="D347" s="218"/>
      <c r="E347" s="218"/>
      <c r="F347" s="218"/>
      <c r="G347" s="218"/>
      <c r="H347" s="218"/>
      <c r="I347" s="218"/>
      <c r="J347" s="218"/>
      <c r="K347" s="218"/>
      <c r="L347" s="218"/>
      <c r="M347" s="218"/>
      <c r="N347" s="218"/>
      <c r="O347" s="218"/>
      <c r="P347" s="218"/>
    </row>
    <row r="348" spans="2:16" s="5" customFormat="1" ht="14.1" hidden="1" customHeight="1">
      <c r="B348" s="218"/>
      <c r="C348" s="218"/>
      <c r="D348" s="218"/>
      <c r="E348" s="218"/>
      <c r="F348" s="218"/>
      <c r="G348" s="218"/>
      <c r="H348" s="218"/>
      <c r="I348" s="218"/>
      <c r="J348" s="218"/>
      <c r="K348" s="218"/>
      <c r="L348" s="218"/>
      <c r="M348" s="218"/>
      <c r="N348" s="218"/>
      <c r="O348" s="218"/>
      <c r="P348" s="218"/>
    </row>
    <row r="349" spans="2:16" s="5" customFormat="1" ht="14.1" hidden="1" customHeight="1">
      <c r="B349" s="218"/>
      <c r="C349" s="218"/>
      <c r="D349" s="218"/>
      <c r="E349" s="218"/>
      <c r="F349" s="218"/>
      <c r="G349" s="218"/>
      <c r="H349" s="218"/>
      <c r="I349" s="218"/>
      <c r="J349" s="218"/>
      <c r="K349" s="218"/>
      <c r="L349" s="218"/>
      <c r="M349" s="218"/>
      <c r="N349" s="218"/>
      <c r="O349" s="218"/>
      <c r="P349" s="218"/>
    </row>
    <row r="350" spans="2:16" s="5" customFormat="1" ht="14.1" hidden="1" customHeight="1">
      <c r="B350" s="218"/>
      <c r="C350" s="218"/>
      <c r="D350" s="218"/>
      <c r="E350" s="218"/>
      <c r="F350" s="218"/>
      <c r="G350" s="218"/>
      <c r="H350" s="218"/>
      <c r="I350" s="218"/>
      <c r="J350" s="218"/>
      <c r="K350" s="218"/>
      <c r="L350" s="218"/>
      <c r="M350" s="218"/>
      <c r="N350" s="218"/>
      <c r="O350" s="218"/>
      <c r="P350" s="218"/>
    </row>
    <row r="351" spans="2:16" s="5" customFormat="1" ht="14.1" hidden="1" customHeight="1">
      <c r="B351" s="218"/>
      <c r="C351" s="218"/>
      <c r="D351" s="218"/>
      <c r="E351" s="218"/>
      <c r="F351" s="218"/>
      <c r="G351" s="218"/>
      <c r="H351" s="218"/>
      <c r="I351" s="218"/>
      <c r="J351" s="218"/>
      <c r="K351" s="218"/>
      <c r="L351" s="218"/>
      <c r="M351" s="218"/>
      <c r="N351" s="218"/>
      <c r="O351" s="218"/>
      <c r="P351" s="218"/>
    </row>
    <row r="352" spans="2:16" s="5" customFormat="1" ht="14.1" hidden="1" customHeight="1">
      <c r="B352" s="218"/>
      <c r="C352" s="218"/>
      <c r="D352" s="218"/>
      <c r="E352" s="218"/>
      <c r="F352" s="218"/>
      <c r="G352" s="218"/>
      <c r="H352" s="218"/>
      <c r="I352" s="218"/>
      <c r="J352" s="218"/>
      <c r="K352" s="218"/>
      <c r="L352" s="218"/>
      <c r="M352" s="218"/>
      <c r="N352" s="218"/>
      <c r="O352" s="218"/>
      <c r="P352" s="218"/>
    </row>
    <row r="353" spans="2:16" s="5" customFormat="1" ht="14.1" hidden="1" customHeight="1">
      <c r="B353" s="218"/>
      <c r="C353" s="218"/>
      <c r="D353" s="218"/>
      <c r="E353" s="218"/>
      <c r="F353" s="218"/>
      <c r="G353" s="218"/>
      <c r="H353" s="218"/>
      <c r="I353" s="218"/>
      <c r="J353" s="218"/>
      <c r="K353" s="218"/>
      <c r="L353" s="218"/>
      <c r="M353" s="218"/>
      <c r="N353" s="218"/>
      <c r="O353" s="218"/>
      <c r="P353" s="218"/>
    </row>
    <row r="354" spans="2:16" s="5" customFormat="1" ht="14.1" hidden="1" customHeight="1">
      <c r="B354" s="218"/>
      <c r="C354" s="218"/>
      <c r="D354" s="218"/>
      <c r="E354" s="218"/>
      <c r="F354" s="218"/>
      <c r="G354" s="218"/>
      <c r="H354" s="218"/>
      <c r="I354" s="218"/>
      <c r="J354" s="218"/>
      <c r="K354" s="218"/>
      <c r="L354" s="218"/>
      <c r="M354" s="218"/>
      <c r="N354" s="218"/>
      <c r="O354" s="218"/>
      <c r="P354" s="218"/>
    </row>
    <row r="355" spans="2:16" s="5" customFormat="1" ht="14.1" hidden="1" customHeight="1">
      <c r="B355" s="218"/>
      <c r="C355" s="218"/>
      <c r="D355" s="218"/>
      <c r="E355" s="218"/>
      <c r="F355" s="218"/>
      <c r="G355" s="218"/>
      <c r="H355" s="218"/>
      <c r="I355" s="218"/>
      <c r="J355" s="218"/>
      <c r="K355" s="218"/>
      <c r="L355" s="218"/>
      <c r="M355" s="218"/>
      <c r="N355" s="218"/>
      <c r="O355" s="218"/>
      <c r="P355" s="218"/>
    </row>
    <row r="356" spans="2:16" s="5" customFormat="1" ht="14.1" hidden="1" customHeight="1">
      <c r="B356" s="218"/>
      <c r="C356" s="218"/>
      <c r="D356" s="218"/>
      <c r="E356" s="218"/>
      <c r="F356" s="218"/>
      <c r="G356" s="218"/>
      <c r="H356" s="218"/>
      <c r="I356" s="218"/>
      <c r="J356" s="218"/>
      <c r="K356" s="218"/>
      <c r="L356" s="218"/>
      <c r="M356" s="218"/>
      <c r="N356" s="218"/>
      <c r="O356" s="218"/>
      <c r="P356" s="218"/>
    </row>
    <row r="357" spans="2:16" s="5" customFormat="1" ht="14.1" hidden="1" customHeight="1">
      <c r="B357" s="218"/>
      <c r="C357" s="218"/>
      <c r="D357" s="218"/>
      <c r="E357" s="218"/>
      <c r="F357" s="218"/>
      <c r="G357" s="218"/>
      <c r="H357" s="218"/>
      <c r="I357" s="218"/>
      <c r="J357" s="218"/>
      <c r="K357" s="218"/>
      <c r="L357" s="218"/>
      <c r="M357" s="218"/>
      <c r="N357" s="218"/>
      <c r="O357" s="218"/>
      <c r="P357" s="218"/>
    </row>
    <row r="358" spans="2:16" s="5" customFormat="1" ht="14.1" hidden="1" customHeight="1">
      <c r="B358" s="218"/>
      <c r="C358" s="218"/>
      <c r="D358" s="218"/>
      <c r="E358" s="218"/>
      <c r="F358" s="218"/>
      <c r="G358" s="218"/>
      <c r="H358" s="218"/>
      <c r="I358" s="218"/>
      <c r="J358" s="218"/>
      <c r="K358" s="218"/>
      <c r="L358" s="218"/>
      <c r="M358" s="218"/>
      <c r="N358" s="218"/>
      <c r="O358" s="218"/>
      <c r="P358" s="218"/>
    </row>
    <row r="359" spans="2:16" s="5" customFormat="1" ht="14.1" hidden="1" customHeight="1">
      <c r="B359" s="218"/>
      <c r="C359" s="218"/>
      <c r="D359" s="218"/>
      <c r="E359" s="218"/>
      <c r="F359" s="218"/>
      <c r="G359" s="218"/>
      <c r="H359" s="218"/>
      <c r="I359" s="218"/>
      <c r="J359" s="218"/>
      <c r="K359" s="218"/>
      <c r="L359" s="218"/>
      <c r="M359" s="218"/>
      <c r="N359" s="218"/>
      <c r="O359" s="218"/>
      <c r="P359" s="218"/>
    </row>
    <row r="360" spans="2:16" s="5" customFormat="1" ht="14.1" hidden="1" customHeight="1">
      <c r="B360" s="218"/>
      <c r="C360" s="218"/>
      <c r="D360" s="218"/>
      <c r="E360" s="218"/>
      <c r="F360" s="218"/>
      <c r="G360" s="218"/>
      <c r="H360" s="218"/>
      <c r="I360" s="218"/>
      <c r="J360" s="218"/>
      <c r="K360" s="218"/>
      <c r="L360" s="218"/>
      <c r="M360" s="218"/>
      <c r="N360" s="218"/>
      <c r="O360" s="218"/>
      <c r="P360" s="218"/>
    </row>
    <row r="361" spans="2:16" s="5" customFormat="1" ht="14.1" hidden="1" customHeight="1">
      <c r="B361" s="218"/>
      <c r="C361" s="218"/>
      <c r="D361" s="218"/>
      <c r="E361" s="218"/>
      <c r="F361" s="218"/>
      <c r="G361" s="218"/>
      <c r="H361" s="218"/>
      <c r="I361" s="218"/>
      <c r="J361" s="218"/>
      <c r="K361" s="218"/>
      <c r="L361" s="218"/>
      <c r="M361" s="218"/>
      <c r="N361" s="218"/>
      <c r="O361" s="218"/>
      <c r="P361" s="218"/>
    </row>
    <row r="362" spans="2:16" s="5" customFormat="1" ht="14.1" hidden="1" customHeight="1">
      <c r="B362" s="218"/>
      <c r="C362" s="218"/>
      <c r="D362" s="218"/>
      <c r="E362" s="218"/>
      <c r="F362" s="218"/>
      <c r="G362" s="218"/>
      <c r="H362" s="218"/>
      <c r="I362" s="218"/>
      <c r="J362" s="218"/>
      <c r="K362" s="218"/>
      <c r="L362" s="218"/>
      <c r="M362" s="218"/>
      <c r="N362" s="218"/>
      <c r="O362" s="218"/>
      <c r="P362" s="218"/>
    </row>
    <row r="363" spans="2:16" s="5" customFormat="1" ht="14.1" hidden="1" customHeight="1">
      <c r="B363" s="218"/>
      <c r="C363" s="218"/>
      <c r="D363" s="218"/>
      <c r="E363" s="218"/>
      <c r="F363" s="218"/>
      <c r="G363" s="218"/>
      <c r="H363" s="218"/>
      <c r="I363" s="218"/>
      <c r="J363" s="218"/>
      <c r="K363" s="218"/>
      <c r="L363" s="218"/>
      <c r="M363" s="218"/>
      <c r="N363" s="218"/>
      <c r="O363" s="218"/>
      <c r="P363" s="218"/>
    </row>
    <row r="364" spans="2:16" s="5" customFormat="1" ht="14.1" hidden="1" customHeight="1">
      <c r="B364" s="218"/>
      <c r="C364" s="218"/>
      <c r="D364" s="218"/>
      <c r="E364" s="218"/>
      <c r="F364" s="218"/>
      <c r="G364" s="218"/>
      <c r="H364" s="218"/>
      <c r="I364" s="218"/>
      <c r="J364" s="218"/>
      <c r="K364" s="218"/>
      <c r="L364" s="218"/>
      <c r="M364" s="218"/>
      <c r="N364" s="218"/>
      <c r="O364" s="218"/>
      <c r="P364" s="218"/>
    </row>
    <row r="365" spans="2:16" s="5" customFormat="1" ht="14.1" hidden="1" customHeight="1">
      <c r="B365" s="218"/>
      <c r="C365" s="218"/>
      <c r="D365" s="218"/>
      <c r="E365" s="218"/>
      <c r="F365" s="218"/>
      <c r="G365" s="218"/>
      <c r="H365" s="218"/>
      <c r="I365" s="218"/>
      <c r="J365" s="218"/>
      <c r="K365" s="218"/>
      <c r="L365" s="218"/>
      <c r="M365" s="218"/>
      <c r="N365" s="218"/>
      <c r="O365" s="218"/>
      <c r="P365" s="218"/>
    </row>
    <row r="366" spans="2:16" s="5" customFormat="1" ht="14.1" hidden="1" customHeight="1">
      <c r="B366" s="218"/>
      <c r="C366" s="218"/>
      <c r="D366" s="218"/>
      <c r="E366" s="218"/>
      <c r="F366" s="218"/>
      <c r="G366" s="218"/>
      <c r="H366" s="218"/>
      <c r="I366" s="218"/>
      <c r="J366" s="218"/>
      <c r="K366" s="218"/>
      <c r="L366" s="218"/>
      <c r="M366" s="218"/>
      <c r="N366" s="218"/>
      <c r="O366" s="218"/>
      <c r="P366" s="218"/>
    </row>
    <row r="367" spans="2:16" s="5" customFormat="1" ht="14.1" hidden="1" customHeight="1">
      <c r="B367" s="218"/>
      <c r="C367" s="218"/>
      <c r="D367" s="218"/>
      <c r="E367" s="218"/>
      <c r="F367" s="218"/>
      <c r="G367" s="218"/>
      <c r="H367" s="218"/>
      <c r="I367" s="218"/>
      <c r="J367" s="218"/>
      <c r="K367" s="218"/>
      <c r="L367" s="218"/>
      <c r="M367" s="218"/>
      <c r="N367" s="218"/>
      <c r="O367" s="218"/>
      <c r="P367" s="218"/>
    </row>
    <row r="368" spans="2:16" s="5" customFormat="1" ht="14.1" hidden="1" customHeight="1">
      <c r="B368" s="218"/>
      <c r="C368" s="218"/>
      <c r="D368" s="218"/>
      <c r="E368" s="218"/>
      <c r="F368" s="218"/>
      <c r="G368" s="218"/>
      <c r="H368" s="218"/>
      <c r="I368" s="218"/>
      <c r="J368" s="218"/>
      <c r="K368" s="218"/>
      <c r="L368" s="218"/>
      <c r="M368" s="218"/>
      <c r="N368" s="218"/>
      <c r="O368" s="218"/>
      <c r="P368" s="218"/>
    </row>
    <row r="369" spans="2:16" s="5" customFormat="1" ht="14.1" hidden="1" customHeight="1">
      <c r="B369" s="218"/>
      <c r="C369" s="218"/>
      <c r="D369" s="218"/>
      <c r="E369" s="218"/>
      <c r="F369" s="218"/>
      <c r="G369" s="218"/>
      <c r="H369" s="218"/>
      <c r="I369" s="218"/>
      <c r="J369" s="218"/>
      <c r="K369" s="218"/>
      <c r="L369" s="218"/>
      <c r="M369" s="218"/>
      <c r="N369" s="218"/>
      <c r="O369" s="218"/>
      <c r="P369" s="218"/>
    </row>
    <row r="370" spans="2:16" s="5" customFormat="1" ht="14.1" hidden="1" customHeight="1">
      <c r="B370" s="218"/>
      <c r="C370" s="218"/>
      <c r="D370" s="218"/>
      <c r="E370" s="218"/>
      <c r="F370" s="218"/>
      <c r="G370" s="218"/>
      <c r="H370" s="218"/>
      <c r="I370" s="218"/>
      <c r="J370" s="218"/>
      <c r="K370" s="218"/>
      <c r="L370" s="218"/>
      <c r="M370" s="218"/>
      <c r="N370" s="218"/>
      <c r="O370" s="218"/>
      <c r="P370" s="218"/>
    </row>
    <row r="371" spans="2:16" s="5" customFormat="1" ht="14.1" hidden="1" customHeight="1">
      <c r="B371" s="218"/>
      <c r="C371" s="218"/>
      <c r="D371" s="218"/>
      <c r="E371" s="218"/>
      <c r="F371" s="218"/>
      <c r="G371" s="218"/>
      <c r="H371" s="218"/>
      <c r="I371" s="218"/>
      <c r="J371" s="218"/>
      <c r="K371" s="218"/>
      <c r="L371" s="218"/>
      <c r="M371" s="218"/>
      <c r="N371" s="218"/>
      <c r="O371" s="218"/>
      <c r="P371" s="218"/>
    </row>
    <row r="372" spans="2:16" s="5" customFormat="1" ht="14.1" hidden="1" customHeight="1">
      <c r="B372" s="218"/>
      <c r="C372" s="218"/>
      <c r="D372" s="218"/>
      <c r="E372" s="218"/>
      <c r="F372" s="218"/>
      <c r="G372" s="218"/>
      <c r="H372" s="218"/>
      <c r="I372" s="218"/>
      <c r="J372" s="218"/>
      <c r="K372" s="218"/>
      <c r="L372" s="218"/>
      <c r="M372" s="218"/>
      <c r="N372" s="218"/>
      <c r="O372" s="218"/>
      <c r="P372" s="218"/>
    </row>
    <row r="373" spans="2:16" s="5" customFormat="1" ht="14.1" hidden="1" customHeight="1">
      <c r="B373" s="218"/>
      <c r="C373" s="218"/>
      <c r="D373" s="218"/>
      <c r="E373" s="218"/>
      <c r="F373" s="218"/>
      <c r="G373" s="218"/>
      <c r="H373" s="218"/>
      <c r="I373" s="218"/>
      <c r="J373" s="218"/>
      <c r="K373" s="218"/>
      <c r="L373" s="218"/>
      <c r="M373" s="218"/>
      <c r="N373" s="218"/>
      <c r="O373" s="218"/>
      <c r="P373" s="218"/>
    </row>
    <row r="374" spans="2:16" s="5" customFormat="1" ht="14.1" hidden="1" customHeight="1">
      <c r="B374" s="218"/>
      <c r="C374" s="218"/>
      <c r="D374" s="218"/>
      <c r="E374" s="218"/>
      <c r="F374" s="218"/>
      <c r="G374" s="218"/>
      <c r="H374" s="218"/>
      <c r="I374" s="218"/>
      <c r="J374" s="218"/>
      <c r="K374" s="218"/>
      <c r="L374" s="218"/>
      <c r="M374" s="218"/>
      <c r="N374" s="218"/>
      <c r="O374" s="218"/>
      <c r="P374" s="218"/>
    </row>
    <row r="375" spans="2:16" s="5" customFormat="1" ht="14.1" hidden="1" customHeight="1">
      <c r="B375" s="218"/>
      <c r="C375" s="218"/>
      <c r="D375" s="218"/>
      <c r="E375" s="218"/>
      <c r="F375" s="218"/>
      <c r="G375" s="218"/>
      <c r="H375" s="218"/>
      <c r="I375" s="218"/>
      <c r="J375" s="218"/>
      <c r="K375" s="218"/>
      <c r="L375" s="218"/>
      <c r="M375" s="218"/>
      <c r="N375" s="218"/>
      <c r="O375" s="218"/>
      <c r="P375" s="218"/>
    </row>
    <row r="376" spans="2:16" s="5" customFormat="1" ht="14.1" hidden="1" customHeight="1">
      <c r="B376" s="218"/>
      <c r="C376" s="218"/>
      <c r="D376" s="218"/>
      <c r="E376" s="218"/>
      <c r="F376" s="218"/>
      <c r="G376" s="218"/>
      <c r="H376" s="218"/>
      <c r="I376" s="218"/>
      <c r="J376" s="218"/>
      <c r="K376" s="218"/>
      <c r="L376" s="218"/>
      <c r="M376" s="218"/>
      <c r="N376" s="218"/>
      <c r="O376" s="218"/>
      <c r="P376" s="218"/>
    </row>
    <row r="377" spans="2:16" s="5" customFormat="1" ht="14.1" hidden="1" customHeight="1">
      <c r="B377" s="218"/>
      <c r="C377" s="218"/>
      <c r="D377" s="218"/>
      <c r="E377" s="218"/>
      <c r="F377" s="218"/>
      <c r="G377" s="218"/>
      <c r="H377" s="218"/>
      <c r="I377" s="218"/>
      <c r="J377" s="218"/>
      <c r="K377" s="218"/>
      <c r="L377" s="218"/>
      <c r="M377" s="218"/>
      <c r="N377" s="218"/>
      <c r="O377" s="218"/>
      <c r="P377" s="218"/>
    </row>
    <row r="378" spans="2:16" s="5" customFormat="1" ht="14.1" hidden="1" customHeight="1">
      <c r="B378" s="218"/>
      <c r="C378" s="218"/>
      <c r="D378" s="218"/>
      <c r="E378" s="218"/>
      <c r="F378" s="218"/>
      <c r="G378" s="218"/>
      <c r="H378" s="218"/>
      <c r="I378" s="218"/>
      <c r="J378" s="218"/>
      <c r="K378" s="218"/>
      <c r="L378" s="218"/>
      <c r="M378" s="218"/>
      <c r="N378" s="218"/>
      <c r="O378" s="218"/>
      <c r="P378" s="218"/>
    </row>
    <row r="379" spans="2:16" s="5" customFormat="1" ht="14.1" hidden="1" customHeight="1">
      <c r="B379" s="218"/>
      <c r="C379" s="218"/>
      <c r="D379" s="218"/>
      <c r="E379" s="218"/>
      <c r="F379" s="218"/>
      <c r="G379" s="218"/>
      <c r="H379" s="218"/>
      <c r="I379" s="218"/>
      <c r="J379" s="218"/>
      <c r="K379" s="218"/>
      <c r="L379" s="218"/>
      <c r="M379" s="218"/>
      <c r="N379" s="218"/>
      <c r="O379" s="218"/>
      <c r="P379" s="218"/>
    </row>
    <row r="380" spans="2:16" s="5" customFormat="1" ht="14.1" hidden="1" customHeight="1">
      <c r="B380" s="218"/>
      <c r="C380" s="218"/>
      <c r="D380" s="218"/>
      <c r="E380" s="218"/>
      <c r="F380" s="218"/>
      <c r="G380" s="218"/>
      <c r="H380" s="218"/>
      <c r="I380" s="218"/>
      <c r="J380" s="218"/>
      <c r="K380" s="218"/>
      <c r="L380" s="218"/>
      <c r="M380" s="218"/>
      <c r="N380" s="218"/>
      <c r="O380" s="218"/>
      <c r="P380" s="218"/>
    </row>
    <row r="381" spans="2:16" s="5" customFormat="1" ht="14.1" hidden="1" customHeight="1">
      <c r="B381" s="218"/>
      <c r="C381" s="218"/>
      <c r="D381" s="218"/>
      <c r="E381" s="218"/>
      <c r="F381" s="218"/>
      <c r="G381" s="218"/>
      <c r="H381" s="218"/>
      <c r="I381" s="218"/>
      <c r="J381" s="218"/>
      <c r="K381" s="218"/>
      <c r="L381" s="218"/>
      <c r="M381" s="218"/>
      <c r="N381" s="218"/>
      <c r="O381" s="218"/>
      <c r="P381" s="218"/>
    </row>
    <row r="382" spans="2:16" s="5" customFormat="1" ht="14.1" hidden="1" customHeight="1">
      <c r="B382" s="218"/>
      <c r="C382" s="218"/>
      <c r="D382" s="218"/>
      <c r="E382" s="218"/>
      <c r="F382" s="218"/>
      <c r="G382" s="218"/>
      <c r="H382" s="218"/>
      <c r="I382" s="218"/>
      <c r="J382" s="218"/>
      <c r="K382" s="218"/>
      <c r="L382" s="218"/>
      <c r="M382" s="218"/>
      <c r="N382" s="218"/>
      <c r="O382" s="218"/>
      <c r="P382" s="218"/>
    </row>
    <row r="383" spans="2:16" s="5" customFormat="1" ht="14.1" hidden="1" customHeight="1">
      <c r="B383" s="218"/>
      <c r="C383" s="218"/>
      <c r="D383" s="218"/>
      <c r="E383" s="218"/>
      <c r="F383" s="218"/>
      <c r="G383" s="218"/>
      <c r="H383" s="218"/>
      <c r="I383" s="218"/>
      <c r="J383" s="218"/>
      <c r="K383" s="218"/>
      <c r="L383" s="218"/>
      <c r="M383" s="218"/>
      <c r="N383" s="218"/>
      <c r="O383" s="218"/>
      <c r="P383" s="218"/>
    </row>
    <row r="384" spans="2:16" s="5" customFormat="1" ht="14.1" hidden="1" customHeight="1">
      <c r="B384" s="218"/>
      <c r="C384" s="218"/>
      <c r="D384" s="218"/>
      <c r="E384" s="218"/>
      <c r="F384" s="218"/>
      <c r="G384" s="218"/>
      <c r="H384" s="218"/>
      <c r="I384" s="218"/>
      <c r="J384" s="218"/>
      <c r="K384" s="218"/>
      <c r="L384" s="218"/>
      <c r="M384" s="218"/>
      <c r="N384" s="218"/>
      <c r="O384" s="218"/>
      <c r="P384" s="218"/>
    </row>
    <row r="385" spans="2:16" s="5" customFormat="1" ht="14.1" hidden="1" customHeight="1">
      <c r="B385" s="218"/>
      <c r="C385" s="218"/>
      <c r="D385" s="218"/>
      <c r="E385" s="218"/>
      <c r="F385" s="218"/>
      <c r="G385" s="218"/>
      <c r="H385" s="218"/>
      <c r="I385" s="218"/>
      <c r="J385" s="218"/>
      <c r="K385" s="218"/>
      <c r="L385" s="218"/>
      <c r="M385" s="218"/>
      <c r="N385" s="218"/>
      <c r="O385" s="218"/>
      <c r="P385" s="218"/>
    </row>
    <row r="386" spans="2:16" s="5" customFormat="1" ht="14.1" hidden="1" customHeight="1">
      <c r="B386" s="218"/>
      <c r="C386" s="218"/>
      <c r="D386" s="218"/>
      <c r="E386" s="218"/>
      <c r="F386" s="218"/>
      <c r="G386" s="218"/>
      <c r="H386" s="218"/>
      <c r="I386" s="218"/>
      <c r="J386" s="218"/>
      <c r="K386" s="218"/>
      <c r="L386" s="218"/>
      <c r="M386" s="218"/>
      <c r="N386" s="218"/>
      <c r="O386" s="218"/>
      <c r="P386" s="218"/>
    </row>
    <row r="387" spans="2:16" s="5" customFormat="1" ht="14.1" hidden="1" customHeight="1">
      <c r="B387" s="218"/>
      <c r="C387" s="218"/>
      <c r="D387" s="218"/>
      <c r="E387" s="218"/>
      <c r="F387" s="218"/>
      <c r="G387" s="218"/>
      <c r="H387" s="218"/>
      <c r="I387" s="218"/>
      <c r="J387" s="218"/>
      <c r="K387" s="218"/>
      <c r="L387" s="218"/>
      <c r="M387" s="218"/>
      <c r="N387" s="218"/>
      <c r="O387" s="218"/>
      <c r="P387" s="218"/>
    </row>
    <row r="388" spans="2:16" s="5" customFormat="1" ht="14.1" hidden="1" customHeight="1">
      <c r="B388" s="218"/>
      <c r="C388" s="218"/>
      <c r="D388" s="218"/>
      <c r="E388" s="218"/>
      <c r="F388" s="218"/>
      <c r="G388" s="218"/>
      <c r="H388" s="218"/>
      <c r="I388" s="218"/>
      <c r="J388" s="218"/>
      <c r="K388" s="218"/>
      <c r="L388" s="218"/>
      <c r="M388" s="218"/>
      <c r="N388" s="218"/>
      <c r="O388" s="218"/>
      <c r="P388" s="218"/>
    </row>
    <row r="389" spans="2:16" s="5" customFormat="1" ht="14.1" hidden="1" customHeight="1">
      <c r="B389" s="218"/>
      <c r="C389" s="218"/>
      <c r="D389" s="218"/>
      <c r="E389" s="218"/>
      <c r="F389" s="218"/>
      <c r="G389" s="218"/>
      <c r="H389" s="218"/>
      <c r="I389" s="218"/>
      <c r="J389" s="218"/>
      <c r="K389" s="218"/>
      <c r="L389" s="218"/>
      <c r="M389" s="218"/>
      <c r="N389" s="218"/>
      <c r="O389" s="218"/>
      <c r="P389" s="218"/>
    </row>
    <row r="390" spans="2:16" s="5" customFormat="1" ht="14.1" hidden="1" customHeight="1">
      <c r="B390" s="218"/>
      <c r="C390" s="218"/>
      <c r="D390" s="218"/>
      <c r="E390" s="218"/>
      <c r="F390" s="218"/>
      <c r="G390" s="218"/>
      <c r="H390" s="218"/>
      <c r="I390" s="218"/>
      <c r="J390" s="218"/>
      <c r="K390" s="218"/>
      <c r="L390" s="218"/>
      <c r="M390" s="218"/>
      <c r="N390" s="218"/>
      <c r="O390" s="218"/>
      <c r="P390" s="218"/>
    </row>
    <row r="391" spans="2:16" s="5" customFormat="1" ht="14.1" hidden="1" customHeight="1">
      <c r="B391" s="218"/>
      <c r="C391" s="218"/>
      <c r="D391" s="218"/>
      <c r="E391" s="218"/>
      <c r="F391" s="218"/>
      <c r="G391" s="218"/>
      <c r="H391" s="218"/>
      <c r="I391" s="218"/>
      <c r="J391" s="218"/>
      <c r="K391" s="218"/>
      <c r="L391" s="218"/>
      <c r="M391" s="218"/>
      <c r="N391" s="218"/>
      <c r="O391" s="218"/>
      <c r="P391" s="218"/>
    </row>
    <row r="392" spans="2:16" s="5" customFormat="1" ht="14.1" hidden="1" customHeight="1">
      <c r="B392" s="218"/>
      <c r="C392" s="218"/>
      <c r="D392" s="218"/>
      <c r="E392" s="218"/>
      <c r="F392" s="218"/>
      <c r="G392" s="218"/>
      <c r="H392" s="218"/>
      <c r="I392" s="218"/>
      <c r="J392" s="218"/>
      <c r="K392" s="218"/>
      <c r="L392" s="218"/>
      <c r="M392" s="218"/>
      <c r="N392" s="218"/>
      <c r="O392" s="218"/>
      <c r="P392" s="218"/>
    </row>
    <row r="393" spans="2:16" s="5" customFormat="1" ht="14.1" hidden="1" customHeight="1">
      <c r="B393" s="218"/>
      <c r="C393" s="218"/>
      <c r="D393" s="218"/>
      <c r="E393" s="218"/>
      <c r="F393" s="218"/>
      <c r="G393" s="218"/>
      <c r="H393" s="218"/>
      <c r="I393" s="218"/>
      <c r="J393" s="218"/>
      <c r="K393" s="218"/>
      <c r="L393" s="218"/>
      <c r="M393" s="218"/>
      <c r="N393" s="218"/>
      <c r="O393" s="218"/>
      <c r="P393" s="218"/>
    </row>
    <row r="394" spans="2:16" s="5" customFormat="1" ht="14.1" hidden="1" customHeight="1">
      <c r="B394" s="218"/>
      <c r="C394" s="218"/>
      <c r="D394" s="218"/>
      <c r="E394" s="218"/>
      <c r="F394" s="218"/>
      <c r="G394" s="218"/>
      <c r="H394" s="218"/>
      <c r="I394" s="218"/>
      <c r="J394" s="218"/>
      <c r="K394" s="218"/>
      <c r="L394" s="218"/>
      <c r="M394" s="218"/>
      <c r="N394" s="218"/>
      <c r="O394" s="218"/>
      <c r="P394" s="218"/>
    </row>
    <row r="395" spans="2:16" s="5" customFormat="1" ht="14.1" hidden="1" customHeight="1">
      <c r="B395" s="218"/>
      <c r="C395" s="218"/>
      <c r="D395" s="218"/>
      <c r="E395" s="218"/>
      <c r="F395" s="218"/>
      <c r="G395" s="218"/>
      <c r="H395" s="218"/>
      <c r="I395" s="218"/>
      <c r="J395" s="218"/>
      <c r="K395" s="218"/>
      <c r="L395" s="218"/>
      <c r="M395" s="218"/>
      <c r="N395" s="218"/>
      <c r="O395" s="218"/>
      <c r="P395" s="218"/>
    </row>
    <row r="396" spans="2:16" s="5" customFormat="1" ht="14.1" hidden="1" customHeight="1">
      <c r="B396" s="218"/>
      <c r="C396" s="218"/>
      <c r="D396" s="218"/>
      <c r="E396" s="218"/>
      <c r="F396" s="218"/>
      <c r="G396" s="218"/>
      <c r="H396" s="218"/>
      <c r="I396" s="218"/>
      <c r="J396" s="218"/>
      <c r="K396" s="218"/>
      <c r="L396" s="218"/>
      <c r="M396" s="218"/>
      <c r="N396" s="218"/>
      <c r="O396" s="218"/>
      <c r="P396" s="218"/>
    </row>
    <row r="397" spans="2:16" s="5" customFormat="1" ht="14.1" hidden="1" customHeight="1">
      <c r="B397" s="218"/>
      <c r="C397" s="218"/>
      <c r="D397" s="218"/>
      <c r="E397" s="218"/>
      <c r="F397" s="218"/>
      <c r="G397" s="218"/>
      <c r="H397" s="218"/>
      <c r="I397" s="218"/>
      <c r="J397" s="218"/>
      <c r="K397" s="218"/>
      <c r="L397" s="218"/>
      <c r="M397" s="218"/>
      <c r="N397" s="218"/>
      <c r="O397" s="218"/>
      <c r="P397" s="218"/>
    </row>
    <row r="398" spans="2:16" s="5" customFormat="1" ht="14.1" hidden="1" customHeight="1">
      <c r="B398" s="218"/>
      <c r="C398" s="218"/>
      <c r="D398" s="218"/>
      <c r="E398" s="218"/>
      <c r="F398" s="218"/>
      <c r="G398" s="218"/>
      <c r="H398" s="218"/>
      <c r="I398" s="218"/>
      <c r="J398" s="218"/>
      <c r="K398" s="218"/>
      <c r="L398" s="218"/>
      <c r="M398" s="218"/>
      <c r="N398" s="218"/>
      <c r="O398" s="218"/>
      <c r="P398" s="218"/>
    </row>
    <row r="399" spans="2:16" s="5" customFormat="1" ht="14.1" hidden="1" customHeight="1">
      <c r="B399" s="218"/>
      <c r="C399" s="218"/>
      <c r="D399" s="218"/>
      <c r="E399" s="218"/>
      <c r="F399" s="218"/>
      <c r="G399" s="218"/>
      <c r="H399" s="218"/>
      <c r="I399" s="218"/>
      <c r="J399" s="218"/>
      <c r="K399" s="218"/>
      <c r="L399" s="218"/>
      <c r="M399" s="218"/>
      <c r="N399" s="218"/>
      <c r="O399" s="218"/>
      <c r="P399" s="218"/>
    </row>
    <row r="400" spans="2:16" s="5" customFormat="1" ht="14.1" hidden="1" customHeight="1">
      <c r="B400" s="218"/>
      <c r="C400" s="218"/>
      <c r="D400" s="218"/>
      <c r="E400" s="218"/>
      <c r="F400" s="218"/>
      <c r="G400" s="218"/>
      <c r="H400" s="218"/>
      <c r="I400" s="218"/>
      <c r="J400" s="218"/>
      <c r="K400" s="218"/>
      <c r="L400" s="218"/>
      <c r="M400" s="218"/>
      <c r="N400" s="218"/>
      <c r="O400" s="218"/>
      <c r="P400" s="218"/>
    </row>
    <row r="401" spans="2:16" s="5" customFormat="1" ht="14.1" hidden="1" customHeight="1">
      <c r="B401" s="218"/>
      <c r="C401" s="218"/>
      <c r="D401" s="218"/>
      <c r="E401" s="218"/>
      <c r="F401" s="218"/>
      <c r="G401" s="218"/>
      <c r="H401" s="218"/>
      <c r="I401" s="218"/>
      <c r="J401" s="218"/>
      <c r="K401" s="218"/>
      <c r="L401" s="218"/>
      <c r="M401" s="218"/>
      <c r="N401" s="218"/>
      <c r="O401" s="218"/>
      <c r="P401" s="218"/>
    </row>
    <row r="402" spans="2:16" s="5" customFormat="1" ht="14.1" hidden="1" customHeight="1">
      <c r="B402" s="218"/>
      <c r="C402" s="218"/>
      <c r="D402" s="218"/>
      <c r="E402" s="218"/>
      <c r="F402" s="218"/>
      <c r="G402" s="218"/>
      <c r="H402" s="218"/>
      <c r="I402" s="218"/>
      <c r="J402" s="218"/>
      <c r="K402" s="218"/>
      <c r="L402" s="218"/>
      <c r="M402" s="218"/>
      <c r="N402" s="218"/>
      <c r="O402" s="218"/>
      <c r="P402" s="218"/>
    </row>
    <row r="403" spans="2:16" s="5" customFormat="1" ht="14.1" hidden="1" customHeight="1">
      <c r="B403" s="218"/>
      <c r="C403" s="218"/>
      <c r="D403" s="218"/>
      <c r="E403" s="218"/>
      <c r="F403" s="218"/>
      <c r="G403" s="218"/>
      <c r="H403" s="218"/>
      <c r="I403" s="218"/>
      <c r="J403" s="218"/>
      <c r="K403" s="218"/>
      <c r="L403" s="218"/>
      <c r="M403" s="218"/>
      <c r="N403" s="218"/>
      <c r="O403" s="218"/>
      <c r="P403" s="218"/>
    </row>
    <row r="404" spans="2:16" s="5" customFormat="1" ht="14.1" hidden="1" customHeight="1">
      <c r="B404" s="218"/>
      <c r="C404" s="218"/>
      <c r="D404" s="218"/>
      <c r="E404" s="218"/>
      <c r="F404" s="218"/>
      <c r="G404" s="218"/>
      <c r="H404" s="218"/>
      <c r="I404" s="218"/>
      <c r="J404" s="218"/>
      <c r="K404" s="218"/>
      <c r="L404" s="218"/>
      <c r="M404" s="218"/>
      <c r="N404" s="218"/>
      <c r="O404" s="218"/>
      <c r="P404" s="218"/>
    </row>
    <row r="405" spans="2:16" s="5" customFormat="1" ht="14.1" hidden="1" customHeight="1">
      <c r="B405" s="218"/>
      <c r="C405" s="218"/>
      <c r="D405" s="218"/>
      <c r="E405" s="218"/>
      <c r="F405" s="218"/>
      <c r="G405" s="218"/>
      <c r="H405" s="218"/>
      <c r="I405" s="218"/>
      <c r="J405" s="218"/>
      <c r="K405" s="218"/>
      <c r="L405" s="218"/>
      <c r="M405" s="218"/>
      <c r="N405" s="218"/>
      <c r="O405" s="218"/>
      <c r="P405" s="218"/>
    </row>
    <row r="406" spans="2:16" s="5" customFormat="1" ht="14.1" hidden="1" customHeight="1">
      <c r="B406" s="218"/>
      <c r="C406" s="218"/>
      <c r="D406" s="218"/>
      <c r="E406" s="218"/>
      <c r="F406" s="218"/>
      <c r="G406" s="218"/>
      <c r="H406" s="218"/>
      <c r="I406" s="218"/>
      <c r="J406" s="218"/>
      <c r="K406" s="218"/>
      <c r="L406" s="218"/>
      <c r="M406" s="218"/>
      <c r="N406" s="218"/>
      <c r="O406" s="218"/>
      <c r="P406" s="218"/>
    </row>
    <row r="407" spans="2:16" s="5" customFormat="1" ht="14.1" hidden="1" customHeight="1">
      <c r="B407" s="218"/>
      <c r="C407" s="218"/>
      <c r="D407" s="218"/>
      <c r="E407" s="218"/>
      <c r="F407" s="218"/>
      <c r="G407" s="218"/>
      <c r="H407" s="218"/>
      <c r="I407" s="218"/>
      <c r="J407" s="218"/>
      <c r="K407" s="218"/>
      <c r="L407" s="218"/>
      <c r="M407" s="218"/>
      <c r="N407" s="218"/>
      <c r="O407" s="218"/>
      <c r="P407" s="218"/>
    </row>
    <row r="408" spans="2:16" s="5" customFormat="1" ht="14.1" hidden="1" customHeight="1">
      <c r="B408" s="218"/>
      <c r="C408" s="218"/>
      <c r="D408" s="218"/>
      <c r="E408" s="218"/>
      <c r="F408" s="218"/>
      <c r="G408" s="218"/>
      <c r="H408" s="218"/>
      <c r="I408" s="218"/>
      <c r="J408" s="218"/>
      <c r="K408" s="218"/>
      <c r="L408" s="218"/>
      <c r="M408" s="218"/>
      <c r="N408" s="218"/>
      <c r="O408" s="218"/>
      <c r="P408" s="218"/>
    </row>
    <row r="409" spans="2:16" s="5" customFormat="1" ht="14.1" hidden="1" customHeight="1">
      <c r="B409" s="218"/>
      <c r="C409" s="218"/>
      <c r="D409" s="218"/>
      <c r="E409" s="218"/>
      <c r="F409" s="218"/>
      <c r="G409" s="218"/>
      <c r="H409" s="218"/>
      <c r="I409" s="218"/>
      <c r="J409" s="218"/>
      <c r="K409" s="218"/>
      <c r="L409" s="218"/>
      <c r="M409" s="218"/>
      <c r="N409" s="218"/>
      <c r="O409" s="218"/>
      <c r="P409" s="218"/>
    </row>
    <row r="410" spans="2:16" s="5" customFormat="1" ht="14.1" hidden="1" customHeight="1">
      <c r="B410" s="218"/>
      <c r="C410" s="218"/>
      <c r="D410" s="218"/>
      <c r="E410" s="218"/>
      <c r="F410" s="218"/>
      <c r="G410" s="218"/>
      <c r="H410" s="218"/>
      <c r="I410" s="218"/>
      <c r="J410" s="218"/>
      <c r="K410" s="218"/>
      <c r="L410" s="218"/>
      <c r="M410" s="218"/>
      <c r="N410" s="218"/>
      <c r="O410" s="218"/>
      <c r="P410" s="218"/>
    </row>
    <row r="411" spans="2:16" s="5" customFormat="1" ht="14.1" hidden="1" customHeight="1">
      <c r="B411" s="218"/>
      <c r="C411" s="218"/>
      <c r="D411" s="218"/>
      <c r="E411" s="218"/>
      <c r="F411" s="218"/>
      <c r="G411" s="218"/>
      <c r="H411" s="218"/>
      <c r="I411" s="218"/>
      <c r="J411" s="218"/>
      <c r="K411" s="218"/>
      <c r="L411" s="218"/>
      <c r="M411" s="218"/>
      <c r="N411" s="218"/>
      <c r="O411" s="218"/>
      <c r="P411" s="218"/>
    </row>
    <row r="412" spans="2:16" s="5" customFormat="1" ht="14.1" hidden="1" customHeight="1">
      <c r="B412" s="218"/>
      <c r="C412" s="218"/>
      <c r="D412" s="218"/>
      <c r="E412" s="218"/>
      <c r="F412" s="218"/>
      <c r="G412" s="218"/>
      <c r="H412" s="218"/>
      <c r="I412" s="218"/>
      <c r="J412" s="218"/>
      <c r="K412" s="218"/>
      <c r="L412" s="218"/>
      <c r="M412" s="218"/>
      <c r="N412" s="218"/>
      <c r="O412" s="218"/>
      <c r="P412" s="218"/>
    </row>
    <row r="413" spans="2:16" s="5" customFormat="1" ht="14.1" hidden="1" customHeight="1">
      <c r="B413" s="218"/>
      <c r="C413" s="218"/>
      <c r="D413" s="218"/>
      <c r="E413" s="218"/>
      <c r="F413" s="218"/>
      <c r="G413" s="218"/>
      <c r="H413" s="218"/>
      <c r="I413" s="218"/>
      <c r="J413" s="218"/>
      <c r="K413" s="218"/>
      <c r="L413" s="218"/>
      <c r="M413" s="218"/>
      <c r="N413" s="218"/>
      <c r="O413" s="218"/>
      <c r="P413" s="218"/>
    </row>
    <row r="414" spans="2:16" s="5" customFormat="1" ht="14.1" hidden="1" customHeight="1">
      <c r="B414" s="218"/>
      <c r="C414" s="218"/>
      <c r="D414" s="218"/>
      <c r="E414" s="218"/>
      <c r="F414" s="218"/>
      <c r="G414" s="218"/>
      <c r="H414" s="218"/>
      <c r="I414" s="218"/>
      <c r="J414" s="218"/>
      <c r="K414" s="218"/>
      <c r="L414" s="218"/>
      <c r="M414" s="218"/>
      <c r="N414" s="218"/>
      <c r="O414" s="218"/>
      <c r="P414" s="218"/>
    </row>
    <row r="415" spans="2:16" s="5" customFormat="1" ht="14.1" hidden="1" customHeight="1">
      <c r="B415" s="218"/>
      <c r="C415" s="218"/>
      <c r="D415" s="218"/>
      <c r="E415" s="218"/>
      <c r="F415" s="218"/>
      <c r="G415" s="218"/>
      <c r="H415" s="218"/>
      <c r="I415" s="218"/>
      <c r="J415" s="218"/>
      <c r="K415" s="218"/>
      <c r="L415" s="218"/>
      <c r="M415" s="218"/>
      <c r="N415" s="218"/>
      <c r="O415" s="218"/>
      <c r="P415" s="218"/>
    </row>
    <row r="416" spans="2:16" s="5" customFormat="1" ht="14.1" hidden="1" customHeight="1">
      <c r="B416" s="218"/>
      <c r="C416" s="218"/>
      <c r="D416" s="218"/>
      <c r="E416" s="218"/>
      <c r="F416" s="218"/>
      <c r="G416" s="218"/>
      <c r="H416" s="218"/>
      <c r="I416" s="218"/>
      <c r="J416" s="218"/>
      <c r="K416" s="218"/>
      <c r="L416" s="218"/>
      <c r="M416" s="218"/>
      <c r="N416" s="218"/>
      <c r="O416" s="218"/>
      <c r="P416" s="218"/>
    </row>
    <row r="417" spans="2:16" s="5" customFormat="1" ht="14.1" hidden="1" customHeight="1">
      <c r="B417" s="218"/>
      <c r="C417" s="218"/>
      <c r="D417" s="218"/>
      <c r="E417" s="218"/>
      <c r="F417" s="218"/>
      <c r="G417" s="218"/>
      <c r="H417" s="218"/>
      <c r="I417" s="218"/>
      <c r="J417" s="218"/>
      <c r="K417" s="218"/>
      <c r="L417" s="218"/>
      <c r="M417" s="218"/>
      <c r="N417" s="218"/>
      <c r="O417" s="218"/>
      <c r="P417" s="218"/>
    </row>
    <row r="418" spans="2:16" s="5" customFormat="1" ht="14.1" hidden="1" customHeight="1">
      <c r="B418" s="218"/>
      <c r="C418" s="218"/>
      <c r="D418" s="218"/>
      <c r="E418" s="218"/>
      <c r="F418" s="218"/>
      <c r="G418" s="218"/>
      <c r="H418" s="218"/>
      <c r="I418" s="218"/>
      <c r="J418" s="218"/>
      <c r="K418" s="218"/>
      <c r="L418" s="218"/>
      <c r="M418" s="218"/>
      <c r="N418" s="218"/>
      <c r="O418" s="218"/>
      <c r="P418" s="218"/>
    </row>
    <row r="419" spans="2:16" s="5" customFormat="1" ht="14.1" hidden="1" customHeight="1">
      <c r="B419" s="218"/>
      <c r="C419" s="218"/>
      <c r="D419" s="218"/>
      <c r="E419" s="218"/>
      <c r="F419" s="218"/>
      <c r="G419" s="218"/>
      <c r="H419" s="218"/>
      <c r="I419" s="218"/>
      <c r="J419" s="218"/>
      <c r="K419" s="218"/>
      <c r="L419" s="218"/>
      <c r="M419" s="218"/>
      <c r="N419" s="218"/>
      <c r="O419" s="218"/>
      <c r="P419" s="218"/>
    </row>
    <row r="420" spans="2:16" s="5" customFormat="1" ht="14.1" hidden="1" customHeight="1">
      <c r="B420" s="218"/>
      <c r="C420" s="218"/>
      <c r="D420" s="218"/>
      <c r="E420" s="218"/>
      <c r="F420" s="218"/>
      <c r="G420" s="218"/>
      <c r="H420" s="218"/>
      <c r="I420" s="218"/>
      <c r="J420" s="218"/>
      <c r="K420" s="218"/>
      <c r="L420" s="218"/>
      <c r="M420" s="218"/>
      <c r="N420" s="218"/>
      <c r="O420" s="218"/>
      <c r="P420" s="218"/>
    </row>
    <row r="421" spans="2:16" s="5" customFormat="1" ht="14.1" hidden="1" customHeight="1">
      <c r="B421" s="218"/>
      <c r="C421" s="218"/>
      <c r="D421" s="218"/>
      <c r="E421" s="218"/>
      <c r="F421" s="218"/>
      <c r="G421" s="218"/>
      <c r="H421" s="218"/>
      <c r="I421" s="218"/>
      <c r="J421" s="218"/>
      <c r="K421" s="218"/>
      <c r="L421" s="218"/>
      <c r="M421" s="218"/>
      <c r="N421" s="218"/>
      <c r="O421" s="218"/>
      <c r="P421" s="218"/>
    </row>
    <row r="422" spans="2:16" s="5" customFormat="1" ht="14.1" hidden="1" customHeight="1">
      <c r="B422" s="218"/>
      <c r="C422" s="218"/>
      <c r="D422" s="218"/>
      <c r="E422" s="218"/>
      <c r="F422" s="218"/>
      <c r="G422" s="218"/>
      <c r="H422" s="218"/>
      <c r="I422" s="218"/>
      <c r="J422" s="218"/>
      <c r="K422" s="218"/>
      <c r="L422" s="218"/>
      <c r="M422" s="218"/>
      <c r="N422" s="218"/>
      <c r="O422" s="218"/>
      <c r="P422" s="218"/>
    </row>
    <row r="423" spans="2:16" s="5" customFormat="1" ht="14.1" hidden="1" customHeight="1">
      <c r="B423" s="218"/>
      <c r="C423" s="218"/>
      <c r="D423" s="218"/>
      <c r="E423" s="218"/>
      <c r="F423" s="218"/>
      <c r="G423" s="218"/>
      <c r="H423" s="218"/>
      <c r="I423" s="218"/>
      <c r="J423" s="218"/>
      <c r="K423" s="218"/>
      <c r="L423" s="218"/>
      <c r="M423" s="218"/>
      <c r="N423" s="218"/>
      <c r="O423" s="218"/>
      <c r="P423" s="218"/>
    </row>
    <row r="424" spans="2:16" s="5" customFormat="1" ht="14.1" hidden="1" customHeight="1">
      <c r="B424" s="218"/>
      <c r="C424" s="218"/>
      <c r="D424" s="218"/>
      <c r="E424" s="218"/>
      <c r="F424" s="218"/>
      <c r="G424" s="218"/>
      <c r="H424" s="218"/>
      <c r="I424" s="218"/>
      <c r="J424" s="218"/>
      <c r="K424" s="218"/>
      <c r="L424" s="218"/>
      <c r="M424" s="218"/>
      <c r="N424" s="218"/>
      <c r="O424" s="218"/>
      <c r="P424" s="218"/>
    </row>
    <row r="425" spans="2:16" s="5" customFormat="1" ht="14.1" hidden="1" customHeight="1">
      <c r="B425" s="218"/>
      <c r="C425" s="218"/>
      <c r="D425" s="218"/>
      <c r="E425" s="218"/>
      <c r="F425" s="218"/>
      <c r="G425" s="218"/>
      <c r="H425" s="218"/>
      <c r="I425" s="218"/>
      <c r="J425" s="218"/>
      <c r="K425" s="218"/>
      <c r="L425" s="218"/>
      <c r="M425" s="218"/>
      <c r="N425" s="218"/>
      <c r="O425" s="218"/>
      <c r="P425" s="218"/>
    </row>
    <row r="426" spans="2:16" s="5" customFormat="1" ht="14.1" hidden="1" customHeight="1">
      <c r="B426" s="218"/>
      <c r="C426" s="218"/>
      <c r="D426" s="218"/>
      <c r="E426" s="218"/>
      <c r="F426" s="218"/>
      <c r="G426" s="218"/>
      <c r="H426" s="218"/>
      <c r="I426" s="218"/>
      <c r="J426" s="218"/>
      <c r="K426" s="218"/>
      <c r="L426" s="218"/>
      <c r="M426" s="218"/>
      <c r="N426" s="218"/>
      <c r="O426" s="218"/>
      <c r="P426" s="218"/>
    </row>
    <row r="427" spans="2:16" s="5" customFormat="1" ht="14.1" hidden="1" customHeight="1">
      <c r="B427" s="218"/>
      <c r="C427" s="218"/>
      <c r="D427" s="218"/>
      <c r="E427" s="218"/>
      <c r="F427" s="218"/>
      <c r="G427" s="218"/>
      <c r="H427" s="218"/>
      <c r="I427" s="218"/>
      <c r="J427" s="218"/>
      <c r="K427" s="218"/>
      <c r="L427" s="218"/>
      <c r="M427" s="218"/>
      <c r="N427" s="218"/>
      <c r="O427" s="218"/>
      <c r="P427" s="218"/>
    </row>
    <row r="428" spans="2:16" s="5" customFormat="1" ht="14.1" hidden="1" customHeight="1">
      <c r="B428" s="218"/>
      <c r="C428" s="218"/>
      <c r="D428" s="218"/>
      <c r="E428" s="218"/>
      <c r="F428" s="218"/>
      <c r="G428" s="218"/>
      <c r="H428" s="218"/>
      <c r="I428" s="218"/>
      <c r="J428" s="218"/>
      <c r="K428" s="218"/>
      <c r="L428" s="218"/>
      <c r="M428" s="218"/>
      <c r="N428" s="218"/>
      <c r="O428" s="218"/>
      <c r="P428" s="218"/>
    </row>
    <row r="429" spans="2:16" s="5" customFormat="1" ht="14.1" hidden="1" customHeight="1">
      <c r="B429" s="218"/>
      <c r="C429" s="218"/>
      <c r="D429" s="218"/>
      <c r="E429" s="218"/>
      <c r="F429" s="218"/>
      <c r="G429" s="218"/>
      <c r="H429" s="218"/>
      <c r="I429" s="218"/>
      <c r="J429" s="218"/>
      <c r="K429" s="218"/>
      <c r="L429" s="218"/>
      <c r="M429" s="218"/>
      <c r="N429" s="218"/>
      <c r="O429" s="218"/>
      <c r="P429" s="218"/>
    </row>
    <row r="430" spans="2:16" s="5" customFormat="1" ht="14.1" hidden="1" customHeight="1">
      <c r="B430" s="218"/>
      <c r="C430" s="218"/>
      <c r="D430" s="218"/>
      <c r="E430" s="218"/>
      <c r="F430" s="218"/>
      <c r="G430" s="218"/>
      <c r="H430" s="218"/>
      <c r="I430" s="218"/>
      <c r="J430" s="218"/>
      <c r="K430" s="218"/>
      <c r="L430" s="218"/>
      <c r="M430" s="218"/>
      <c r="N430" s="218"/>
      <c r="O430" s="218"/>
      <c r="P430" s="218"/>
    </row>
    <row r="431" spans="2:16" s="5" customFormat="1" ht="14.1" hidden="1" customHeight="1">
      <c r="B431" s="218"/>
      <c r="C431" s="218"/>
      <c r="D431" s="218"/>
      <c r="E431" s="218"/>
      <c r="F431" s="218"/>
      <c r="G431" s="218"/>
      <c r="H431" s="218"/>
      <c r="I431" s="218"/>
      <c r="J431" s="218"/>
      <c r="K431" s="218"/>
      <c r="L431" s="218"/>
      <c r="M431" s="218"/>
      <c r="N431" s="218"/>
      <c r="O431" s="218"/>
      <c r="P431" s="218"/>
    </row>
    <row r="432" spans="2:16" s="5" customFormat="1" ht="14.1" hidden="1" customHeight="1">
      <c r="B432" s="218"/>
      <c r="C432" s="218"/>
      <c r="D432" s="218"/>
      <c r="E432" s="218"/>
      <c r="F432" s="218"/>
      <c r="G432" s="218"/>
      <c r="H432" s="218"/>
      <c r="I432" s="218"/>
      <c r="J432" s="218"/>
      <c r="K432" s="218"/>
      <c r="L432" s="218"/>
      <c r="M432" s="218"/>
      <c r="N432" s="218"/>
      <c r="O432" s="218"/>
      <c r="P432" s="218"/>
    </row>
    <row r="433" spans="2:16" s="5" customFormat="1" ht="14.1" hidden="1" customHeight="1">
      <c r="B433" s="218"/>
      <c r="C433" s="218"/>
      <c r="D433" s="218"/>
      <c r="E433" s="218"/>
      <c r="F433" s="218"/>
      <c r="G433" s="218"/>
      <c r="H433" s="218"/>
      <c r="I433" s="218"/>
      <c r="J433" s="218"/>
      <c r="K433" s="218"/>
      <c r="L433" s="218"/>
      <c r="M433" s="218"/>
      <c r="N433" s="218"/>
      <c r="O433" s="218"/>
      <c r="P433" s="218"/>
    </row>
    <row r="434" spans="2:16" s="5" customFormat="1" ht="14.1" hidden="1" customHeight="1">
      <c r="B434" s="218"/>
      <c r="C434" s="218"/>
      <c r="D434" s="218"/>
      <c r="E434" s="218"/>
      <c r="F434" s="218"/>
      <c r="G434" s="218"/>
      <c r="H434" s="218"/>
      <c r="I434" s="218"/>
      <c r="J434" s="218"/>
      <c r="K434" s="218"/>
      <c r="L434" s="218"/>
      <c r="M434" s="218"/>
      <c r="N434" s="218"/>
      <c r="O434" s="218"/>
      <c r="P434" s="218"/>
    </row>
    <row r="435" spans="2:16" s="5" customFormat="1" ht="14.1" hidden="1" customHeight="1">
      <c r="B435" s="218"/>
      <c r="C435" s="218"/>
      <c r="D435" s="218"/>
      <c r="E435" s="218"/>
      <c r="F435" s="218"/>
      <c r="G435" s="218"/>
      <c r="H435" s="218"/>
      <c r="I435" s="218"/>
      <c r="J435" s="218"/>
      <c r="K435" s="218"/>
      <c r="L435" s="218"/>
      <c r="M435" s="218"/>
      <c r="N435" s="218"/>
      <c r="O435" s="218"/>
      <c r="P435" s="218"/>
    </row>
    <row r="436" spans="2:16" s="5" customFormat="1" ht="14.1" hidden="1" customHeight="1">
      <c r="B436" s="218"/>
      <c r="C436" s="218"/>
      <c r="D436" s="218"/>
      <c r="E436" s="218"/>
      <c r="F436" s="218"/>
      <c r="G436" s="218"/>
      <c r="H436" s="218"/>
      <c r="I436" s="218"/>
      <c r="J436" s="218"/>
      <c r="K436" s="218"/>
      <c r="L436" s="218"/>
      <c r="M436" s="218"/>
      <c r="N436" s="218"/>
      <c r="O436" s="218"/>
      <c r="P436" s="218"/>
    </row>
    <row r="437" spans="2:16" s="5" customFormat="1" ht="14.1" hidden="1" customHeight="1">
      <c r="B437" s="218"/>
      <c r="C437" s="218"/>
      <c r="D437" s="218"/>
      <c r="E437" s="218"/>
      <c r="F437" s="218"/>
      <c r="G437" s="218"/>
      <c r="H437" s="218"/>
      <c r="I437" s="218"/>
      <c r="J437" s="218"/>
      <c r="K437" s="218"/>
      <c r="L437" s="218"/>
      <c r="M437" s="218"/>
      <c r="N437" s="218"/>
      <c r="O437" s="218"/>
      <c r="P437" s="218"/>
    </row>
    <row r="438" spans="2:16" s="5" customFormat="1" ht="14.1" hidden="1" customHeight="1">
      <c r="B438" s="218"/>
      <c r="C438" s="218"/>
      <c r="D438" s="218"/>
      <c r="E438" s="218"/>
      <c r="F438" s="218"/>
      <c r="G438" s="218"/>
      <c r="H438" s="218"/>
      <c r="I438" s="218"/>
      <c r="J438" s="218"/>
      <c r="K438" s="218"/>
      <c r="L438" s="218"/>
      <c r="M438" s="218"/>
      <c r="N438" s="218"/>
      <c r="O438" s="218"/>
      <c r="P438" s="218"/>
    </row>
    <row r="439" spans="2:16" s="5" customFormat="1" ht="14.1" hidden="1" customHeight="1">
      <c r="B439" s="218"/>
      <c r="C439" s="218"/>
      <c r="D439" s="218"/>
      <c r="E439" s="218"/>
      <c r="F439" s="218"/>
      <c r="G439" s="218"/>
      <c r="H439" s="218"/>
      <c r="I439" s="218"/>
      <c r="J439" s="218"/>
      <c r="K439" s="218"/>
      <c r="L439" s="218"/>
      <c r="M439" s="218"/>
      <c r="N439" s="218"/>
      <c r="O439" s="218"/>
      <c r="P439" s="218"/>
    </row>
    <row r="440" spans="2:16" s="5" customFormat="1" ht="14.1" hidden="1" customHeight="1">
      <c r="B440" s="218"/>
      <c r="C440" s="218"/>
      <c r="D440" s="218"/>
      <c r="E440" s="218"/>
      <c r="F440" s="218"/>
      <c r="G440" s="218"/>
      <c r="H440" s="218"/>
      <c r="I440" s="218"/>
      <c r="J440" s="218"/>
      <c r="K440" s="218"/>
      <c r="L440" s="218"/>
      <c r="M440" s="218"/>
      <c r="N440" s="218"/>
      <c r="O440" s="218"/>
      <c r="P440" s="218"/>
    </row>
    <row r="441" spans="2:16" s="5" customFormat="1" ht="14.1" hidden="1" customHeight="1">
      <c r="B441" s="218"/>
      <c r="C441" s="218"/>
      <c r="D441" s="218"/>
      <c r="E441" s="218"/>
      <c r="F441" s="218"/>
      <c r="G441" s="218"/>
      <c r="H441" s="218"/>
      <c r="I441" s="218"/>
      <c r="J441" s="218"/>
      <c r="K441" s="218"/>
      <c r="L441" s="218"/>
      <c r="M441" s="218"/>
      <c r="N441" s="218"/>
      <c r="O441" s="218"/>
      <c r="P441" s="218"/>
    </row>
    <row r="442" spans="2:16" s="5" customFormat="1" ht="14.1" hidden="1" customHeight="1">
      <c r="B442" s="218"/>
      <c r="C442" s="218"/>
      <c r="D442" s="218"/>
      <c r="E442" s="218"/>
      <c r="F442" s="218"/>
      <c r="G442" s="218"/>
      <c r="H442" s="218"/>
      <c r="I442" s="218"/>
      <c r="J442" s="218"/>
      <c r="K442" s="218"/>
      <c r="L442" s="218"/>
      <c r="M442" s="218"/>
      <c r="N442" s="218"/>
      <c r="O442" s="218"/>
      <c r="P442" s="218"/>
    </row>
    <row r="443" spans="2:16" s="5" customFormat="1" ht="14.1" hidden="1" customHeight="1">
      <c r="B443" s="218"/>
      <c r="C443" s="218"/>
      <c r="D443" s="218"/>
      <c r="E443" s="218"/>
      <c r="F443" s="218"/>
      <c r="G443" s="218"/>
      <c r="H443" s="218"/>
      <c r="I443" s="218"/>
      <c r="J443" s="218"/>
      <c r="K443" s="218"/>
      <c r="L443" s="218"/>
      <c r="M443" s="218"/>
      <c r="N443" s="218"/>
      <c r="O443" s="218"/>
      <c r="P443" s="218"/>
    </row>
    <row r="444" spans="2:16" s="5" customFormat="1" ht="14.1" hidden="1" customHeight="1">
      <c r="B444" s="218"/>
      <c r="C444" s="218"/>
      <c r="D444" s="218"/>
      <c r="E444" s="218"/>
      <c r="F444" s="218"/>
      <c r="G444" s="218"/>
      <c r="H444" s="218"/>
      <c r="I444" s="218"/>
      <c r="J444" s="218"/>
      <c r="K444" s="218"/>
      <c r="L444" s="218"/>
      <c r="M444" s="218"/>
      <c r="N444" s="218"/>
      <c r="O444" s="218"/>
      <c r="P444" s="218"/>
    </row>
    <row r="445" spans="2:16" s="5" customFormat="1" ht="14.1" hidden="1" customHeight="1">
      <c r="B445" s="218"/>
      <c r="C445" s="218"/>
      <c r="D445" s="218"/>
      <c r="E445" s="218"/>
      <c r="F445" s="218"/>
      <c r="G445" s="218"/>
      <c r="H445" s="218"/>
      <c r="I445" s="218"/>
      <c r="J445" s="218"/>
      <c r="K445" s="218"/>
      <c r="L445" s="218"/>
      <c r="M445" s="218"/>
      <c r="N445" s="218"/>
      <c r="O445" s="218"/>
      <c r="P445" s="218"/>
    </row>
    <row r="446" spans="2:16" s="5" customFormat="1" ht="14.1" hidden="1" customHeight="1">
      <c r="B446" s="218"/>
      <c r="C446" s="218"/>
      <c r="D446" s="218"/>
      <c r="E446" s="218"/>
      <c r="F446" s="218"/>
      <c r="G446" s="218"/>
      <c r="H446" s="218"/>
      <c r="I446" s="218"/>
      <c r="J446" s="218"/>
      <c r="K446" s="218"/>
      <c r="L446" s="218"/>
      <c r="M446" s="218"/>
      <c r="N446" s="218"/>
      <c r="O446" s="218"/>
      <c r="P446" s="218"/>
    </row>
    <row r="447" spans="2:16" s="5" customFormat="1" ht="14.1" hidden="1" customHeight="1">
      <c r="B447" s="218"/>
      <c r="C447" s="218"/>
      <c r="D447" s="218"/>
      <c r="E447" s="218"/>
      <c r="F447" s="218"/>
      <c r="G447" s="218"/>
      <c r="H447" s="218"/>
      <c r="I447" s="218"/>
      <c r="J447" s="218"/>
      <c r="K447" s="218"/>
      <c r="L447" s="218"/>
      <c r="M447" s="218"/>
      <c r="N447" s="218"/>
      <c r="O447" s="218"/>
      <c r="P447" s="218"/>
    </row>
    <row r="448" spans="2:16" s="5" customFormat="1" ht="14.1" hidden="1" customHeight="1">
      <c r="B448" s="218"/>
      <c r="C448" s="218"/>
      <c r="D448" s="218"/>
      <c r="E448" s="218"/>
      <c r="F448" s="218"/>
      <c r="G448" s="218"/>
      <c r="H448" s="218"/>
      <c r="I448" s="218"/>
      <c r="J448" s="218"/>
      <c r="K448" s="218"/>
      <c r="L448" s="218"/>
      <c r="M448" s="218"/>
      <c r="N448" s="218"/>
      <c r="O448" s="218"/>
      <c r="P448" s="218"/>
    </row>
    <row r="449" spans="2:16" s="5" customFormat="1" ht="14.1" hidden="1" customHeight="1">
      <c r="B449" s="218"/>
      <c r="C449" s="218"/>
      <c r="D449" s="218"/>
      <c r="E449" s="218"/>
      <c r="F449" s="218"/>
      <c r="G449" s="218"/>
      <c r="H449" s="218"/>
      <c r="I449" s="218"/>
      <c r="J449" s="218"/>
      <c r="K449" s="218"/>
      <c r="L449" s="218"/>
      <c r="M449" s="218"/>
      <c r="N449" s="218"/>
      <c r="O449" s="218"/>
      <c r="P449" s="218"/>
    </row>
    <row r="450" spans="2:16" s="5" customFormat="1" ht="14.1" hidden="1" customHeight="1">
      <c r="B450" s="218"/>
      <c r="C450" s="218"/>
      <c r="D450" s="218"/>
      <c r="E450" s="218"/>
      <c r="F450" s="218"/>
      <c r="G450" s="218"/>
      <c r="H450" s="218"/>
      <c r="I450" s="218"/>
      <c r="J450" s="218"/>
      <c r="K450" s="218"/>
      <c r="L450" s="218"/>
      <c r="M450" s="218"/>
      <c r="N450" s="218"/>
      <c r="O450" s="218"/>
      <c r="P450" s="218"/>
    </row>
    <row r="451" spans="2:16" s="5" customFormat="1" ht="14.1" hidden="1" customHeight="1">
      <c r="B451" s="218"/>
      <c r="C451" s="218"/>
      <c r="D451" s="218"/>
      <c r="E451" s="218"/>
      <c r="F451" s="218"/>
      <c r="G451" s="218"/>
      <c r="H451" s="218"/>
      <c r="I451" s="218"/>
      <c r="J451" s="218"/>
      <c r="K451" s="218"/>
      <c r="L451" s="218"/>
      <c r="M451" s="218"/>
      <c r="N451" s="218"/>
      <c r="O451" s="218"/>
      <c r="P451" s="218"/>
    </row>
    <row r="452" spans="2:16" s="5" customFormat="1" ht="14.1" hidden="1" customHeight="1">
      <c r="B452" s="218"/>
      <c r="C452" s="218"/>
      <c r="D452" s="218"/>
      <c r="E452" s="218"/>
      <c r="F452" s="218"/>
      <c r="G452" s="218"/>
      <c r="H452" s="218"/>
      <c r="I452" s="218"/>
      <c r="J452" s="218"/>
      <c r="K452" s="218"/>
      <c r="L452" s="218"/>
      <c r="M452" s="218"/>
      <c r="N452" s="218"/>
      <c r="O452" s="218"/>
      <c r="P452" s="218"/>
    </row>
    <row r="453" spans="2:16" s="5" customFormat="1" ht="14.1" hidden="1" customHeight="1">
      <c r="B453" s="218"/>
      <c r="C453" s="218"/>
      <c r="D453" s="218"/>
      <c r="E453" s="218"/>
      <c r="F453" s="218"/>
      <c r="G453" s="218"/>
      <c r="H453" s="218"/>
      <c r="I453" s="218"/>
      <c r="J453" s="218"/>
      <c r="K453" s="218"/>
      <c r="L453" s="218"/>
      <c r="M453" s="218"/>
      <c r="N453" s="218"/>
      <c r="O453" s="218"/>
      <c r="P453" s="218"/>
    </row>
    <row r="454" spans="2:16" s="5" customFormat="1" ht="14.1" hidden="1" customHeight="1">
      <c r="B454" s="218"/>
      <c r="C454" s="218"/>
      <c r="D454" s="218"/>
      <c r="E454" s="218"/>
      <c r="F454" s="218"/>
      <c r="G454" s="218"/>
      <c r="H454" s="218"/>
      <c r="I454" s="218"/>
      <c r="J454" s="218"/>
      <c r="K454" s="218"/>
      <c r="L454" s="218"/>
      <c r="M454" s="218"/>
      <c r="N454" s="218"/>
      <c r="O454" s="218"/>
      <c r="P454" s="218"/>
    </row>
    <row r="455" spans="2:16" s="5" customFormat="1" ht="14.1" hidden="1" customHeight="1">
      <c r="B455" s="218"/>
      <c r="C455" s="218"/>
      <c r="D455" s="218"/>
      <c r="E455" s="218"/>
      <c r="F455" s="218"/>
      <c r="G455" s="218"/>
      <c r="H455" s="218"/>
      <c r="I455" s="218"/>
      <c r="J455" s="218"/>
      <c r="K455" s="218"/>
      <c r="L455" s="218"/>
      <c r="M455" s="218"/>
      <c r="N455" s="218"/>
      <c r="O455" s="218"/>
      <c r="P455" s="218"/>
    </row>
    <row r="456" spans="2:16" s="5" customFormat="1" ht="14.1" hidden="1" customHeight="1">
      <c r="B456" s="218"/>
      <c r="C456" s="218"/>
      <c r="D456" s="218"/>
      <c r="E456" s="218"/>
      <c r="F456" s="218"/>
      <c r="G456" s="218"/>
      <c r="H456" s="218"/>
      <c r="I456" s="218"/>
      <c r="J456" s="218"/>
      <c r="K456" s="218"/>
      <c r="L456" s="218"/>
      <c r="M456" s="218"/>
      <c r="N456" s="218"/>
      <c r="O456" s="218"/>
      <c r="P456" s="218"/>
    </row>
    <row r="457" spans="2:16" s="5" customFormat="1" ht="14.1" hidden="1" customHeight="1">
      <c r="B457" s="218"/>
      <c r="C457" s="218"/>
      <c r="D457" s="218"/>
      <c r="E457" s="218"/>
      <c r="F457" s="218"/>
      <c r="G457" s="218"/>
      <c r="H457" s="218"/>
      <c r="I457" s="218"/>
      <c r="J457" s="218"/>
      <c r="K457" s="218"/>
      <c r="L457" s="218"/>
      <c r="M457" s="218"/>
      <c r="N457" s="218"/>
      <c r="O457" s="218"/>
      <c r="P457" s="218"/>
    </row>
    <row r="458" spans="2:16" s="5" customFormat="1" ht="14.1" hidden="1" customHeight="1">
      <c r="B458" s="218"/>
      <c r="C458" s="218"/>
      <c r="D458" s="218"/>
      <c r="E458" s="218"/>
      <c r="F458" s="218"/>
      <c r="G458" s="218"/>
      <c r="H458" s="218"/>
      <c r="I458" s="218"/>
      <c r="J458" s="218"/>
      <c r="K458" s="218"/>
      <c r="L458" s="218"/>
      <c r="M458" s="218"/>
      <c r="N458" s="218"/>
      <c r="O458" s="218"/>
      <c r="P458" s="218"/>
    </row>
    <row r="459" spans="2:16" s="5" customFormat="1" ht="14.1" hidden="1" customHeight="1">
      <c r="B459" s="218"/>
      <c r="C459" s="218"/>
      <c r="D459" s="218"/>
      <c r="E459" s="218"/>
      <c r="F459" s="218"/>
      <c r="G459" s="218"/>
      <c r="H459" s="218"/>
      <c r="I459" s="218"/>
      <c r="J459" s="218"/>
      <c r="K459" s="218"/>
      <c r="L459" s="218"/>
      <c r="M459" s="218"/>
      <c r="N459" s="218"/>
      <c r="O459" s="218"/>
      <c r="P459" s="218"/>
    </row>
    <row r="460" spans="2:16" s="5" customFormat="1" ht="14.1" hidden="1" customHeight="1">
      <c r="B460" s="218"/>
      <c r="C460" s="218"/>
      <c r="D460" s="218"/>
      <c r="E460" s="218"/>
      <c r="F460" s="218"/>
      <c r="G460" s="218"/>
      <c r="H460" s="218"/>
      <c r="I460" s="218"/>
      <c r="J460" s="218"/>
      <c r="K460" s="218"/>
      <c r="L460" s="218"/>
      <c r="M460" s="218"/>
      <c r="N460" s="218"/>
      <c r="O460" s="218"/>
      <c r="P460" s="218"/>
    </row>
    <row r="461" spans="2:16" s="5" customFormat="1" ht="14.1" hidden="1" customHeight="1">
      <c r="B461" s="218"/>
      <c r="C461" s="218"/>
      <c r="D461" s="218"/>
      <c r="E461" s="218"/>
      <c r="F461" s="218"/>
      <c r="G461" s="218"/>
      <c r="H461" s="218"/>
      <c r="I461" s="218"/>
      <c r="J461" s="218"/>
      <c r="K461" s="218"/>
      <c r="L461" s="218"/>
      <c r="M461" s="218"/>
      <c r="N461" s="218"/>
      <c r="O461" s="218"/>
      <c r="P461" s="218"/>
    </row>
    <row r="462" spans="2:16" s="5" customFormat="1" ht="14.1" hidden="1" customHeight="1">
      <c r="B462" s="218"/>
      <c r="C462" s="218"/>
      <c r="D462" s="218"/>
      <c r="E462" s="218"/>
      <c r="F462" s="218"/>
      <c r="G462" s="218"/>
      <c r="H462" s="218"/>
      <c r="I462" s="218"/>
      <c r="J462" s="218"/>
      <c r="K462" s="218"/>
      <c r="L462" s="218"/>
      <c r="M462" s="218"/>
      <c r="N462" s="218"/>
      <c r="O462" s="218"/>
      <c r="P462" s="218"/>
    </row>
    <row r="463" spans="2:16" s="5" customFormat="1" ht="14.1" hidden="1" customHeight="1">
      <c r="B463" s="218"/>
      <c r="C463" s="218"/>
      <c r="D463" s="218"/>
      <c r="E463" s="218"/>
      <c r="F463" s="218"/>
      <c r="G463" s="218"/>
      <c r="H463" s="218"/>
      <c r="I463" s="218"/>
      <c r="J463" s="218"/>
      <c r="K463" s="218"/>
      <c r="L463" s="218"/>
      <c r="M463" s="218"/>
      <c r="N463" s="218"/>
      <c r="O463" s="218"/>
      <c r="P463" s="218"/>
    </row>
    <row r="464" spans="2:16" s="5" customFormat="1" ht="14.1" hidden="1" customHeight="1">
      <c r="B464" s="218"/>
      <c r="C464" s="218"/>
      <c r="D464" s="218"/>
      <c r="E464" s="218"/>
      <c r="F464" s="218"/>
      <c r="G464" s="218"/>
      <c r="H464" s="218"/>
      <c r="I464" s="218"/>
      <c r="J464" s="218"/>
      <c r="K464" s="218"/>
      <c r="L464" s="218"/>
      <c r="M464" s="218"/>
      <c r="N464" s="218"/>
      <c r="O464" s="218"/>
      <c r="P464" s="218"/>
    </row>
    <row r="465" spans="2:16" s="5" customFormat="1" ht="14.1" hidden="1" customHeight="1">
      <c r="B465" s="218"/>
      <c r="C465" s="218"/>
      <c r="D465" s="218"/>
      <c r="E465" s="218"/>
      <c r="F465" s="218"/>
      <c r="G465" s="218"/>
      <c r="H465" s="218"/>
      <c r="I465" s="218"/>
      <c r="J465" s="218"/>
      <c r="K465" s="218"/>
      <c r="L465" s="218"/>
      <c r="M465" s="218"/>
      <c r="N465" s="218"/>
      <c r="O465" s="218"/>
      <c r="P465" s="218"/>
    </row>
    <row r="466" spans="2:16" s="5" customFormat="1" ht="14.1" hidden="1" customHeight="1">
      <c r="B466" s="218"/>
      <c r="C466" s="218"/>
      <c r="D466" s="218"/>
      <c r="E466" s="218"/>
      <c r="F466" s="218"/>
      <c r="G466" s="218"/>
      <c r="H466" s="218"/>
      <c r="I466" s="218"/>
      <c r="J466" s="218"/>
      <c r="K466" s="218"/>
      <c r="L466" s="218"/>
      <c r="M466" s="218"/>
      <c r="N466" s="218"/>
      <c r="O466" s="218"/>
      <c r="P466" s="218"/>
    </row>
    <row r="467" spans="2:16" s="5" customFormat="1" ht="14.1" hidden="1" customHeight="1">
      <c r="B467" s="218"/>
      <c r="C467" s="218"/>
      <c r="D467" s="218"/>
      <c r="E467" s="218"/>
      <c r="F467" s="218"/>
      <c r="G467" s="218"/>
      <c r="H467" s="218"/>
      <c r="I467" s="218"/>
      <c r="J467" s="218"/>
      <c r="K467" s="218"/>
      <c r="L467" s="218"/>
      <c r="M467" s="218"/>
      <c r="N467" s="218"/>
      <c r="O467" s="218"/>
      <c r="P467" s="218"/>
    </row>
    <row r="468" spans="2:16" s="5" customFormat="1" ht="14.1" hidden="1" customHeight="1">
      <c r="B468" s="218"/>
      <c r="C468" s="218"/>
      <c r="D468" s="218"/>
      <c r="E468" s="218"/>
      <c r="F468" s="218"/>
      <c r="G468" s="218"/>
      <c r="H468" s="218"/>
      <c r="I468" s="218"/>
      <c r="J468" s="218"/>
      <c r="K468" s="218"/>
      <c r="L468" s="218"/>
      <c r="M468" s="218"/>
      <c r="N468" s="218"/>
      <c r="O468" s="218"/>
      <c r="P468" s="218"/>
    </row>
    <row r="469" spans="2:16" s="5" customFormat="1" ht="14.1" hidden="1" customHeight="1">
      <c r="B469" s="218"/>
      <c r="C469" s="218"/>
      <c r="D469" s="218"/>
      <c r="E469" s="218"/>
      <c r="F469" s="218"/>
      <c r="G469" s="218"/>
      <c r="H469" s="218"/>
      <c r="I469" s="218"/>
      <c r="J469" s="218"/>
      <c r="K469" s="218"/>
      <c r="L469" s="218"/>
      <c r="M469" s="218"/>
      <c r="N469" s="218"/>
      <c r="O469" s="218"/>
      <c r="P469" s="218"/>
    </row>
    <row r="470" spans="2:16" s="5" customFormat="1" ht="14.1" hidden="1" customHeight="1">
      <c r="B470" s="218"/>
      <c r="C470" s="218"/>
      <c r="D470" s="218"/>
      <c r="E470" s="218"/>
      <c r="F470" s="218"/>
      <c r="G470" s="218"/>
      <c r="H470" s="218"/>
      <c r="I470" s="218"/>
      <c r="J470" s="218"/>
      <c r="K470" s="218"/>
      <c r="L470" s="218"/>
      <c r="M470" s="218"/>
      <c r="N470" s="218"/>
      <c r="O470" s="218"/>
      <c r="P470" s="218"/>
    </row>
    <row r="471" spans="2:16" s="5" customFormat="1" ht="14.1" hidden="1" customHeight="1">
      <c r="B471" s="218"/>
      <c r="C471" s="218"/>
      <c r="D471" s="218"/>
      <c r="E471" s="218"/>
      <c r="F471" s="218"/>
      <c r="G471" s="218"/>
      <c r="H471" s="218"/>
      <c r="I471" s="218"/>
      <c r="J471" s="218"/>
      <c r="K471" s="218"/>
      <c r="L471" s="218"/>
      <c r="M471" s="218"/>
      <c r="N471" s="218"/>
      <c r="O471" s="218"/>
      <c r="P471" s="218"/>
    </row>
    <row r="472" spans="2:16" s="5" customFormat="1" ht="14.1" hidden="1" customHeight="1">
      <c r="B472" s="218"/>
      <c r="C472" s="218"/>
      <c r="D472" s="218"/>
      <c r="E472" s="218"/>
      <c r="F472" s="218"/>
      <c r="G472" s="218"/>
      <c r="H472" s="218"/>
      <c r="I472" s="218"/>
      <c r="J472" s="218"/>
      <c r="K472" s="218"/>
      <c r="L472" s="218"/>
      <c r="M472" s="218"/>
      <c r="N472" s="218"/>
      <c r="O472" s="218"/>
      <c r="P472" s="218"/>
    </row>
    <row r="473" spans="2:16" s="5" customFormat="1" ht="14.1" hidden="1" customHeight="1">
      <c r="B473" s="218"/>
      <c r="C473" s="218"/>
      <c r="D473" s="218"/>
      <c r="E473" s="218"/>
      <c r="F473" s="218"/>
      <c r="G473" s="218"/>
      <c r="H473" s="218"/>
      <c r="I473" s="218"/>
      <c r="J473" s="218"/>
      <c r="K473" s="218"/>
      <c r="L473" s="218"/>
      <c r="M473" s="218"/>
      <c r="N473" s="218"/>
      <c r="O473" s="218"/>
      <c r="P473" s="218"/>
    </row>
    <row r="474" spans="2:16" s="5" customFormat="1" ht="14.1" hidden="1" customHeight="1">
      <c r="B474" s="218"/>
      <c r="C474" s="218"/>
      <c r="D474" s="218"/>
      <c r="E474" s="218"/>
      <c r="F474" s="218"/>
      <c r="G474" s="218"/>
      <c r="H474" s="218"/>
      <c r="I474" s="218"/>
      <c r="J474" s="218"/>
      <c r="K474" s="218"/>
      <c r="L474" s="218"/>
      <c r="M474" s="218"/>
      <c r="N474" s="218"/>
      <c r="O474" s="218"/>
      <c r="P474" s="218"/>
    </row>
    <row r="475" spans="2:16" s="5" customFormat="1" ht="14.1" hidden="1" customHeight="1">
      <c r="B475" s="218"/>
      <c r="C475" s="218"/>
      <c r="D475" s="218"/>
      <c r="E475" s="218"/>
      <c r="F475" s="218"/>
      <c r="G475" s="218"/>
      <c r="H475" s="218"/>
      <c r="I475" s="218"/>
      <c r="J475" s="218"/>
      <c r="K475" s="218"/>
      <c r="L475" s="218"/>
      <c r="M475" s="218"/>
      <c r="N475" s="218"/>
      <c r="O475" s="218"/>
      <c r="P475" s="218"/>
    </row>
    <row r="476" spans="2:16" s="5" customFormat="1" ht="14.1" hidden="1" customHeight="1">
      <c r="B476" s="218"/>
      <c r="C476" s="218"/>
      <c r="D476" s="218"/>
      <c r="E476" s="218"/>
      <c r="F476" s="218"/>
      <c r="G476" s="218"/>
      <c r="H476" s="218"/>
      <c r="I476" s="218"/>
      <c r="J476" s="218"/>
      <c r="K476" s="218"/>
      <c r="L476" s="218"/>
      <c r="M476" s="218"/>
      <c r="N476" s="218"/>
      <c r="O476" s="218"/>
      <c r="P476" s="218"/>
    </row>
    <row r="477" spans="2:16" s="5" customFormat="1" ht="14.1" hidden="1" customHeight="1">
      <c r="B477" s="218"/>
      <c r="C477" s="218"/>
      <c r="D477" s="218"/>
      <c r="E477" s="218"/>
      <c r="F477" s="218"/>
      <c r="G477" s="218"/>
      <c r="H477" s="218"/>
      <c r="I477" s="218"/>
      <c r="J477" s="218"/>
      <c r="K477" s="218"/>
      <c r="L477" s="218"/>
      <c r="M477" s="218"/>
      <c r="N477" s="218"/>
      <c r="O477" s="218"/>
      <c r="P477" s="218"/>
    </row>
    <row r="478" spans="2:16" s="5" customFormat="1" ht="14.1" hidden="1" customHeight="1">
      <c r="B478" s="218"/>
      <c r="C478" s="218"/>
      <c r="D478" s="218"/>
      <c r="E478" s="218"/>
      <c r="F478" s="218"/>
      <c r="G478" s="218"/>
      <c r="H478" s="218"/>
      <c r="I478" s="218"/>
      <c r="J478" s="218"/>
      <c r="K478" s="218"/>
      <c r="L478" s="218"/>
      <c r="M478" s="218"/>
      <c r="N478" s="218"/>
      <c r="O478" s="218"/>
      <c r="P478" s="218"/>
    </row>
    <row r="479" spans="2:16" s="5" customFormat="1" ht="14.1" hidden="1" customHeight="1">
      <c r="B479" s="218"/>
      <c r="C479" s="218"/>
      <c r="D479" s="218"/>
      <c r="E479" s="218"/>
      <c r="F479" s="218"/>
      <c r="G479" s="218"/>
      <c r="H479" s="218"/>
      <c r="I479" s="218"/>
      <c r="J479" s="218"/>
      <c r="K479" s="218"/>
      <c r="L479" s="218"/>
      <c r="M479" s="218"/>
      <c r="N479" s="218"/>
      <c r="O479" s="218"/>
      <c r="P479" s="218"/>
    </row>
    <row r="480" spans="2:16" s="5" customFormat="1" ht="14.1" hidden="1" customHeight="1">
      <c r="B480" s="218"/>
      <c r="C480" s="218"/>
      <c r="D480" s="218"/>
      <c r="E480" s="218"/>
      <c r="F480" s="218"/>
      <c r="G480" s="218"/>
      <c r="H480" s="218"/>
      <c r="I480" s="218"/>
      <c r="J480" s="218"/>
      <c r="K480" s="218"/>
      <c r="L480" s="218"/>
      <c r="M480" s="218"/>
      <c r="N480" s="218"/>
      <c r="O480" s="218"/>
      <c r="P480" s="218"/>
    </row>
    <row r="481" spans="2:16" s="5" customFormat="1" ht="14.1" hidden="1" customHeight="1">
      <c r="B481" s="218"/>
      <c r="C481" s="218"/>
      <c r="D481" s="218"/>
      <c r="E481" s="218"/>
      <c r="F481" s="218"/>
      <c r="G481" s="218"/>
      <c r="H481" s="218"/>
      <c r="I481" s="218"/>
      <c r="J481" s="218"/>
      <c r="K481" s="218"/>
      <c r="L481" s="218"/>
      <c r="M481" s="218"/>
      <c r="N481" s="218"/>
      <c r="O481" s="218"/>
      <c r="P481" s="218"/>
    </row>
    <row r="482" spans="2:16" s="5" customFormat="1" ht="14.1" hidden="1" customHeight="1">
      <c r="B482" s="218"/>
      <c r="C482" s="218"/>
      <c r="D482" s="218"/>
      <c r="E482" s="218"/>
      <c r="F482" s="218"/>
      <c r="G482" s="218"/>
      <c r="H482" s="218"/>
      <c r="I482" s="218"/>
      <c r="J482" s="218"/>
      <c r="K482" s="218"/>
      <c r="L482" s="218"/>
      <c r="M482" s="218"/>
      <c r="N482" s="218"/>
      <c r="O482" s="218"/>
      <c r="P482" s="218"/>
    </row>
    <row r="483" spans="2:16" s="5" customFormat="1" ht="14.1" hidden="1" customHeight="1">
      <c r="B483" s="218"/>
      <c r="C483" s="218"/>
      <c r="D483" s="218"/>
      <c r="E483" s="218"/>
      <c r="F483" s="218"/>
      <c r="G483" s="218"/>
      <c r="H483" s="218"/>
      <c r="I483" s="218"/>
      <c r="J483" s="218"/>
      <c r="K483" s="218"/>
      <c r="L483" s="218"/>
      <c r="M483" s="218"/>
      <c r="N483" s="218"/>
      <c r="O483" s="218"/>
      <c r="P483" s="218"/>
    </row>
    <row r="484" spans="2:16" s="5" customFormat="1" ht="14.1" hidden="1" customHeight="1">
      <c r="B484" s="218"/>
      <c r="C484" s="218"/>
      <c r="D484" s="218"/>
      <c r="E484" s="218"/>
      <c r="F484" s="218"/>
      <c r="G484" s="218"/>
      <c r="H484" s="218"/>
      <c r="I484" s="218"/>
      <c r="J484" s="218"/>
      <c r="K484" s="218"/>
      <c r="L484" s="218"/>
      <c r="M484" s="218"/>
      <c r="N484" s="218"/>
      <c r="O484" s="218"/>
      <c r="P484" s="218"/>
    </row>
    <row r="485" spans="2:16" s="5" customFormat="1" ht="14.1" hidden="1" customHeight="1">
      <c r="B485" s="218"/>
      <c r="C485" s="218"/>
      <c r="D485" s="218"/>
      <c r="E485" s="218"/>
      <c r="F485" s="218"/>
      <c r="G485" s="218"/>
      <c r="H485" s="218"/>
      <c r="I485" s="218"/>
      <c r="J485" s="218"/>
      <c r="K485" s="218"/>
      <c r="L485" s="218"/>
      <c r="M485" s="218"/>
      <c r="N485" s="218"/>
      <c r="O485" s="218"/>
      <c r="P485" s="218"/>
    </row>
    <row r="486" spans="2:16" s="5" customFormat="1" ht="14.1" hidden="1" customHeight="1">
      <c r="B486" s="218"/>
      <c r="C486" s="218"/>
      <c r="D486" s="218"/>
      <c r="E486" s="218"/>
      <c r="F486" s="218"/>
      <c r="G486" s="218"/>
      <c r="H486" s="218"/>
      <c r="I486" s="218"/>
      <c r="J486" s="218"/>
      <c r="K486" s="218"/>
      <c r="L486" s="218"/>
      <c r="M486" s="218"/>
      <c r="N486" s="218"/>
      <c r="O486" s="218"/>
      <c r="P486" s="218"/>
    </row>
    <row r="487" spans="2:16" s="5" customFormat="1" ht="14.1" hidden="1" customHeight="1">
      <c r="B487" s="218"/>
      <c r="C487" s="218"/>
      <c r="D487" s="218"/>
      <c r="E487" s="218"/>
      <c r="F487" s="218"/>
      <c r="G487" s="218"/>
      <c r="H487" s="218"/>
      <c r="I487" s="218"/>
      <c r="J487" s="218"/>
      <c r="K487" s="218"/>
      <c r="L487" s="218"/>
      <c r="M487" s="218"/>
      <c r="N487" s="218"/>
      <c r="O487" s="218"/>
      <c r="P487" s="218"/>
    </row>
    <row r="488" spans="2:16" s="5" customFormat="1" ht="14.1" hidden="1" customHeight="1">
      <c r="B488" s="218"/>
      <c r="C488" s="218"/>
      <c r="D488" s="218"/>
      <c r="E488" s="218"/>
      <c r="F488" s="218"/>
      <c r="G488" s="218"/>
      <c r="H488" s="218"/>
      <c r="I488" s="218"/>
      <c r="J488" s="218"/>
      <c r="K488" s="218"/>
      <c r="L488" s="218"/>
      <c r="M488" s="218"/>
      <c r="N488" s="218"/>
      <c r="O488" s="218"/>
      <c r="P488" s="218"/>
    </row>
    <row r="489" spans="2:16" s="5" customFormat="1" ht="14.1" hidden="1" customHeight="1">
      <c r="B489" s="218"/>
      <c r="C489" s="218"/>
      <c r="D489" s="218"/>
      <c r="E489" s="218"/>
      <c r="F489" s="218"/>
      <c r="G489" s="218"/>
      <c r="H489" s="218"/>
      <c r="I489" s="218"/>
      <c r="J489" s="218"/>
      <c r="K489" s="218"/>
      <c r="L489" s="218"/>
      <c r="M489" s="218"/>
      <c r="N489" s="218"/>
      <c r="O489" s="218"/>
      <c r="P489" s="218"/>
    </row>
    <row r="490" spans="2:16" s="5" customFormat="1" ht="14.1" hidden="1" customHeight="1">
      <c r="B490" s="218"/>
      <c r="C490" s="218"/>
      <c r="D490" s="218"/>
      <c r="E490" s="218"/>
      <c r="F490" s="218"/>
      <c r="G490" s="218"/>
      <c r="H490" s="218"/>
      <c r="I490" s="218"/>
      <c r="J490" s="218"/>
      <c r="K490" s="218"/>
      <c r="L490" s="218"/>
      <c r="M490" s="218"/>
      <c r="N490" s="218"/>
      <c r="O490" s="218"/>
      <c r="P490" s="218"/>
    </row>
    <row r="491" spans="2:16" s="5" customFormat="1" ht="14.1" hidden="1" customHeight="1">
      <c r="B491" s="218"/>
      <c r="C491" s="218"/>
      <c r="D491" s="218"/>
      <c r="E491" s="218"/>
      <c r="F491" s="218"/>
      <c r="G491" s="218"/>
      <c r="H491" s="218"/>
      <c r="I491" s="218"/>
      <c r="J491" s="218"/>
      <c r="K491" s="218"/>
      <c r="L491" s="218"/>
      <c r="M491" s="218"/>
      <c r="N491" s="218"/>
      <c r="O491" s="218"/>
      <c r="P491" s="218"/>
    </row>
    <row r="492" spans="2:16" s="5" customFormat="1" ht="14.1" hidden="1" customHeight="1">
      <c r="B492" s="218"/>
      <c r="C492" s="218"/>
      <c r="D492" s="218"/>
      <c r="E492" s="218"/>
      <c r="F492" s="218"/>
      <c r="G492" s="218"/>
      <c r="H492" s="218"/>
      <c r="I492" s="218"/>
      <c r="J492" s="218"/>
      <c r="K492" s="218"/>
      <c r="L492" s="218"/>
      <c r="M492" s="218"/>
      <c r="N492" s="218"/>
      <c r="O492" s="218"/>
      <c r="P492" s="218"/>
    </row>
    <row r="493" spans="2:16" s="5" customFormat="1" ht="14.1" hidden="1" customHeight="1">
      <c r="B493" s="218"/>
      <c r="C493" s="218"/>
      <c r="D493" s="218"/>
      <c r="E493" s="218"/>
      <c r="F493" s="218"/>
      <c r="G493" s="218"/>
      <c r="H493" s="218"/>
      <c r="I493" s="218"/>
      <c r="J493" s="218"/>
      <c r="K493" s="218"/>
      <c r="L493" s="218"/>
      <c r="M493" s="218"/>
      <c r="N493" s="218"/>
      <c r="O493" s="218"/>
      <c r="P493" s="218"/>
    </row>
    <row r="494" spans="2:16" s="5" customFormat="1" ht="14.1" hidden="1" customHeight="1">
      <c r="B494" s="218"/>
      <c r="C494" s="218"/>
      <c r="D494" s="218"/>
      <c r="E494" s="218"/>
      <c r="F494" s="218"/>
      <c r="G494" s="218"/>
      <c r="H494" s="218"/>
      <c r="I494" s="218"/>
      <c r="J494" s="218"/>
      <c r="K494" s="218"/>
      <c r="L494" s="218"/>
      <c r="M494" s="218"/>
      <c r="N494" s="218"/>
      <c r="O494" s="218"/>
      <c r="P494" s="218"/>
    </row>
    <row r="495" spans="2:16" s="5" customFormat="1" ht="14.1" hidden="1" customHeight="1">
      <c r="B495" s="218"/>
      <c r="C495" s="218"/>
      <c r="D495" s="218"/>
      <c r="E495" s="218"/>
      <c r="F495" s="218"/>
      <c r="G495" s="218"/>
      <c r="H495" s="218"/>
      <c r="I495" s="218"/>
      <c r="J495" s="218"/>
      <c r="K495" s="218"/>
      <c r="L495" s="218"/>
      <c r="M495" s="218"/>
      <c r="N495" s="218"/>
      <c r="O495" s="218"/>
      <c r="P495" s="218"/>
    </row>
    <row r="496" spans="2:16" s="5" customFormat="1" ht="14.1" hidden="1" customHeight="1">
      <c r="B496" s="218"/>
      <c r="C496" s="218"/>
      <c r="D496" s="218"/>
      <c r="E496" s="218"/>
      <c r="F496" s="218"/>
      <c r="G496" s="218"/>
      <c r="H496" s="218"/>
      <c r="I496" s="218"/>
      <c r="J496" s="218"/>
      <c r="K496" s="218"/>
      <c r="L496" s="218"/>
      <c r="M496" s="218"/>
      <c r="N496" s="218"/>
      <c r="O496" s="218"/>
      <c r="P496" s="218"/>
    </row>
    <row r="497" spans="1:17" s="5" customFormat="1" ht="14.1" hidden="1" customHeight="1">
      <c r="B497" s="218"/>
      <c r="C497" s="218"/>
      <c r="D497" s="218"/>
      <c r="E497" s="218"/>
      <c r="F497" s="218"/>
      <c r="G497" s="218"/>
      <c r="H497" s="218"/>
      <c r="I497" s="218"/>
      <c r="J497" s="218"/>
      <c r="K497" s="218"/>
      <c r="L497" s="218"/>
      <c r="M497" s="218"/>
      <c r="N497" s="218"/>
      <c r="O497" s="218"/>
      <c r="P497" s="218"/>
    </row>
    <row r="498" spans="1:17" s="5" customFormat="1" ht="14.1" hidden="1" customHeight="1">
      <c r="B498" s="218"/>
      <c r="C498" s="218"/>
      <c r="D498" s="218"/>
      <c r="E498" s="218"/>
      <c r="F498" s="218"/>
      <c r="G498" s="218"/>
      <c r="H498" s="218"/>
      <c r="I498" s="218"/>
      <c r="J498" s="218"/>
      <c r="K498" s="218"/>
      <c r="L498" s="218"/>
      <c r="M498" s="218"/>
      <c r="N498" s="218"/>
      <c r="O498" s="218"/>
      <c r="P498" s="218"/>
    </row>
    <row r="499" spans="1:17" s="5" customFormat="1" ht="14.1" hidden="1" customHeight="1">
      <c r="B499" s="218"/>
      <c r="C499" s="218"/>
      <c r="D499" s="218"/>
      <c r="E499" s="218"/>
      <c r="F499" s="218"/>
      <c r="G499" s="218"/>
      <c r="H499" s="218"/>
      <c r="I499" s="218"/>
      <c r="J499" s="218"/>
      <c r="K499" s="218"/>
      <c r="L499" s="218"/>
      <c r="M499" s="218"/>
      <c r="N499" s="218"/>
      <c r="O499" s="218"/>
      <c r="P499" s="218"/>
    </row>
    <row r="500" spans="1:17" s="5" customFormat="1" ht="14.1" hidden="1" customHeight="1">
      <c r="B500" s="218"/>
      <c r="C500" s="218"/>
      <c r="D500" s="218"/>
      <c r="E500" s="218"/>
      <c r="F500" s="218"/>
      <c r="G500" s="218"/>
      <c r="H500" s="218"/>
      <c r="I500" s="218"/>
      <c r="J500" s="218"/>
      <c r="K500" s="218"/>
      <c r="L500" s="218"/>
      <c r="M500" s="218"/>
      <c r="N500" s="218"/>
      <c r="O500" s="218"/>
      <c r="P500" s="218"/>
    </row>
    <row r="501" spans="1:17" s="5" customFormat="1" ht="14.1" hidden="1" customHeight="1">
      <c r="A501" s="13"/>
      <c r="B501" s="218"/>
      <c r="C501" s="218"/>
      <c r="D501" s="218"/>
      <c r="E501" s="218"/>
      <c r="F501" s="218"/>
      <c r="G501" s="218"/>
      <c r="H501" s="218"/>
      <c r="I501" s="218"/>
      <c r="J501" s="218"/>
      <c r="K501" s="218"/>
      <c r="L501" s="218"/>
      <c r="M501" s="218"/>
      <c r="N501" s="218"/>
      <c r="O501" s="218"/>
      <c r="P501" s="218"/>
    </row>
    <row r="502" spans="1:17" s="5" customFormat="1" ht="14.1" hidden="1" customHeight="1">
      <c r="A502" s="13"/>
      <c r="B502" s="218"/>
      <c r="C502" s="218"/>
      <c r="D502" s="218"/>
      <c r="E502" s="218"/>
      <c r="F502" s="218"/>
      <c r="G502" s="218"/>
      <c r="H502" s="218"/>
      <c r="I502" s="218"/>
      <c r="J502" s="218"/>
      <c r="K502" s="218"/>
      <c r="L502" s="218"/>
      <c r="M502" s="218"/>
      <c r="N502" s="218"/>
      <c r="O502" s="218"/>
      <c r="P502" s="218"/>
    </row>
    <row r="503" spans="1:17" s="5" customFormat="1" ht="14.1" hidden="1" customHeight="1">
      <c r="A503" s="13"/>
      <c r="B503" s="218"/>
      <c r="C503" s="218"/>
      <c r="D503" s="218"/>
      <c r="E503" s="218"/>
      <c r="F503" s="218"/>
      <c r="G503" s="218"/>
      <c r="H503" s="218"/>
      <c r="I503" s="218"/>
      <c r="J503" s="218"/>
      <c r="K503" s="218"/>
      <c r="L503" s="218"/>
      <c r="M503" s="218"/>
      <c r="N503" s="218"/>
      <c r="O503" s="218"/>
      <c r="P503" s="218"/>
    </row>
    <row r="504" spans="1:17" ht="14.1" hidden="1" customHeight="1">
      <c r="Q504" s="5"/>
    </row>
    <row r="505" spans="1:17"/>
  </sheetData>
  <sortState ref="M10:P17">
    <sortCondition descending="1" ref="N10:N17"/>
  </sortState>
  <mergeCells count="9">
    <mergeCell ref="A32:A38"/>
    <mergeCell ref="B32:P38"/>
    <mergeCell ref="I10:K10"/>
    <mergeCell ref="M9:P9"/>
    <mergeCell ref="C10:E10"/>
    <mergeCell ref="F10:H10"/>
    <mergeCell ref="C9:K9"/>
    <mergeCell ref="M29:P30"/>
    <mergeCell ref="B21:K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96703-781D-4F77-98CA-A6CAFD6561C4}">
  <sheetPr codeName="Hoja6">
    <tabColor rgb="FF83DDA9"/>
  </sheetPr>
  <dimension ref="A1:T1048504"/>
  <sheetViews>
    <sheetView showGridLines="0" zoomScale="110" zoomScaleNormal="100" workbookViewId="0">
      <selection activeCell="B52" sqref="B52:J52"/>
    </sheetView>
  </sheetViews>
  <sheetFormatPr baseColWidth="10" defaultColWidth="0" defaultRowHeight="14.4" zeroHeight="1"/>
  <cols>
    <col min="1" max="1" width="8.44140625" style="13" customWidth="1"/>
    <col min="2" max="2" width="25.44140625" style="13" customWidth="1"/>
    <col min="3" max="10" width="17.109375" style="13" customWidth="1"/>
    <col min="11" max="13" width="10.88671875" style="13" customWidth="1"/>
    <col min="14" max="14" width="12.44140625" style="13" customWidth="1"/>
    <col min="15" max="20" width="10.88671875" style="13" customWidth="1"/>
    <col min="21" max="16384" width="10.88671875" style="13" hidden="1"/>
  </cols>
  <sheetData>
    <row r="1" spans="1:20" s="5" customFormat="1">
      <c r="E1" s="30"/>
      <c r="M1" s="6"/>
    </row>
    <row r="2" spans="1:20" s="5" customFormat="1">
      <c r="E2" s="30"/>
      <c r="M2" s="6"/>
    </row>
    <row r="3" spans="1:20" s="5" customFormat="1">
      <c r="E3" s="30"/>
      <c r="M3" s="6"/>
    </row>
    <row r="4" spans="1:20" s="5" customFormat="1">
      <c r="A4" s="9" t="s">
        <v>187</v>
      </c>
      <c r="M4" s="6"/>
    </row>
    <row r="5" spans="1:20" s="5" customFormat="1">
      <c r="A5" s="88" t="s">
        <v>211</v>
      </c>
      <c r="B5" s="96"/>
      <c r="C5" s="96"/>
      <c r="D5" s="96"/>
      <c r="E5" s="96"/>
      <c r="F5" s="96"/>
      <c r="G5" s="96"/>
      <c r="H5" s="96"/>
      <c r="I5" s="96"/>
      <c r="J5" s="96"/>
      <c r="K5" s="96"/>
      <c r="L5" s="96"/>
      <c r="M5" s="96"/>
      <c r="N5" s="96"/>
      <c r="O5" s="96"/>
      <c r="P5" s="96"/>
      <c r="Q5" s="96"/>
      <c r="R5" s="96"/>
      <c r="S5" s="96"/>
      <c r="T5" s="96"/>
    </row>
    <row r="6" spans="1:20" s="5" customFormat="1">
      <c r="A6" s="9" t="s">
        <v>2</v>
      </c>
      <c r="M6" s="6"/>
    </row>
    <row r="7" spans="1:20" s="5" customFormat="1">
      <c r="A7" s="29" t="s">
        <v>3</v>
      </c>
      <c r="M7" s="6"/>
    </row>
    <row r="8" spans="1:20" s="5" customFormat="1"/>
    <row r="9" spans="1:20" s="5" customFormat="1">
      <c r="G9" s="54"/>
      <c r="H9" s="54"/>
      <c r="I9" s="54"/>
      <c r="J9" s="54"/>
      <c r="K9" s="54"/>
    </row>
    <row r="10" spans="1:20" s="5" customFormat="1">
      <c r="B10" s="9" t="s">
        <v>212</v>
      </c>
      <c r="G10" s="54"/>
      <c r="H10" s="54"/>
      <c r="I10" s="54"/>
      <c r="J10" s="54"/>
      <c r="K10" s="54"/>
      <c r="L10" s="54"/>
      <c r="M10" s="54"/>
      <c r="N10" s="54"/>
      <c r="O10" s="54"/>
    </row>
    <row r="11" spans="1:20" s="5" customFormat="1">
      <c r="B11" s="55"/>
      <c r="C11" s="56"/>
      <c r="D11" s="57"/>
      <c r="E11" s="58"/>
      <c r="F11" s="57"/>
      <c r="H11" s="31"/>
      <c r="I11" s="31"/>
      <c r="J11" s="31"/>
      <c r="K11" s="31"/>
      <c r="L11" s="31"/>
      <c r="M11" s="31"/>
      <c r="N11" s="31"/>
    </row>
    <row r="12" spans="1:20" s="5" customFormat="1" ht="26.55" customHeight="1">
      <c r="B12" s="59"/>
      <c r="C12" s="244" t="s">
        <v>163</v>
      </c>
      <c r="D12" s="244"/>
      <c r="E12" s="244"/>
      <c r="F12" s="244"/>
      <c r="G12" s="244" t="s">
        <v>213</v>
      </c>
      <c r="H12" s="244"/>
      <c r="I12" s="244"/>
      <c r="J12" s="244"/>
      <c r="K12" s="31"/>
      <c r="L12" s="31"/>
      <c r="M12" s="31"/>
      <c r="N12" s="31"/>
    </row>
    <row r="13" spans="1:20" s="5" customFormat="1" ht="28.8">
      <c r="B13" s="148" t="s">
        <v>214</v>
      </c>
      <c r="C13" s="139">
        <v>2024</v>
      </c>
      <c r="D13" s="139">
        <v>2025</v>
      </c>
      <c r="E13" s="139" t="s">
        <v>194</v>
      </c>
      <c r="F13" s="129" t="s">
        <v>215</v>
      </c>
      <c r="G13" s="139">
        <v>2024</v>
      </c>
      <c r="H13" s="139">
        <v>2025</v>
      </c>
      <c r="I13" s="139" t="s">
        <v>216</v>
      </c>
      <c r="J13" s="129" t="s">
        <v>215</v>
      </c>
      <c r="K13" s="31"/>
      <c r="L13" s="31"/>
      <c r="M13" s="31"/>
      <c r="N13" s="31"/>
    </row>
    <row r="14" spans="1:20" s="5" customFormat="1">
      <c r="B14" s="149" t="s">
        <v>217</v>
      </c>
      <c r="C14" s="125">
        <v>20</v>
      </c>
      <c r="D14" s="125">
        <v>26</v>
      </c>
      <c r="E14" s="140">
        <f>(D14/C14)-1</f>
        <v>0.30000000000000004</v>
      </c>
      <c r="F14" s="140">
        <f t="shared" ref="F14:F40" si="0">+D14/$D$47</f>
        <v>0.31707317073170732</v>
      </c>
      <c r="G14" s="141">
        <v>258.78547689487749</v>
      </c>
      <c r="H14" s="141">
        <v>277.59187782100003</v>
      </c>
      <c r="I14" s="140">
        <f>(H14/G14)-1</f>
        <v>7.2671778771271622E-2</v>
      </c>
      <c r="J14" s="132">
        <f t="shared" ref="J14:J40" si="1">+H14/$H$47</f>
        <v>0.43987840674019241</v>
      </c>
      <c r="K14" s="186"/>
      <c r="L14" s="31"/>
      <c r="M14" s="31"/>
      <c r="N14" s="31"/>
    </row>
    <row r="15" spans="1:20" s="5" customFormat="1">
      <c r="A15" s="31"/>
      <c r="B15" s="149" t="s">
        <v>218</v>
      </c>
      <c r="C15" s="125">
        <v>9</v>
      </c>
      <c r="D15" s="125">
        <v>7</v>
      </c>
      <c r="E15" s="140">
        <f t="shared" ref="E15:E46" si="2">(D15/C15)-1</f>
        <v>-0.22222222222222221</v>
      </c>
      <c r="F15" s="140">
        <f t="shared" si="0"/>
        <v>8.5365853658536592E-2</v>
      </c>
      <c r="G15" s="141">
        <v>93.721967137024706</v>
      </c>
      <c r="H15" s="141">
        <v>60.551042860799853</v>
      </c>
      <c r="I15" s="140">
        <f t="shared" ref="I15:I46" si="3">(H15/G15)-1</f>
        <v>-0.35392902314702623</v>
      </c>
      <c r="J15" s="132">
        <f t="shared" si="1"/>
        <v>9.5950560474398636E-2</v>
      </c>
      <c r="K15" s="186"/>
      <c r="L15" s="31"/>
      <c r="M15" s="31"/>
      <c r="N15" s="31"/>
    </row>
    <row r="16" spans="1:20" s="5" customFormat="1">
      <c r="A16" s="31"/>
      <c r="B16" s="149" t="s">
        <v>219</v>
      </c>
      <c r="C16" s="125">
        <v>3</v>
      </c>
      <c r="D16" s="125">
        <v>5</v>
      </c>
      <c r="E16" s="140">
        <f t="shared" si="2"/>
        <v>0.66666666666666674</v>
      </c>
      <c r="F16" s="140">
        <f t="shared" si="0"/>
        <v>6.097560975609756E-2</v>
      </c>
      <c r="G16" s="141">
        <v>6.299999952316</v>
      </c>
      <c r="H16" s="141">
        <v>23.299999952316</v>
      </c>
      <c r="I16" s="140">
        <f t="shared" si="3"/>
        <v>2.6984127188366847</v>
      </c>
      <c r="J16" s="132">
        <f t="shared" si="1"/>
        <v>3.6921710161420165E-2</v>
      </c>
      <c r="K16" s="186"/>
      <c r="L16" s="31"/>
      <c r="M16" s="31"/>
      <c r="N16" s="31"/>
    </row>
    <row r="17" spans="2:14" s="5" customFormat="1">
      <c r="B17" s="149" t="s">
        <v>220</v>
      </c>
      <c r="C17" s="125">
        <v>1</v>
      </c>
      <c r="D17" s="125">
        <v>5</v>
      </c>
      <c r="E17" s="140">
        <f t="shared" si="2"/>
        <v>4</v>
      </c>
      <c r="F17" s="140">
        <f t="shared" si="0"/>
        <v>6.097560975609756E-2</v>
      </c>
      <c r="G17" s="141">
        <v>1.100000023842</v>
      </c>
      <c r="H17" s="141">
        <v>88.104159295999409</v>
      </c>
      <c r="I17" s="140">
        <f t="shared" si="3"/>
        <v>79.094688533074404</v>
      </c>
      <c r="J17" s="132">
        <f t="shared" si="1"/>
        <v>0.13961185580256369</v>
      </c>
      <c r="K17" s="186"/>
      <c r="L17" s="31"/>
      <c r="M17" s="31"/>
      <c r="N17" s="31"/>
    </row>
    <row r="18" spans="2:14" s="5" customFormat="1">
      <c r="B18" s="149" t="s">
        <v>90</v>
      </c>
      <c r="C18" s="125">
        <v>5</v>
      </c>
      <c r="D18" s="125">
        <v>4</v>
      </c>
      <c r="E18" s="140">
        <f t="shared" si="2"/>
        <v>-0.19999999999999996</v>
      </c>
      <c r="F18" s="140">
        <f t="shared" si="0"/>
        <v>4.878048780487805E-2</v>
      </c>
      <c r="G18" s="141">
        <v>17.231948375337304</v>
      </c>
      <c r="H18" s="141">
        <v>5.6908201258809497</v>
      </c>
      <c r="I18" s="140">
        <f t="shared" si="3"/>
        <v>-0.66975178883278452</v>
      </c>
      <c r="J18" s="132">
        <f t="shared" si="1"/>
        <v>9.0178030771913276E-3</v>
      </c>
      <c r="K18" s="186"/>
      <c r="L18" s="31"/>
      <c r="M18" s="31"/>
      <c r="N18" s="31"/>
    </row>
    <row r="19" spans="2:14" s="5" customFormat="1">
      <c r="B19" s="149" t="s">
        <v>221</v>
      </c>
      <c r="C19" s="125">
        <v>2</v>
      </c>
      <c r="D19" s="125">
        <v>4</v>
      </c>
      <c r="E19" s="140">
        <f t="shared" si="2"/>
        <v>1</v>
      </c>
      <c r="F19" s="140">
        <f t="shared" si="0"/>
        <v>4.878048780487805E-2</v>
      </c>
      <c r="G19" s="141">
        <v>12.10000038147</v>
      </c>
      <c r="H19" s="141">
        <v>27.536876031637352</v>
      </c>
      <c r="I19" s="140">
        <f t="shared" si="3"/>
        <v>1.2757748069006229</v>
      </c>
      <c r="J19" s="132">
        <f t="shared" si="1"/>
        <v>4.3635560415098293E-2</v>
      </c>
      <c r="K19" s="31"/>
      <c r="L19" s="31"/>
      <c r="M19" s="31"/>
      <c r="N19" s="31"/>
    </row>
    <row r="20" spans="2:14" s="5" customFormat="1">
      <c r="B20" s="149" t="s">
        <v>222</v>
      </c>
      <c r="C20" s="125">
        <v>1</v>
      </c>
      <c r="D20" s="125">
        <v>3</v>
      </c>
      <c r="E20" s="140">
        <f t="shared" si="2"/>
        <v>2</v>
      </c>
      <c r="F20" s="140">
        <f t="shared" si="0"/>
        <v>3.6585365853658534E-2</v>
      </c>
      <c r="G20" s="141">
        <v>0.89999997615799998</v>
      </c>
      <c r="H20" s="141">
        <v>5.399999976158</v>
      </c>
      <c r="I20" s="140">
        <f t="shared" si="3"/>
        <v>5.0000001324555594</v>
      </c>
      <c r="J20" s="132">
        <f t="shared" si="1"/>
        <v>8.5569628497601576E-3</v>
      </c>
      <c r="K20" s="31"/>
      <c r="L20" s="31"/>
      <c r="M20" s="31"/>
      <c r="N20" s="31"/>
    </row>
    <row r="21" spans="2:14" s="5" customFormat="1">
      <c r="B21" s="149" t="s">
        <v>95</v>
      </c>
      <c r="C21" s="125"/>
      <c r="D21" s="125">
        <v>3</v>
      </c>
      <c r="E21" s="140"/>
      <c r="F21" s="140">
        <f t="shared" si="0"/>
        <v>3.6585365853658534E-2</v>
      </c>
      <c r="G21" s="141"/>
      <c r="H21" s="141">
        <v>6.7658139442066005</v>
      </c>
      <c r="I21" s="140"/>
      <c r="J21" s="132">
        <f t="shared" si="1"/>
        <v>1.0721262745292866E-2</v>
      </c>
      <c r="K21" s="31"/>
      <c r="L21" s="31"/>
      <c r="M21" s="31"/>
      <c r="N21" s="31"/>
    </row>
    <row r="22" spans="2:14" s="5" customFormat="1">
      <c r="B22" s="149" t="s">
        <v>223</v>
      </c>
      <c r="C22" s="125"/>
      <c r="D22" s="125">
        <v>3</v>
      </c>
      <c r="E22" s="140"/>
      <c r="F22" s="140">
        <f t="shared" si="0"/>
        <v>3.6585365853658534E-2</v>
      </c>
      <c r="G22" s="141"/>
      <c r="H22" s="141">
        <v>50.91673314028899</v>
      </c>
      <c r="I22" s="140"/>
      <c r="J22" s="132">
        <f t="shared" si="1"/>
        <v>8.0683814043753382E-2</v>
      </c>
      <c r="K22" s="31"/>
      <c r="L22" s="31"/>
      <c r="M22" s="31"/>
      <c r="N22" s="31"/>
    </row>
    <row r="23" spans="2:14" s="5" customFormat="1">
      <c r="B23" s="149" t="s">
        <v>93</v>
      </c>
      <c r="C23" s="125">
        <v>1</v>
      </c>
      <c r="D23" s="125">
        <v>3</v>
      </c>
      <c r="E23" s="140">
        <f t="shared" si="2"/>
        <v>2</v>
      </c>
      <c r="F23" s="140">
        <f t="shared" si="0"/>
        <v>3.6585365853658534E-2</v>
      </c>
      <c r="G23" s="141">
        <v>22.4</v>
      </c>
      <c r="H23" s="141">
        <v>5.0979050909670498</v>
      </c>
      <c r="I23" s="140">
        <f t="shared" si="3"/>
        <v>-0.77241495129611382</v>
      </c>
      <c r="J23" s="132">
        <f t="shared" si="1"/>
        <v>8.0782564199277807E-3</v>
      </c>
      <c r="K23" s="31"/>
      <c r="L23" s="31"/>
      <c r="M23" s="31"/>
      <c r="N23" s="31"/>
    </row>
    <row r="24" spans="2:14" s="5" customFormat="1">
      <c r="B24" s="149" t="s">
        <v>224</v>
      </c>
      <c r="C24" s="125">
        <v>1</v>
      </c>
      <c r="D24" s="125">
        <v>3</v>
      </c>
      <c r="E24" s="140">
        <f t="shared" si="2"/>
        <v>2</v>
      </c>
      <c r="F24" s="140">
        <f t="shared" si="0"/>
        <v>3.6585365853658534E-2</v>
      </c>
      <c r="G24" s="141">
        <v>4.8923341751297702</v>
      </c>
      <c r="H24" s="141">
        <v>31.299999618530002</v>
      </c>
      <c r="I24" s="140">
        <f t="shared" si="3"/>
        <v>5.3977640320736597</v>
      </c>
      <c r="J24" s="132">
        <f t="shared" si="1"/>
        <v>4.9598691688111173E-2</v>
      </c>
      <c r="K24" s="31"/>
      <c r="L24" s="31"/>
      <c r="M24" s="31"/>
      <c r="N24" s="31"/>
    </row>
    <row r="25" spans="2:14" s="5" customFormat="1">
      <c r="B25" s="149" t="s">
        <v>225</v>
      </c>
      <c r="C25" s="125"/>
      <c r="D25" s="125">
        <v>3</v>
      </c>
      <c r="E25" s="140"/>
      <c r="F25" s="140">
        <f t="shared" si="0"/>
        <v>3.6585365853658534E-2</v>
      </c>
      <c r="G25" s="141"/>
      <c r="H25" s="141">
        <v>5.0849844812699097</v>
      </c>
      <c r="I25" s="140"/>
      <c r="J25" s="132">
        <f t="shared" si="1"/>
        <v>8.057782127767997E-3</v>
      </c>
      <c r="K25" s="31"/>
      <c r="L25" s="31"/>
      <c r="M25" s="31"/>
      <c r="N25" s="31"/>
    </row>
    <row r="26" spans="2:14" s="5" customFormat="1">
      <c r="B26" s="149" t="s">
        <v>226</v>
      </c>
      <c r="C26" s="125">
        <v>3</v>
      </c>
      <c r="D26" s="125">
        <v>2</v>
      </c>
      <c r="E26" s="140">
        <f t="shared" si="2"/>
        <v>-0.33333333333333337</v>
      </c>
      <c r="F26" s="140">
        <f t="shared" si="0"/>
        <v>2.4390243902439025E-2</v>
      </c>
      <c r="G26" s="141">
        <v>11.69803230656928</v>
      </c>
      <c r="H26" s="141">
        <v>2.0719307717828901</v>
      </c>
      <c r="I26" s="140">
        <f t="shared" si="3"/>
        <v>-0.82288211235154884</v>
      </c>
      <c r="J26" s="132">
        <f t="shared" si="1"/>
        <v>3.2832286517962628E-3</v>
      </c>
      <c r="K26" s="31"/>
      <c r="L26" s="31"/>
      <c r="M26" s="31"/>
      <c r="N26" s="31"/>
    </row>
    <row r="27" spans="2:14" s="5" customFormat="1">
      <c r="B27" s="149" t="s">
        <v>96</v>
      </c>
      <c r="C27" s="125">
        <v>2</v>
      </c>
      <c r="D27" s="125">
        <v>2</v>
      </c>
      <c r="E27" s="140">
        <f t="shared" si="2"/>
        <v>0</v>
      </c>
      <c r="F27" s="140">
        <f t="shared" si="0"/>
        <v>2.4390243902439025E-2</v>
      </c>
      <c r="G27" s="141">
        <v>4.1999999284739999</v>
      </c>
      <c r="H27" s="141">
        <v>1.4284581331332711</v>
      </c>
      <c r="I27" s="140">
        <f t="shared" si="3"/>
        <v>-0.65989091489049678</v>
      </c>
      <c r="J27" s="132">
        <f t="shared" si="1"/>
        <v>2.2635672651161337E-3</v>
      </c>
      <c r="K27" s="31"/>
      <c r="L27" s="31"/>
      <c r="M27" s="31"/>
      <c r="N27" s="31"/>
    </row>
    <row r="28" spans="2:14" s="5" customFormat="1">
      <c r="B28" s="149" t="s">
        <v>227</v>
      </c>
      <c r="C28" s="125">
        <v>1</v>
      </c>
      <c r="D28" s="125">
        <v>2</v>
      </c>
      <c r="E28" s="140">
        <f t="shared" si="2"/>
        <v>1</v>
      </c>
      <c r="F28" s="140">
        <f t="shared" si="0"/>
        <v>2.4390243902439025E-2</v>
      </c>
      <c r="G28" s="141">
        <v>1.33047805056476</v>
      </c>
      <c r="H28" s="141">
        <v>2.6543467405218699</v>
      </c>
      <c r="I28" s="140">
        <f t="shared" si="3"/>
        <v>0.99503234149195885</v>
      </c>
      <c r="J28" s="132">
        <f t="shared" si="1"/>
        <v>4.2061382498722877E-3</v>
      </c>
      <c r="K28" s="31"/>
      <c r="L28" s="31"/>
      <c r="M28" s="31"/>
      <c r="N28" s="31"/>
    </row>
    <row r="29" spans="2:14" s="5" customFormat="1">
      <c r="B29" s="149" t="s">
        <v>228</v>
      </c>
      <c r="C29" s="125"/>
      <c r="D29" s="125">
        <v>1</v>
      </c>
      <c r="E29" s="140"/>
      <c r="F29" s="140">
        <f t="shared" si="0"/>
        <v>1.2195121951219513E-2</v>
      </c>
      <c r="G29" s="141"/>
      <c r="H29" s="141">
        <v>10.39999961853</v>
      </c>
      <c r="I29" s="140"/>
      <c r="J29" s="132">
        <f t="shared" si="1"/>
        <v>1.6480076067814629E-2</v>
      </c>
      <c r="K29" s="31"/>
      <c r="L29" s="31"/>
      <c r="M29" s="31"/>
      <c r="N29" s="31"/>
    </row>
    <row r="30" spans="2:14" s="5" customFormat="1">
      <c r="B30" s="149" t="s">
        <v>229</v>
      </c>
      <c r="C30" s="125"/>
      <c r="D30" s="125">
        <v>1</v>
      </c>
      <c r="E30" s="140"/>
      <c r="F30" s="140">
        <f t="shared" si="0"/>
        <v>1.2195121951219513E-2</v>
      </c>
      <c r="G30" s="141"/>
      <c r="H30" s="141">
        <v>6.5</v>
      </c>
      <c r="I30" s="140"/>
      <c r="J30" s="132">
        <f t="shared" si="1"/>
        <v>1.030004792018792E-2</v>
      </c>
      <c r="K30" s="31"/>
      <c r="L30" s="31"/>
      <c r="M30" s="31"/>
      <c r="N30" s="31"/>
    </row>
    <row r="31" spans="2:14" s="5" customFormat="1">
      <c r="B31" s="149" t="s">
        <v>89</v>
      </c>
      <c r="C31" s="125">
        <v>7</v>
      </c>
      <c r="D31" s="125">
        <v>1</v>
      </c>
      <c r="E31" s="140">
        <f t="shared" si="2"/>
        <v>-0.85714285714285721</v>
      </c>
      <c r="F31" s="140">
        <f t="shared" si="0"/>
        <v>1.2195121951219513E-2</v>
      </c>
      <c r="G31" s="141">
        <v>36.44890313305735</v>
      </c>
      <c r="H31" s="141">
        <v>1.31299063862906</v>
      </c>
      <c r="I31" s="140">
        <f t="shared" si="3"/>
        <v>-0.96397722494320437</v>
      </c>
      <c r="J31" s="132">
        <f t="shared" si="1"/>
        <v>2.080594845636532E-3</v>
      </c>
      <c r="K31" s="31"/>
      <c r="L31" s="31"/>
      <c r="M31" s="31"/>
      <c r="N31" s="31"/>
    </row>
    <row r="32" spans="2:14" s="5" customFormat="1">
      <c r="B32" s="149" t="s">
        <v>230</v>
      </c>
      <c r="C32" s="125">
        <v>1</v>
      </c>
      <c r="D32" s="125">
        <v>1</v>
      </c>
      <c r="E32" s="140">
        <f t="shared" si="2"/>
        <v>0</v>
      </c>
      <c r="F32" s="140">
        <f t="shared" si="0"/>
        <v>1.2195121951219513E-2</v>
      </c>
      <c r="G32" s="141">
        <v>6.1999998092649999</v>
      </c>
      <c r="H32" s="141">
        <v>11.699999809265</v>
      </c>
      <c r="I32" s="140">
        <f t="shared" si="3"/>
        <v>0.88709680148393688</v>
      </c>
      <c r="J32" s="132">
        <f t="shared" si="1"/>
        <v>1.8540085954095235E-2</v>
      </c>
      <c r="K32" s="31"/>
      <c r="L32" s="31"/>
      <c r="M32" s="31"/>
      <c r="N32" s="31"/>
    </row>
    <row r="33" spans="2:14" s="5" customFormat="1">
      <c r="B33" s="149" t="s">
        <v>231</v>
      </c>
      <c r="C33" s="125"/>
      <c r="D33" s="125">
        <v>1</v>
      </c>
      <c r="E33" s="140"/>
      <c r="F33" s="140">
        <f t="shared" si="0"/>
        <v>1.2195121951219513E-2</v>
      </c>
      <c r="G33" s="141"/>
      <c r="H33" s="141">
        <v>1.2570871423822301</v>
      </c>
      <c r="I33" s="140"/>
      <c r="J33" s="132">
        <f t="shared" si="1"/>
        <v>1.9920088932906255E-3</v>
      </c>
      <c r="K33" s="31"/>
      <c r="L33" s="31"/>
      <c r="M33" s="31"/>
      <c r="N33" s="31"/>
    </row>
    <row r="34" spans="2:14" s="5" customFormat="1">
      <c r="B34" s="149" t="s">
        <v>232</v>
      </c>
      <c r="C34" s="125"/>
      <c r="D34" s="125">
        <v>1</v>
      </c>
      <c r="E34" s="140"/>
      <c r="F34" s="140">
        <f t="shared" si="0"/>
        <v>1.2195121951219513E-2</v>
      </c>
      <c r="G34" s="141"/>
      <c r="H34" s="141">
        <v>0.89999997615799998</v>
      </c>
      <c r="I34" s="140"/>
      <c r="J34" s="132">
        <f t="shared" si="1"/>
        <v>1.4261604434762131E-3</v>
      </c>
      <c r="K34" s="31"/>
      <c r="L34" s="31"/>
      <c r="M34" s="31"/>
      <c r="N34" s="31"/>
    </row>
    <row r="35" spans="2:14" s="5" customFormat="1">
      <c r="B35" s="149" t="s">
        <v>233</v>
      </c>
      <c r="C35" s="125"/>
      <c r="D35" s="125">
        <v>1</v>
      </c>
      <c r="E35" s="140"/>
      <c r="F35" s="140">
        <f t="shared" si="0"/>
        <v>1.2195121951219513E-2</v>
      </c>
      <c r="G35" s="141"/>
      <c r="H35" s="141">
        <v>5.5</v>
      </c>
      <c r="I35" s="140"/>
      <c r="J35" s="132">
        <f t="shared" si="1"/>
        <v>8.7154251632359323E-3</v>
      </c>
      <c r="K35" s="31"/>
      <c r="L35" s="31"/>
      <c r="M35" s="31"/>
      <c r="N35" s="31"/>
    </row>
    <row r="36" spans="2:14" s="5" customFormat="1">
      <c r="B36" s="149" t="s">
        <v>234</v>
      </c>
      <c r="C36" s="125">
        <v>2</v>
      </c>
      <c r="D36" s="125"/>
      <c r="E36" s="140">
        <f t="shared" si="2"/>
        <v>-1</v>
      </c>
      <c r="F36" s="140">
        <f t="shared" si="0"/>
        <v>0</v>
      </c>
      <c r="G36" s="141">
        <v>70.300003051757997</v>
      </c>
      <c r="H36" s="141"/>
      <c r="I36" s="140">
        <f t="shared" si="3"/>
        <v>-1</v>
      </c>
      <c r="J36" s="132">
        <f t="shared" si="1"/>
        <v>0</v>
      </c>
      <c r="K36" s="31"/>
      <c r="L36" s="31"/>
      <c r="M36" s="31"/>
      <c r="N36" s="31"/>
    </row>
    <row r="37" spans="2:14" s="5" customFormat="1">
      <c r="B37" s="149" t="s">
        <v>97</v>
      </c>
      <c r="C37" s="125">
        <v>1</v>
      </c>
      <c r="D37" s="125"/>
      <c r="E37" s="140">
        <f t="shared" si="2"/>
        <v>-1</v>
      </c>
      <c r="F37" s="140">
        <f t="shared" si="0"/>
        <v>0</v>
      </c>
      <c r="G37" s="141">
        <v>1.5</v>
      </c>
      <c r="H37" s="141"/>
      <c r="I37" s="140">
        <f t="shared" si="3"/>
        <v>-1</v>
      </c>
      <c r="J37" s="132">
        <f t="shared" si="1"/>
        <v>0</v>
      </c>
      <c r="K37" s="31"/>
      <c r="L37" s="31"/>
      <c r="M37" s="31"/>
      <c r="N37" s="31"/>
    </row>
    <row r="38" spans="2:14" s="5" customFormat="1">
      <c r="B38" s="149" t="s">
        <v>235</v>
      </c>
      <c r="C38" s="125">
        <v>1</v>
      </c>
      <c r="D38" s="125"/>
      <c r="E38" s="140">
        <f t="shared" si="2"/>
        <v>-1</v>
      </c>
      <c r="F38" s="140">
        <f t="shared" si="0"/>
        <v>0</v>
      </c>
      <c r="G38" s="141">
        <v>8</v>
      </c>
      <c r="H38" s="141"/>
      <c r="I38" s="140">
        <f t="shared" si="3"/>
        <v>-1</v>
      </c>
      <c r="J38" s="132">
        <f t="shared" si="1"/>
        <v>0</v>
      </c>
      <c r="K38" s="31"/>
      <c r="L38" s="31"/>
      <c r="M38" s="31"/>
      <c r="N38" s="31"/>
    </row>
    <row r="39" spans="2:14" s="5" customFormat="1">
      <c r="B39" s="149" t="s">
        <v>236</v>
      </c>
      <c r="C39" s="125">
        <v>1</v>
      </c>
      <c r="D39" s="125"/>
      <c r="E39" s="140">
        <f t="shared" si="2"/>
        <v>-1</v>
      </c>
      <c r="F39" s="140">
        <f t="shared" si="0"/>
        <v>0</v>
      </c>
      <c r="G39" s="141">
        <v>0.69999998807899999</v>
      </c>
      <c r="H39" s="141"/>
      <c r="I39" s="140">
        <f t="shared" si="3"/>
        <v>-1</v>
      </c>
      <c r="J39" s="132">
        <f t="shared" si="1"/>
        <v>0</v>
      </c>
      <c r="K39" s="31"/>
      <c r="L39" s="31"/>
      <c r="M39" s="31"/>
      <c r="N39" s="31"/>
    </row>
    <row r="40" spans="2:14" s="5" customFormat="1">
      <c r="B40" s="149" t="s">
        <v>237</v>
      </c>
      <c r="C40" s="125">
        <v>2</v>
      </c>
      <c r="D40" s="125"/>
      <c r="E40" s="140">
        <f t="shared" si="2"/>
        <v>-1</v>
      </c>
      <c r="F40" s="140">
        <f t="shared" si="0"/>
        <v>0</v>
      </c>
      <c r="G40" s="141">
        <v>53.099999427796</v>
      </c>
      <c r="H40" s="141"/>
      <c r="I40" s="140">
        <f t="shared" si="3"/>
        <v>-1</v>
      </c>
      <c r="J40" s="132">
        <f t="shared" si="1"/>
        <v>0</v>
      </c>
      <c r="K40" s="31"/>
      <c r="L40" s="31"/>
      <c r="M40" s="31"/>
      <c r="N40" s="31"/>
    </row>
    <row r="41" spans="2:14" s="5" customFormat="1">
      <c r="B41" s="149" t="s">
        <v>92</v>
      </c>
      <c r="C41" s="125">
        <v>2</v>
      </c>
      <c r="D41" s="125"/>
      <c r="E41" s="140">
        <f t="shared" si="2"/>
        <v>-1</v>
      </c>
      <c r="F41" s="140">
        <f t="shared" ref="F41:F46" si="4">+D41/$D$47</f>
        <v>0</v>
      </c>
      <c r="G41" s="141">
        <v>7.6999998092649999</v>
      </c>
      <c r="H41" s="141"/>
      <c r="I41" s="140">
        <f t="shared" si="3"/>
        <v>-1</v>
      </c>
      <c r="J41" s="132">
        <f t="shared" ref="J41:J46" si="5">+H41/$H$47</f>
        <v>0</v>
      </c>
      <c r="K41" s="31"/>
      <c r="L41" s="31"/>
      <c r="M41" s="31"/>
      <c r="N41" s="31"/>
    </row>
    <row r="42" spans="2:14" s="5" customFormat="1">
      <c r="B42" s="149" t="s">
        <v>238</v>
      </c>
      <c r="C42" s="125">
        <v>1</v>
      </c>
      <c r="D42" s="125"/>
      <c r="E42" s="140">
        <f t="shared" si="2"/>
        <v>-1</v>
      </c>
      <c r="F42" s="140">
        <f t="shared" si="4"/>
        <v>0</v>
      </c>
      <c r="G42" s="141">
        <v>21.881379690616001</v>
      </c>
      <c r="H42" s="141"/>
      <c r="I42" s="140">
        <f t="shared" si="3"/>
        <v>-1</v>
      </c>
      <c r="J42" s="132">
        <f t="shared" si="5"/>
        <v>0</v>
      </c>
      <c r="K42" s="31"/>
      <c r="L42" s="31"/>
      <c r="M42" s="31"/>
      <c r="N42" s="31"/>
    </row>
    <row r="43" spans="2:14" s="5" customFormat="1">
      <c r="B43" s="149" t="s">
        <v>239</v>
      </c>
      <c r="C43" s="125">
        <v>1</v>
      </c>
      <c r="D43" s="125"/>
      <c r="E43" s="140">
        <f t="shared" si="2"/>
        <v>-1</v>
      </c>
      <c r="F43" s="140">
        <f t="shared" si="4"/>
        <v>0</v>
      </c>
      <c r="G43" s="141">
        <v>5.900000095367</v>
      </c>
      <c r="H43" s="141"/>
      <c r="I43" s="140">
        <f t="shared" si="3"/>
        <v>-1</v>
      </c>
      <c r="J43" s="132">
        <f t="shared" si="5"/>
        <v>0</v>
      </c>
      <c r="K43" s="31"/>
      <c r="L43" s="31"/>
      <c r="M43" s="31"/>
      <c r="N43" s="31"/>
    </row>
    <row r="44" spans="2:14" s="5" customFormat="1">
      <c r="B44" s="149" t="s">
        <v>240</v>
      </c>
      <c r="C44" s="125">
        <v>3</v>
      </c>
      <c r="D44" s="125"/>
      <c r="E44" s="140">
        <f t="shared" si="2"/>
        <v>-1</v>
      </c>
      <c r="F44" s="140">
        <f t="shared" si="4"/>
        <v>0</v>
      </c>
      <c r="G44" s="141">
        <v>8.1999998092649999</v>
      </c>
      <c r="H44" s="141"/>
      <c r="I44" s="140">
        <f t="shared" si="3"/>
        <v>-1</v>
      </c>
      <c r="J44" s="132">
        <f t="shared" si="5"/>
        <v>0</v>
      </c>
      <c r="K44" s="31"/>
      <c r="L44" s="31"/>
      <c r="M44" s="31"/>
      <c r="N44" s="31"/>
    </row>
    <row r="45" spans="2:14" s="5" customFormat="1">
      <c r="B45" s="149" t="s">
        <v>241</v>
      </c>
      <c r="C45" s="125">
        <v>1</v>
      </c>
      <c r="D45" s="125"/>
      <c r="E45" s="140">
        <f t="shared" si="2"/>
        <v>-1</v>
      </c>
      <c r="F45" s="140">
        <f t="shared" si="4"/>
        <v>0</v>
      </c>
      <c r="G45" s="141">
        <v>16.799999237061002</v>
      </c>
      <c r="H45" s="141"/>
      <c r="I45" s="140">
        <f t="shared" si="3"/>
        <v>-1</v>
      </c>
      <c r="J45" s="132">
        <f t="shared" si="5"/>
        <v>0</v>
      </c>
      <c r="K45" s="31"/>
      <c r="L45" s="31"/>
      <c r="M45" s="31"/>
      <c r="N45" s="31"/>
    </row>
    <row r="46" spans="2:14" s="5" customFormat="1">
      <c r="B46" s="149" t="s">
        <v>242</v>
      </c>
      <c r="C46" s="125">
        <v>1</v>
      </c>
      <c r="D46" s="125"/>
      <c r="E46" s="140">
        <f t="shared" si="2"/>
        <v>-1</v>
      </c>
      <c r="F46" s="140">
        <f t="shared" si="4"/>
        <v>0</v>
      </c>
      <c r="G46" s="141">
        <v>1.299999952316</v>
      </c>
      <c r="H46" s="141"/>
      <c r="I46" s="140">
        <f t="shared" si="3"/>
        <v>-1</v>
      </c>
      <c r="J46" s="132">
        <f t="shared" si="5"/>
        <v>0</v>
      </c>
      <c r="K46" s="31"/>
      <c r="L46" s="31"/>
      <c r="M46" s="31"/>
      <c r="N46" s="31"/>
    </row>
    <row r="47" spans="2:14" s="5" customFormat="1" ht="14.1" customHeight="1">
      <c r="B47" s="149" t="s">
        <v>167</v>
      </c>
      <c r="C47" s="131">
        <f>+SUM(C14:C46)</f>
        <v>73</v>
      </c>
      <c r="D47" s="143">
        <f>+SUM(D14:D46)</f>
        <v>82</v>
      </c>
      <c r="E47" s="144">
        <f>(D47/C47)-1</f>
        <v>0.12328767123287676</v>
      </c>
      <c r="F47" s="145">
        <f>+D47/$D$47</f>
        <v>1</v>
      </c>
      <c r="G47" s="146">
        <f>+SUM(G14:G46)</f>
        <v>672.69052120560855</v>
      </c>
      <c r="H47" s="143">
        <f>+SUM(H14:H46)</f>
        <v>631.0650251694567</v>
      </c>
      <c r="I47" s="144">
        <f>(H47/G47)-1</f>
        <v>-6.1879117846866394E-2</v>
      </c>
      <c r="J47" s="147">
        <f>+H47/$H$47</f>
        <v>1</v>
      </c>
      <c r="K47" s="34"/>
      <c r="L47" s="34"/>
      <c r="M47" s="34"/>
      <c r="N47" s="34"/>
    </row>
    <row r="48" spans="2:14" s="5" customFormat="1" ht="14.1" customHeight="1">
      <c r="B48" s="60" t="s">
        <v>243</v>
      </c>
      <c r="C48" s="61"/>
      <c r="D48" s="62"/>
      <c r="E48" s="63"/>
      <c r="F48" s="63"/>
      <c r="G48" s="64"/>
      <c r="H48" s="62"/>
      <c r="I48" s="65"/>
      <c r="J48" s="65"/>
      <c r="K48" s="34"/>
      <c r="L48" s="34"/>
      <c r="M48" s="34"/>
      <c r="N48" s="34"/>
    </row>
    <row r="49" spans="1:14" s="5" customFormat="1" ht="12.95" customHeight="1">
      <c r="B49" s="34" t="s">
        <v>244</v>
      </c>
      <c r="C49" s="34"/>
      <c r="D49" s="34"/>
      <c r="E49" s="34"/>
      <c r="F49" s="34"/>
      <c r="G49" s="34"/>
      <c r="H49" s="34"/>
      <c r="I49" s="34"/>
      <c r="J49" s="34"/>
      <c r="K49" s="34"/>
      <c r="L49" s="34"/>
      <c r="M49" s="34"/>
      <c r="N49" s="34"/>
    </row>
    <row r="50" spans="1:14" s="5" customFormat="1" ht="27.65" customHeight="1">
      <c r="B50" s="238" t="s">
        <v>179</v>
      </c>
      <c r="C50" s="238"/>
      <c r="D50" s="238"/>
      <c r="E50" s="238"/>
      <c r="F50" s="238"/>
      <c r="G50" s="238"/>
      <c r="H50" s="238"/>
      <c r="I50" s="45"/>
      <c r="J50" s="45"/>
      <c r="K50" s="45"/>
      <c r="L50" s="45"/>
      <c r="M50" s="45"/>
      <c r="N50" s="45"/>
    </row>
    <row r="51" spans="1:14" s="5" customFormat="1" ht="27" customHeight="1">
      <c r="B51" s="53"/>
      <c r="C51" s="45"/>
      <c r="D51" s="45"/>
      <c r="E51" s="45"/>
      <c r="F51" s="45"/>
      <c r="G51" s="6"/>
      <c r="I51" s="6"/>
      <c r="J51" s="6"/>
      <c r="K51" s="6"/>
    </row>
    <row r="52" spans="1:14" s="68" customFormat="1" ht="94.6" customHeight="1">
      <c r="A52" s="88"/>
      <c r="B52" s="243" t="s">
        <v>245</v>
      </c>
      <c r="C52" s="243"/>
      <c r="D52" s="243"/>
      <c r="E52" s="243"/>
      <c r="F52" s="243"/>
      <c r="G52" s="243"/>
      <c r="H52" s="243"/>
      <c r="I52" s="243"/>
      <c r="J52" s="251"/>
      <c r="K52" s="67"/>
      <c r="L52" s="67"/>
      <c r="M52" s="67"/>
      <c r="N52" s="67"/>
    </row>
    <row r="53" spans="1:14" s="5" customFormat="1"/>
    <row r="54" spans="1:14" s="5" customFormat="1"/>
    <row r="55" spans="1:14" s="5" customFormat="1">
      <c r="B55" s="9" t="s">
        <v>246</v>
      </c>
      <c r="G55" s="54"/>
      <c r="H55" s="54"/>
      <c r="I55" s="54"/>
      <c r="J55" s="54"/>
      <c r="K55" s="54"/>
      <c r="L55" s="54"/>
      <c r="M55" s="54"/>
      <c r="N55" s="54"/>
    </row>
    <row r="56" spans="1:14" s="5" customFormat="1">
      <c r="B56" s="9"/>
      <c r="G56" s="54"/>
      <c r="H56" s="54"/>
      <c r="I56" s="54"/>
      <c r="J56" s="54"/>
      <c r="K56" s="54"/>
      <c r="L56" s="54"/>
      <c r="M56" s="54"/>
      <c r="N56" s="54"/>
    </row>
    <row r="57" spans="1:14" s="5" customFormat="1">
      <c r="B57" s="59"/>
      <c r="C57" s="244" t="s">
        <v>163</v>
      </c>
      <c r="D57" s="244"/>
      <c r="E57" s="244" t="s">
        <v>171</v>
      </c>
      <c r="F57" s="244"/>
      <c r="G57" s="250" t="s">
        <v>247</v>
      </c>
      <c r="H57" s="250"/>
      <c r="J57" s="54"/>
      <c r="K57" s="54"/>
      <c r="L57" s="54"/>
      <c r="M57" s="54"/>
      <c r="N57" s="54"/>
    </row>
    <row r="58" spans="1:14" s="5" customFormat="1" ht="28.8">
      <c r="B58" s="139" t="s">
        <v>214</v>
      </c>
      <c r="C58" s="129" t="s">
        <v>173</v>
      </c>
      <c r="D58" s="129" t="s">
        <v>248</v>
      </c>
      <c r="E58" s="129" t="s">
        <v>175</v>
      </c>
      <c r="F58" s="129" t="s">
        <v>248</v>
      </c>
      <c r="G58" s="150" t="s">
        <v>176</v>
      </c>
      <c r="H58" s="150" t="s">
        <v>248</v>
      </c>
      <c r="J58" s="69"/>
      <c r="K58" s="70"/>
      <c r="L58" s="71"/>
      <c r="M58" s="69"/>
      <c r="N58" s="54"/>
    </row>
    <row r="59" spans="1:14" s="5" customFormat="1">
      <c r="B59" s="149" t="s">
        <v>217</v>
      </c>
      <c r="C59" s="141">
        <v>152</v>
      </c>
      <c r="D59" s="142">
        <f t="shared" ref="D59:D104" si="6">C59/$C$105</f>
        <v>0.2841121495327103</v>
      </c>
      <c r="E59" s="126">
        <v>3157.7875213603797</v>
      </c>
      <c r="F59" s="142">
        <f>E59/$E$105</f>
        <v>0.4627478000258976</v>
      </c>
      <c r="G59" s="126">
        <v>26889</v>
      </c>
      <c r="H59" s="142">
        <f t="shared" ref="H59:H102" si="7">G59/$G$105</f>
        <v>0.43672952297422402</v>
      </c>
      <c r="J59" s="72"/>
      <c r="K59" s="73"/>
      <c r="L59" s="74"/>
      <c r="M59" s="69"/>
      <c r="N59" s="54"/>
    </row>
    <row r="60" spans="1:14" s="5" customFormat="1">
      <c r="B60" s="149" t="s">
        <v>218</v>
      </c>
      <c r="C60" s="141">
        <v>51</v>
      </c>
      <c r="D60" s="142">
        <f t="shared" si="6"/>
        <v>9.5327102803738323E-2</v>
      </c>
      <c r="E60" s="126">
        <v>472.39892840630279</v>
      </c>
      <c r="F60" s="142">
        <f t="shared" ref="F60:F104" si="8">E60/$E$105</f>
        <v>6.9226179208040639E-2</v>
      </c>
      <c r="G60" s="126">
        <v>4514</v>
      </c>
      <c r="H60" s="142">
        <f t="shared" si="7"/>
        <v>7.3316116876999793E-2</v>
      </c>
      <c r="J60" s="75" t="str">
        <f>B59</f>
        <v>Estados Unidos</v>
      </c>
      <c r="K60" s="75">
        <f>D59</f>
        <v>0.2841121495327103</v>
      </c>
      <c r="L60" s="74"/>
      <c r="M60" s="69"/>
      <c r="N60" s="54"/>
    </row>
    <row r="61" spans="1:14" s="5" customFormat="1">
      <c r="B61" s="149" t="s">
        <v>89</v>
      </c>
      <c r="C61" s="141">
        <v>38</v>
      </c>
      <c r="D61" s="142">
        <f t="shared" si="6"/>
        <v>7.1028037383177575E-2</v>
      </c>
      <c r="E61" s="126">
        <v>431.33514744075569</v>
      </c>
      <c r="F61" s="142">
        <f t="shared" si="8"/>
        <v>6.3208619706644528E-2</v>
      </c>
      <c r="G61" s="126">
        <v>2729</v>
      </c>
      <c r="H61" s="142">
        <f t="shared" si="7"/>
        <v>4.4324254088908381E-2</v>
      </c>
      <c r="J61" s="75" t="str">
        <f t="shared" ref="J61:J68" si="9">B60</f>
        <v>España</v>
      </c>
      <c r="K61" s="75">
        <f t="shared" ref="K61:K69" si="10">D60</f>
        <v>9.5327102803738323E-2</v>
      </c>
      <c r="L61" s="74"/>
      <c r="M61" s="69"/>
      <c r="N61" s="54"/>
    </row>
    <row r="62" spans="1:14" s="5" customFormat="1">
      <c r="B62" s="149" t="s">
        <v>90</v>
      </c>
      <c r="C62" s="141">
        <v>28</v>
      </c>
      <c r="D62" s="142">
        <f t="shared" si="6"/>
        <v>5.2336448598130844E-2</v>
      </c>
      <c r="E62" s="126">
        <v>123.80154033491658</v>
      </c>
      <c r="F62" s="142">
        <f t="shared" si="8"/>
        <v>1.8142097922129966E-2</v>
      </c>
      <c r="G62" s="126">
        <v>1607</v>
      </c>
      <c r="H62" s="142">
        <f t="shared" si="7"/>
        <v>2.6100797479250922E-2</v>
      </c>
      <c r="J62" s="75" t="str">
        <f t="shared" si="9"/>
        <v>México</v>
      </c>
      <c r="K62" s="75">
        <f t="shared" si="10"/>
        <v>7.1028037383177575E-2</v>
      </c>
      <c r="L62" s="74"/>
      <c r="M62" s="69"/>
      <c r="N62" s="54"/>
    </row>
    <row r="63" spans="1:14" s="5" customFormat="1">
      <c r="B63" s="149" t="s">
        <v>93</v>
      </c>
      <c r="C63" s="141">
        <v>21</v>
      </c>
      <c r="D63" s="142">
        <f t="shared" si="6"/>
        <v>3.925233644859813E-2</v>
      </c>
      <c r="E63" s="126">
        <v>183.70790509096707</v>
      </c>
      <c r="F63" s="142">
        <f t="shared" si="8"/>
        <v>2.6920883166828394E-2</v>
      </c>
      <c r="G63" s="126">
        <v>2330</v>
      </c>
      <c r="H63" s="142">
        <f t="shared" si="7"/>
        <v>3.7843720053923238E-2</v>
      </c>
      <c r="J63" s="75" t="str">
        <f t="shared" si="9"/>
        <v>Brasil</v>
      </c>
      <c r="K63" s="75">
        <f t="shared" si="10"/>
        <v>5.2336448598130844E-2</v>
      </c>
      <c r="L63" s="74"/>
      <c r="M63" s="69"/>
      <c r="N63" s="54"/>
    </row>
    <row r="64" spans="1:14" s="5" customFormat="1">
      <c r="B64" s="149" t="s">
        <v>226</v>
      </c>
      <c r="C64" s="141">
        <v>21</v>
      </c>
      <c r="D64" s="142">
        <f t="shared" si="6"/>
        <v>3.925233644859813E-2</v>
      </c>
      <c r="E64" s="126">
        <v>212.33046285321586</v>
      </c>
      <c r="F64" s="142">
        <f t="shared" si="8"/>
        <v>3.1115283691246463E-2</v>
      </c>
      <c r="G64" s="126">
        <v>1150</v>
      </c>
      <c r="H64" s="142">
        <f t="shared" si="7"/>
        <v>1.867823092790203E-2</v>
      </c>
      <c r="J64" s="75" t="str">
        <f t="shared" si="9"/>
        <v>Argentina</v>
      </c>
      <c r="K64" s="75">
        <f t="shared" si="10"/>
        <v>3.925233644859813E-2</v>
      </c>
      <c r="L64" s="74"/>
      <c r="M64" s="69"/>
      <c r="N64" s="54"/>
    </row>
    <row r="65" spans="2:14" s="5" customFormat="1">
      <c r="B65" s="149" t="s">
        <v>92</v>
      </c>
      <c r="C65" s="141">
        <v>21</v>
      </c>
      <c r="D65" s="142">
        <f t="shared" si="6"/>
        <v>3.925233644859813E-2</v>
      </c>
      <c r="E65" s="126">
        <v>213.79654654691521</v>
      </c>
      <c r="F65" s="142">
        <f t="shared" si="8"/>
        <v>3.1330126203392733E-2</v>
      </c>
      <c r="G65" s="126">
        <v>1078</v>
      </c>
      <c r="H65" s="142">
        <f t="shared" si="7"/>
        <v>1.750881125241599E-2</v>
      </c>
      <c r="J65" s="75" t="str">
        <f t="shared" si="9"/>
        <v>China</v>
      </c>
      <c r="K65" s="75">
        <f t="shared" si="10"/>
        <v>3.925233644859813E-2</v>
      </c>
      <c r="L65" s="74"/>
      <c r="M65" s="69"/>
      <c r="N65" s="54"/>
    </row>
    <row r="66" spans="2:14" s="5" customFormat="1">
      <c r="B66" s="149" t="s">
        <v>225</v>
      </c>
      <c r="C66" s="141">
        <v>20</v>
      </c>
      <c r="D66" s="142">
        <f t="shared" si="6"/>
        <v>3.7383177570093455E-2</v>
      </c>
      <c r="E66" s="126">
        <v>168.81870672254462</v>
      </c>
      <c r="F66" s="142">
        <f t="shared" si="8"/>
        <v>2.473899355502561E-2</v>
      </c>
      <c r="G66" s="126">
        <v>4178</v>
      </c>
      <c r="H66" s="142">
        <f t="shared" si="7"/>
        <v>6.7858825058064939E-2</v>
      </c>
      <c r="J66" s="75" t="str">
        <f t="shared" si="9"/>
        <v>Chile</v>
      </c>
      <c r="K66" s="75">
        <f t="shared" si="10"/>
        <v>3.925233644859813E-2</v>
      </c>
      <c r="L66" s="74"/>
      <c r="M66" s="69"/>
      <c r="N66" s="54"/>
    </row>
    <row r="67" spans="2:14" s="5" customFormat="1">
      <c r="B67" s="149" t="s">
        <v>221</v>
      </c>
      <c r="C67" s="141">
        <v>19</v>
      </c>
      <c r="D67" s="142">
        <f t="shared" si="6"/>
        <v>3.5514018691588788E-2</v>
      </c>
      <c r="E67" s="126">
        <v>193.60922030613631</v>
      </c>
      <c r="F67" s="142">
        <f t="shared" si="8"/>
        <v>2.8371839509580887E-2</v>
      </c>
      <c r="G67" s="126">
        <v>1141</v>
      </c>
      <c r="H67" s="142">
        <f t="shared" si="7"/>
        <v>1.8532053468466272E-2</v>
      </c>
      <c r="J67" s="75" t="str">
        <f t="shared" si="9"/>
        <v>Francia</v>
      </c>
      <c r="K67" s="75">
        <f t="shared" si="10"/>
        <v>3.7383177570093455E-2</v>
      </c>
      <c r="L67" s="74"/>
      <c r="M67" s="69"/>
      <c r="N67" s="54"/>
    </row>
    <row r="68" spans="2:14" s="5" customFormat="1">
      <c r="B68" s="149" t="s">
        <v>219</v>
      </c>
      <c r="C68" s="141">
        <v>18</v>
      </c>
      <c r="D68" s="142">
        <f t="shared" si="6"/>
        <v>3.3644859813084113E-2</v>
      </c>
      <c r="E68" s="126">
        <v>68.991139428724807</v>
      </c>
      <c r="F68" s="142">
        <f t="shared" si="8"/>
        <v>1.0110084284001734E-2</v>
      </c>
      <c r="G68" s="126">
        <v>1594</v>
      </c>
      <c r="H68" s="142">
        <f t="shared" si="7"/>
        <v>2.5889652260065944E-2</v>
      </c>
      <c r="J68" s="75" t="str">
        <f t="shared" si="9"/>
        <v>Japón</v>
      </c>
      <c r="K68" s="75">
        <f t="shared" si="10"/>
        <v>3.5514018691588788E-2</v>
      </c>
      <c r="L68" s="74"/>
      <c r="M68" s="69"/>
      <c r="N68" s="54"/>
    </row>
    <row r="69" spans="2:14" s="5" customFormat="1">
      <c r="B69" s="149" t="s">
        <v>220</v>
      </c>
      <c r="C69" s="141">
        <v>18</v>
      </c>
      <c r="D69" s="142">
        <f t="shared" si="6"/>
        <v>3.3644859813084113E-2</v>
      </c>
      <c r="E69" s="126">
        <v>176.77614871984142</v>
      </c>
      <c r="F69" s="142">
        <f t="shared" si="8"/>
        <v>2.5905091258932061E-2</v>
      </c>
      <c r="G69" s="126">
        <v>1042</v>
      </c>
      <c r="H69" s="142">
        <f t="shared" si="7"/>
        <v>1.692410141467297E-2</v>
      </c>
      <c r="J69" s="75" t="str">
        <f>B68</f>
        <v>Suiza</v>
      </c>
      <c r="K69" s="75">
        <f t="shared" si="10"/>
        <v>3.3644859813084113E-2</v>
      </c>
      <c r="L69" s="74"/>
      <c r="M69" s="69"/>
      <c r="N69" s="54"/>
    </row>
    <row r="70" spans="2:14" s="5" customFormat="1">
      <c r="B70" s="149" t="s">
        <v>222</v>
      </c>
      <c r="C70" s="141">
        <v>15</v>
      </c>
      <c r="D70" s="142">
        <f t="shared" si="6"/>
        <v>2.8037383177570093E-2</v>
      </c>
      <c r="E70" s="126">
        <v>75.354871280440804</v>
      </c>
      <c r="F70" s="142">
        <f t="shared" si="8"/>
        <v>1.1042636868498516E-2</v>
      </c>
      <c r="G70" s="126">
        <v>752</v>
      </c>
      <c r="H70" s="142">
        <f t="shared" si="7"/>
        <v>1.2213938832854196E-2</v>
      </c>
      <c r="I70" s="76"/>
      <c r="J70" s="69" t="s">
        <v>84</v>
      </c>
      <c r="K70" s="77">
        <f>1-SUM(K60:K69)</f>
        <v>0.27289719626168218</v>
      </c>
      <c r="L70" s="75"/>
      <c r="M70" s="69"/>
      <c r="N70" s="54"/>
    </row>
    <row r="71" spans="2:14" s="5" customFormat="1">
      <c r="B71" s="149" t="s">
        <v>227</v>
      </c>
      <c r="C71" s="141">
        <v>13</v>
      </c>
      <c r="D71" s="142">
        <f t="shared" si="6"/>
        <v>2.4299065420560748E-2</v>
      </c>
      <c r="E71" s="126">
        <v>40.574824791086627</v>
      </c>
      <c r="F71" s="142">
        <f t="shared" si="8"/>
        <v>5.945906993901507E-3</v>
      </c>
      <c r="G71" s="126">
        <v>991</v>
      </c>
      <c r="H71" s="142">
        <f t="shared" si="7"/>
        <v>1.6095762477870357E-2</v>
      </c>
      <c r="I71" s="76"/>
      <c r="J71" s="54"/>
      <c r="K71" s="54"/>
      <c r="L71" s="54"/>
      <c r="M71" s="54"/>
      <c r="N71" s="54"/>
    </row>
    <row r="72" spans="2:14" s="5" customFormat="1">
      <c r="B72" s="149" t="s">
        <v>223</v>
      </c>
      <c r="C72" s="141">
        <v>11</v>
      </c>
      <c r="D72" s="142">
        <f t="shared" si="6"/>
        <v>2.0560747663551402E-2</v>
      </c>
      <c r="E72" s="126">
        <v>71.926732758818986</v>
      </c>
      <c r="F72" s="142">
        <f t="shared" si="8"/>
        <v>1.054027135203048E-2</v>
      </c>
      <c r="G72" s="126">
        <v>968</v>
      </c>
      <c r="H72" s="142">
        <f t="shared" si="7"/>
        <v>1.5722197859312316E-2</v>
      </c>
      <c r="I72" s="76"/>
      <c r="J72" s="54"/>
      <c r="K72" s="54"/>
      <c r="L72" s="54"/>
      <c r="M72" s="54"/>
      <c r="N72" s="54"/>
    </row>
    <row r="73" spans="2:14" s="5" customFormat="1">
      <c r="B73" s="149" t="s">
        <v>240</v>
      </c>
      <c r="C73" s="141">
        <v>8</v>
      </c>
      <c r="D73" s="142">
        <f t="shared" si="6"/>
        <v>1.4953271028037384E-2</v>
      </c>
      <c r="E73" s="126">
        <v>28.099999809265004</v>
      </c>
      <c r="F73" s="142">
        <f t="shared" si="8"/>
        <v>4.1178239525323469E-3</v>
      </c>
      <c r="G73" s="126">
        <v>433</v>
      </c>
      <c r="H73" s="142">
        <f t="shared" si="7"/>
        <v>7.0327599928535463E-3</v>
      </c>
      <c r="I73" s="76"/>
      <c r="J73" s="54"/>
      <c r="K73" s="54"/>
      <c r="L73" s="54"/>
      <c r="M73" s="54"/>
      <c r="N73" s="54"/>
    </row>
    <row r="74" spans="2:14" s="5" customFormat="1">
      <c r="B74" s="149" t="s">
        <v>95</v>
      </c>
      <c r="C74" s="141">
        <v>7</v>
      </c>
      <c r="D74" s="142">
        <f t="shared" si="6"/>
        <v>1.3084112149532711E-2</v>
      </c>
      <c r="E74" s="126">
        <v>17.877198582899322</v>
      </c>
      <c r="F74" s="142">
        <f t="shared" si="8"/>
        <v>2.6197564778832529E-3</v>
      </c>
      <c r="G74" s="126">
        <v>141</v>
      </c>
      <c r="H74" s="142">
        <f t="shared" si="7"/>
        <v>2.2901135311601617E-3</v>
      </c>
      <c r="I74" s="76"/>
      <c r="J74" s="54"/>
      <c r="K74" s="54"/>
      <c r="L74" s="54"/>
      <c r="M74" s="54"/>
      <c r="N74" s="54"/>
    </row>
    <row r="75" spans="2:14" s="5" customFormat="1">
      <c r="B75" s="149" t="s">
        <v>237</v>
      </c>
      <c r="C75" s="141">
        <v>7</v>
      </c>
      <c r="D75" s="142">
        <f t="shared" si="6"/>
        <v>1.3084112149532711E-2</v>
      </c>
      <c r="E75" s="126">
        <v>69.239196187795997</v>
      </c>
      <c r="F75" s="142">
        <f t="shared" si="8"/>
        <v>1.0146434962685871E-2</v>
      </c>
      <c r="G75" s="126">
        <v>310</v>
      </c>
      <c r="H75" s="142">
        <f t="shared" si="7"/>
        <v>5.0350013805648946E-3</v>
      </c>
      <c r="I75" s="76"/>
      <c r="J75" s="54"/>
      <c r="K75" s="54"/>
      <c r="L75" s="54"/>
      <c r="M75" s="54"/>
      <c r="N75" s="54"/>
    </row>
    <row r="76" spans="2:14" s="5" customFormat="1">
      <c r="B76" s="149" t="s">
        <v>249</v>
      </c>
      <c r="C76" s="141">
        <v>6</v>
      </c>
      <c r="D76" s="142">
        <f t="shared" si="6"/>
        <v>1.1214953271028037E-2</v>
      </c>
      <c r="E76" s="126">
        <v>375.03224542476249</v>
      </c>
      <c r="F76" s="142">
        <f t="shared" si="8"/>
        <v>5.4957892301226698E-2</v>
      </c>
      <c r="G76" s="126">
        <v>436</v>
      </c>
      <c r="H76" s="142">
        <f t="shared" si="7"/>
        <v>7.0814858126654646E-3</v>
      </c>
      <c r="I76" s="76"/>
      <c r="J76" s="54"/>
      <c r="K76" s="54"/>
      <c r="L76" s="54"/>
      <c r="M76" s="54"/>
      <c r="N76" s="54"/>
    </row>
    <row r="77" spans="2:14" s="5" customFormat="1">
      <c r="B77" s="149" t="s">
        <v>224</v>
      </c>
      <c r="C77" s="141">
        <v>6</v>
      </c>
      <c r="D77" s="142">
        <f t="shared" si="6"/>
        <v>1.1214953271028037E-2</v>
      </c>
      <c r="E77" s="126">
        <v>53.992333793659768</v>
      </c>
      <c r="F77" s="142">
        <f t="shared" si="8"/>
        <v>7.9121326283905502E-3</v>
      </c>
      <c r="G77" s="126">
        <v>1308</v>
      </c>
      <c r="H77" s="142">
        <f t="shared" si="7"/>
        <v>2.1244457437996394E-2</v>
      </c>
      <c r="I77" s="76"/>
      <c r="J77" s="54"/>
      <c r="K77" s="54"/>
      <c r="L77" s="54"/>
      <c r="M77" s="54"/>
      <c r="N77" s="54"/>
    </row>
    <row r="78" spans="2:14" s="5" customFormat="1">
      <c r="B78" s="149" t="s">
        <v>96</v>
      </c>
      <c r="C78" s="141">
        <v>6</v>
      </c>
      <c r="D78" s="142">
        <f t="shared" si="6"/>
        <v>1.1214953271028037E-2</v>
      </c>
      <c r="E78" s="126">
        <v>7.6284580616072706</v>
      </c>
      <c r="F78" s="142">
        <f t="shared" si="8"/>
        <v>1.1178878128183356E-3</v>
      </c>
      <c r="G78" s="126">
        <v>819</v>
      </c>
      <c r="H78" s="142">
        <f t="shared" si="7"/>
        <v>1.3302148808653706E-2</v>
      </c>
      <c r="I78" s="54"/>
      <c r="J78" s="54"/>
      <c r="K78" s="54"/>
      <c r="L78" s="54"/>
      <c r="M78" s="54"/>
      <c r="N78" s="54"/>
    </row>
    <row r="79" spans="2:14" s="5" customFormat="1">
      <c r="B79" s="149" t="s">
        <v>234</v>
      </c>
      <c r="C79" s="141">
        <v>5</v>
      </c>
      <c r="D79" s="142">
        <f t="shared" si="6"/>
        <v>9.3457943925233638E-3</v>
      </c>
      <c r="E79" s="126">
        <v>146.70000267028797</v>
      </c>
      <c r="F79" s="142">
        <f t="shared" si="8"/>
        <v>2.1497679321445938E-2</v>
      </c>
      <c r="G79" s="126">
        <v>244</v>
      </c>
      <c r="H79" s="142">
        <f t="shared" si="7"/>
        <v>3.9630333447026912E-3</v>
      </c>
      <c r="I79" s="54"/>
      <c r="J79" s="54"/>
      <c r="K79" s="54"/>
      <c r="L79" s="54"/>
      <c r="M79" s="54"/>
      <c r="N79" s="54"/>
    </row>
    <row r="80" spans="2:14" s="5" customFormat="1">
      <c r="B80" s="149" t="s">
        <v>250</v>
      </c>
      <c r="C80" s="141">
        <v>4</v>
      </c>
      <c r="D80" s="142">
        <f t="shared" si="6"/>
        <v>7.4766355140186919E-3</v>
      </c>
      <c r="E80" s="126">
        <v>24.919366794853421</v>
      </c>
      <c r="F80" s="142">
        <f t="shared" si="8"/>
        <v>3.6517283333202502E-3</v>
      </c>
      <c r="G80" s="126">
        <v>1016</v>
      </c>
      <c r="H80" s="142">
        <f t="shared" si="7"/>
        <v>1.6501810976303009E-2</v>
      </c>
      <c r="I80" s="54"/>
      <c r="J80" s="54"/>
      <c r="K80" s="54"/>
      <c r="L80" s="54"/>
      <c r="M80" s="54"/>
      <c r="N80" s="54"/>
    </row>
    <row r="81" spans="2:14" s="5" customFormat="1">
      <c r="B81" s="149" t="s">
        <v>251</v>
      </c>
      <c r="C81" s="141">
        <v>4</v>
      </c>
      <c r="D81" s="142">
        <f t="shared" si="6"/>
        <v>7.4766355140186919E-3</v>
      </c>
      <c r="E81" s="126">
        <v>51.7</v>
      </c>
      <c r="F81" s="142">
        <f t="shared" si="8"/>
        <v>7.5762099569740482E-3</v>
      </c>
      <c r="G81" s="126">
        <v>116</v>
      </c>
      <c r="H81" s="142">
        <f t="shared" si="7"/>
        <v>1.8840650327275089E-3</v>
      </c>
      <c r="I81" s="54"/>
      <c r="J81" s="54"/>
      <c r="K81" s="54"/>
      <c r="L81" s="54"/>
      <c r="M81" s="54"/>
      <c r="N81" s="54"/>
    </row>
    <row r="82" spans="2:14" s="5" customFormat="1">
      <c r="B82" s="149" t="s">
        <v>235</v>
      </c>
      <c r="C82" s="141">
        <v>3</v>
      </c>
      <c r="D82" s="142">
        <f t="shared" si="6"/>
        <v>5.6074766355140183E-3</v>
      </c>
      <c r="E82" s="126">
        <v>9.9999999523159993</v>
      </c>
      <c r="F82" s="142">
        <f t="shared" si="8"/>
        <v>1.4654177796610537E-3</v>
      </c>
      <c r="G82" s="126">
        <v>63</v>
      </c>
      <c r="H82" s="142">
        <f t="shared" si="7"/>
        <v>1.023242216050285E-3</v>
      </c>
      <c r="I82" s="54"/>
      <c r="J82" s="54"/>
      <c r="K82" s="54"/>
      <c r="L82" s="54"/>
      <c r="M82" s="54"/>
      <c r="N82" s="54"/>
    </row>
    <row r="83" spans="2:14" s="5" customFormat="1">
      <c r="B83" s="149" t="s">
        <v>231</v>
      </c>
      <c r="C83" s="141">
        <v>3</v>
      </c>
      <c r="D83" s="142">
        <f t="shared" si="6"/>
        <v>5.6074766355140183E-3</v>
      </c>
      <c r="E83" s="126">
        <v>2.7570871423822298</v>
      </c>
      <c r="F83" s="142">
        <f t="shared" si="8"/>
        <v>4.0402845377874994E-4</v>
      </c>
      <c r="G83" s="126">
        <v>68</v>
      </c>
      <c r="H83" s="142">
        <f t="shared" si="7"/>
        <v>1.1044519157368156E-3</v>
      </c>
      <c r="I83" s="54"/>
      <c r="J83" s="54"/>
      <c r="K83" s="54"/>
      <c r="L83" s="54"/>
      <c r="M83" s="54"/>
      <c r="N83" s="54"/>
    </row>
    <row r="84" spans="2:14" s="5" customFormat="1">
      <c r="B84" s="149" t="s">
        <v>230</v>
      </c>
      <c r="C84" s="141">
        <v>3</v>
      </c>
      <c r="D84" s="142">
        <f t="shared" si="6"/>
        <v>5.6074766355140183E-3</v>
      </c>
      <c r="E84" s="126">
        <v>79.388461918529998</v>
      </c>
      <c r="F84" s="142">
        <f t="shared" si="8"/>
        <v>1.1633726415010096E-2</v>
      </c>
      <c r="G84" s="126">
        <v>701</v>
      </c>
      <c r="H84" s="142">
        <f t="shared" si="7"/>
        <v>1.1385599896051585E-2</v>
      </c>
      <c r="I84" s="54"/>
      <c r="J84" s="54"/>
      <c r="K84" s="54"/>
      <c r="L84" s="54"/>
      <c r="M84" s="54"/>
      <c r="N84" s="54"/>
    </row>
    <row r="85" spans="2:14" s="5" customFormat="1">
      <c r="B85" s="149" t="s">
        <v>233</v>
      </c>
      <c r="C85" s="141">
        <v>2</v>
      </c>
      <c r="D85" s="142">
        <f t="shared" si="6"/>
        <v>3.7383177570093459E-3</v>
      </c>
      <c r="E85" s="126">
        <v>141.25</v>
      </c>
      <c r="F85" s="142">
        <f t="shared" si="8"/>
        <v>2.069902623641362E-2</v>
      </c>
      <c r="G85" s="126">
        <v>231</v>
      </c>
      <c r="H85" s="142">
        <f t="shared" si="7"/>
        <v>3.7518881255177118E-3</v>
      </c>
      <c r="I85" s="54"/>
      <c r="J85" s="54"/>
      <c r="K85" s="54"/>
      <c r="L85" s="54"/>
      <c r="M85" s="54"/>
      <c r="N85" s="54"/>
    </row>
    <row r="86" spans="2:14" s="5" customFormat="1">
      <c r="B86" s="149" t="s">
        <v>252</v>
      </c>
      <c r="C86" s="141">
        <v>2</v>
      </c>
      <c r="D86" s="142">
        <f t="shared" si="6"/>
        <v>3.7383177570093459E-3</v>
      </c>
      <c r="E86" s="126">
        <v>25</v>
      </c>
      <c r="F86" s="142">
        <f t="shared" si="8"/>
        <v>3.6635444666218799E-3</v>
      </c>
      <c r="G86" s="126">
        <v>522</v>
      </c>
      <c r="H86" s="142">
        <f t="shared" si="7"/>
        <v>8.4782926472737902E-3</v>
      </c>
      <c r="I86" s="54"/>
      <c r="J86" s="54"/>
      <c r="K86" s="54"/>
      <c r="L86" s="54"/>
      <c r="M86" s="54"/>
      <c r="N86" s="54"/>
    </row>
    <row r="87" spans="2:14" s="5" customFormat="1">
      <c r="B87" s="149" t="s">
        <v>253</v>
      </c>
      <c r="C87" s="141">
        <v>2</v>
      </c>
      <c r="D87" s="142">
        <f t="shared" si="6"/>
        <v>3.7383177570093459E-3</v>
      </c>
      <c r="E87" s="126">
        <v>5.35</v>
      </c>
      <c r="F87" s="142">
        <f t="shared" si="8"/>
        <v>7.8399851585708225E-4</v>
      </c>
      <c r="G87" s="126">
        <v>1350</v>
      </c>
      <c r="H87" s="142">
        <f t="shared" si="7"/>
        <v>2.1926618915363252E-2</v>
      </c>
      <c r="I87" s="54"/>
      <c r="J87" s="54"/>
      <c r="K87" s="54"/>
      <c r="L87" s="54"/>
      <c r="M87" s="54"/>
      <c r="N87" s="54"/>
    </row>
    <row r="88" spans="2:14" s="5" customFormat="1">
      <c r="B88" s="149" t="s">
        <v>229</v>
      </c>
      <c r="C88" s="141">
        <v>2</v>
      </c>
      <c r="D88" s="142">
        <f t="shared" si="6"/>
        <v>3.7383177570093459E-3</v>
      </c>
      <c r="E88" s="126">
        <v>11.5</v>
      </c>
      <c r="F88" s="142">
        <f t="shared" si="8"/>
        <v>1.6852304546460647E-3</v>
      </c>
      <c r="G88" s="126">
        <v>672</v>
      </c>
      <c r="H88" s="142">
        <f t="shared" si="7"/>
        <v>1.0914583637869707E-2</v>
      </c>
      <c r="I88" s="213" t="s">
        <v>254</v>
      </c>
    </row>
    <row r="89" spans="2:14" s="5" customFormat="1">
      <c r="B89" s="149" t="s">
        <v>255</v>
      </c>
      <c r="C89" s="141">
        <v>2</v>
      </c>
      <c r="D89" s="142">
        <f t="shared" si="6"/>
        <v>3.7383177570093459E-3</v>
      </c>
      <c r="E89" s="126">
        <v>3.8235950000000001</v>
      </c>
      <c r="F89" s="142">
        <f t="shared" si="8"/>
        <v>5.603164121941235E-4</v>
      </c>
      <c r="G89" s="126">
        <v>400</v>
      </c>
      <c r="H89" s="142">
        <f t="shared" si="7"/>
        <v>6.4967759749224446E-3</v>
      </c>
      <c r="I89" s="54"/>
    </row>
    <row r="90" spans="2:14" s="5" customFormat="1">
      <c r="B90" s="149" t="s">
        <v>97</v>
      </c>
      <c r="C90" s="141">
        <v>2</v>
      </c>
      <c r="D90" s="142">
        <f t="shared" si="6"/>
        <v>3.7383177570093459E-3</v>
      </c>
      <c r="E90" s="126">
        <v>11.9</v>
      </c>
      <c r="F90" s="142">
        <f t="shared" si="8"/>
        <v>1.7438471661120147E-3</v>
      </c>
      <c r="G90" s="126">
        <v>48</v>
      </c>
      <c r="H90" s="142">
        <f t="shared" si="7"/>
        <v>7.7961311699069336E-4</v>
      </c>
      <c r="I90" s="54"/>
    </row>
    <row r="91" spans="2:14" s="5" customFormat="1">
      <c r="B91" s="149" t="s">
        <v>256</v>
      </c>
      <c r="C91" s="141">
        <v>2</v>
      </c>
      <c r="D91" s="142">
        <f t="shared" si="6"/>
        <v>3.7383177570093459E-3</v>
      </c>
      <c r="E91" s="126">
        <v>8.7434899861342785</v>
      </c>
      <c r="F91" s="142">
        <f t="shared" si="8"/>
        <v>1.2812865743066421E-3</v>
      </c>
      <c r="G91" s="126">
        <v>26</v>
      </c>
      <c r="H91" s="142">
        <f t="shared" si="7"/>
        <v>4.222904383699589E-4</v>
      </c>
      <c r="I91" s="31"/>
    </row>
    <row r="92" spans="2:14" s="5" customFormat="1">
      <c r="B92" s="149" t="s">
        <v>257</v>
      </c>
      <c r="C92" s="141">
        <v>1</v>
      </c>
      <c r="D92" s="142">
        <f t="shared" si="6"/>
        <v>1.869158878504673E-3</v>
      </c>
      <c r="E92" s="126">
        <v>4</v>
      </c>
      <c r="F92" s="142">
        <f t="shared" si="8"/>
        <v>5.8616711465950071E-4</v>
      </c>
      <c r="G92" s="126">
        <v>500</v>
      </c>
      <c r="H92" s="142">
        <f t="shared" si="7"/>
        <v>8.1209699686530558E-3</v>
      </c>
      <c r="I92" s="31"/>
    </row>
    <row r="93" spans="2:14" s="5" customFormat="1">
      <c r="B93" s="149" t="s">
        <v>238</v>
      </c>
      <c r="C93" s="141">
        <v>1</v>
      </c>
      <c r="D93" s="142">
        <f t="shared" si="6"/>
        <v>1.869158878504673E-3</v>
      </c>
      <c r="E93" s="126">
        <v>21.881379690616001</v>
      </c>
      <c r="F93" s="142">
        <f t="shared" si="8"/>
        <v>3.2065362995043452E-3</v>
      </c>
      <c r="G93" s="126">
        <v>100</v>
      </c>
      <c r="H93" s="142">
        <f t="shared" si="7"/>
        <v>1.6241939937306112E-3</v>
      </c>
      <c r="I93" s="31"/>
    </row>
    <row r="94" spans="2:14" s="5" customFormat="1">
      <c r="B94" s="149" t="s">
        <v>258</v>
      </c>
      <c r="C94" s="141">
        <v>1</v>
      </c>
      <c r="D94" s="142">
        <f t="shared" si="6"/>
        <v>1.869158878504673E-3</v>
      </c>
      <c r="E94" s="126">
        <v>0.9</v>
      </c>
      <c r="F94" s="142">
        <f t="shared" si="8"/>
        <v>1.3188760079838768E-4</v>
      </c>
      <c r="G94" s="126">
        <v>40</v>
      </c>
      <c r="H94" s="142">
        <f t="shared" si="7"/>
        <v>6.4967759749224446E-4</v>
      </c>
      <c r="I94" s="31"/>
    </row>
    <row r="95" spans="2:14" s="5" customFormat="1">
      <c r="B95" s="149" t="s">
        <v>259</v>
      </c>
      <c r="C95" s="141">
        <v>1</v>
      </c>
      <c r="D95" s="142">
        <f t="shared" si="6"/>
        <v>1.869158878504673E-3</v>
      </c>
      <c r="E95" s="126">
        <v>1</v>
      </c>
      <c r="F95" s="142">
        <f t="shared" si="8"/>
        <v>1.4654177866487518E-4</v>
      </c>
      <c r="G95" s="126">
        <v>30</v>
      </c>
      <c r="H95" s="142">
        <f t="shared" si="7"/>
        <v>4.8725819811918335E-4</v>
      </c>
      <c r="I95" s="34"/>
    </row>
    <row r="96" spans="2:14" s="5" customFormat="1">
      <c r="B96" s="149" t="s">
        <v>241</v>
      </c>
      <c r="C96" s="141">
        <v>1</v>
      </c>
      <c r="D96" s="142">
        <f t="shared" si="6"/>
        <v>1.869158878504673E-3</v>
      </c>
      <c r="E96" s="126">
        <v>16.799999237061002</v>
      </c>
      <c r="F96" s="142">
        <f t="shared" si="8"/>
        <v>2.4619017697674653E-3</v>
      </c>
      <c r="G96" s="126">
        <v>8</v>
      </c>
      <c r="H96" s="142">
        <f t="shared" si="7"/>
        <v>1.2993551949844889E-4</v>
      </c>
      <c r="I96" s="34"/>
    </row>
    <row r="97" spans="1:14" s="5" customFormat="1">
      <c r="B97" s="149" t="s">
        <v>228</v>
      </c>
      <c r="C97" s="141">
        <v>1</v>
      </c>
      <c r="D97" s="142">
        <f t="shared" si="6"/>
        <v>1.869158878504673E-3</v>
      </c>
      <c r="E97" s="126">
        <v>10.39999961853</v>
      </c>
      <c r="F97" s="142">
        <f t="shared" si="8"/>
        <v>1.5240344422134096E-3</v>
      </c>
      <c r="G97" s="126">
        <v>28</v>
      </c>
      <c r="H97" s="142">
        <f t="shared" si="7"/>
        <v>4.5477431824457112E-4</v>
      </c>
      <c r="I97" s="34"/>
    </row>
    <row r="98" spans="1:14" s="5" customFormat="1">
      <c r="B98" s="149" t="s">
        <v>242</v>
      </c>
      <c r="C98" s="141">
        <v>1</v>
      </c>
      <c r="D98" s="142">
        <f t="shared" si="6"/>
        <v>1.869158878504673E-3</v>
      </c>
      <c r="E98" s="126">
        <v>1.299999952316</v>
      </c>
      <c r="F98" s="142">
        <f t="shared" si="8"/>
        <v>1.9050430527663956E-4</v>
      </c>
      <c r="G98" s="126">
        <v>23</v>
      </c>
      <c r="H98" s="142">
        <f t="shared" si="7"/>
        <v>3.7356461855804057E-4</v>
      </c>
      <c r="I98" s="34"/>
    </row>
    <row r="99" spans="1:14" s="5" customFormat="1">
      <c r="B99" s="149" t="s">
        <v>260</v>
      </c>
      <c r="C99" s="141">
        <v>1</v>
      </c>
      <c r="D99" s="142">
        <f t="shared" si="6"/>
        <v>1.869158878504673E-3</v>
      </c>
      <c r="E99" s="126">
        <v>6.2</v>
      </c>
      <c r="F99" s="142">
        <f t="shared" si="8"/>
        <v>9.0855902772222618E-4</v>
      </c>
      <c r="G99" s="126">
        <v>134</v>
      </c>
      <c r="H99" s="142">
        <f t="shared" si="7"/>
        <v>2.176419951599019E-3</v>
      </c>
      <c r="I99" s="34"/>
    </row>
    <row r="100" spans="1:14" s="5" customFormat="1">
      <c r="B100" s="149" t="s">
        <v>261</v>
      </c>
      <c r="C100" s="141">
        <v>1</v>
      </c>
      <c r="D100" s="142">
        <f t="shared" si="6"/>
        <v>1.869158878504673E-3</v>
      </c>
      <c r="E100" s="126">
        <v>86.8</v>
      </c>
      <c r="F100" s="142">
        <f t="shared" si="8"/>
        <v>1.2719826388111167E-2</v>
      </c>
      <c r="G100" s="126">
        <v>500</v>
      </c>
      <c r="H100" s="142">
        <f t="shared" si="7"/>
        <v>8.1209699686530558E-3</v>
      </c>
      <c r="I100" s="34"/>
    </row>
    <row r="101" spans="1:14" s="5" customFormat="1">
      <c r="B101" s="149" t="s">
        <v>262</v>
      </c>
      <c r="C101" s="141">
        <v>1</v>
      </c>
      <c r="D101" s="142">
        <f t="shared" si="6"/>
        <v>1.869158878504673E-3</v>
      </c>
      <c r="E101" s="126">
        <v>1.1000000000000001</v>
      </c>
      <c r="F101" s="142">
        <f t="shared" si="8"/>
        <v>1.6119595653136273E-4</v>
      </c>
      <c r="G101" s="126">
        <v>36</v>
      </c>
      <c r="H101" s="142">
        <f t="shared" si="7"/>
        <v>5.8470983774302002E-4</v>
      </c>
      <c r="I101" s="34"/>
    </row>
    <row r="102" spans="1:14" s="5" customFormat="1">
      <c r="B102" s="149" t="s">
        <v>239</v>
      </c>
      <c r="C102" s="141">
        <v>1</v>
      </c>
      <c r="D102" s="142">
        <f t="shared" si="6"/>
        <v>1.869158878504673E-3</v>
      </c>
      <c r="E102" s="126">
        <v>5.900000095367</v>
      </c>
      <c r="F102" s="142">
        <f t="shared" si="8"/>
        <v>8.6459650809801345E-4</v>
      </c>
      <c r="G102" s="126">
        <v>228</v>
      </c>
      <c r="H102" s="142">
        <f t="shared" si="7"/>
        <v>3.7031623057057934E-3</v>
      </c>
      <c r="I102" s="34"/>
    </row>
    <row r="103" spans="1:14" s="5" customFormat="1">
      <c r="B103" s="149" t="s">
        <v>232</v>
      </c>
      <c r="C103" s="141">
        <v>1</v>
      </c>
      <c r="D103" s="142">
        <f t="shared" si="6"/>
        <v>1.869158878504673E-3</v>
      </c>
      <c r="E103" s="126">
        <v>0.89999997615799998</v>
      </c>
      <c r="F103" s="142">
        <f t="shared" si="8"/>
        <v>1.3188759730453859E-4</v>
      </c>
      <c r="G103" s="126">
        <v>75</v>
      </c>
      <c r="H103" s="142">
        <f>G103/$G$105</f>
        <v>1.2181454952979584E-3</v>
      </c>
      <c r="I103" s="34"/>
    </row>
    <row r="104" spans="1:14" s="5" customFormat="1">
      <c r="B104" s="149" t="s">
        <v>236</v>
      </c>
      <c r="C104" s="141">
        <v>1</v>
      </c>
      <c r="D104" s="142">
        <f t="shared" si="6"/>
        <v>1.869158878504673E-3</v>
      </c>
      <c r="E104" s="126">
        <v>0.69999998807899999</v>
      </c>
      <c r="F104" s="142">
        <f t="shared" si="8"/>
        <v>1.0257924331848809E-4</v>
      </c>
      <c r="G104" s="126">
        <v>8</v>
      </c>
      <c r="H104" s="142"/>
      <c r="I104" s="34"/>
    </row>
    <row r="105" spans="1:14" s="5" customFormat="1">
      <c r="B105" s="149" t="s">
        <v>167</v>
      </c>
      <c r="C105" s="128">
        <f>SUM(C59:C104)</f>
        <v>535</v>
      </c>
      <c r="D105" s="151">
        <f>+SUM(D59:D102)</f>
        <v>0.99626168224299116</v>
      </c>
      <c r="E105" s="128">
        <f>+SUM(E59:E104)</f>
        <v>6823.9925099236661</v>
      </c>
      <c r="F105" s="151">
        <f>+SUM(F59:F103)</f>
        <v>0.99989742075668164</v>
      </c>
      <c r="G105" s="128">
        <f>+SUM(G59:G103)</f>
        <v>61569</v>
      </c>
      <c r="H105" s="151">
        <f>+SUM(H59:H102)</f>
        <v>0.99878185450470225</v>
      </c>
    </row>
    <row r="106" spans="1:14" s="5" customFormat="1">
      <c r="B106" s="34" t="s">
        <v>177</v>
      </c>
      <c r="C106" s="34"/>
      <c r="D106" s="34"/>
      <c r="E106" s="34"/>
      <c r="F106" s="34"/>
    </row>
    <row r="107" spans="1:14" s="5" customFormat="1">
      <c r="B107" s="34" t="s">
        <v>244</v>
      </c>
      <c r="C107" s="34"/>
      <c r="D107" s="34"/>
      <c r="E107" s="34"/>
      <c r="F107" s="34"/>
    </row>
    <row r="108" spans="1:14" s="5" customFormat="1" ht="25.55" customHeight="1">
      <c r="B108" s="237" t="s">
        <v>179</v>
      </c>
      <c r="C108" s="237"/>
      <c r="D108" s="237"/>
      <c r="E108" s="237"/>
      <c r="F108" s="237"/>
      <c r="G108" s="237"/>
      <c r="H108" s="237"/>
      <c r="I108" s="43"/>
      <c r="J108" s="43"/>
      <c r="K108" s="43"/>
      <c r="L108" s="43"/>
      <c r="M108" s="43"/>
      <c r="N108" s="43"/>
    </row>
    <row r="109" spans="1:14" s="5" customFormat="1" ht="28.5" customHeight="1">
      <c r="B109" s="238"/>
      <c r="C109" s="238"/>
      <c r="D109" s="238"/>
      <c r="E109" s="238"/>
      <c r="F109" s="238"/>
      <c r="G109" s="238"/>
      <c r="H109" s="238"/>
      <c r="I109" s="238"/>
      <c r="J109" s="238"/>
      <c r="K109" s="238"/>
      <c r="L109" s="238"/>
      <c r="M109" s="238"/>
      <c r="N109" s="238"/>
    </row>
    <row r="110" spans="1:14" s="68" customFormat="1" ht="125.2" customHeight="1">
      <c r="A110" s="88"/>
      <c r="B110" s="243" t="s">
        <v>263</v>
      </c>
      <c r="C110" s="243"/>
      <c r="D110" s="243"/>
      <c r="E110" s="243"/>
      <c r="F110" s="243"/>
      <c r="G110" s="243"/>
      <c r="H110" s="243"/>
      <c r="I110" s="243"/>
      <c r="J110" s="66"/>
      <c r="K110" s="67"/>
      <c r="L110" s="67"/>
      <c r="M110" s="67"/>
      <c r="N110" s="67"/>
    </row>
    <row r="111" spans="1:14" s="5" customFormat="1" ht="37" customHeight="1">
      <c r="B111" s="222"/>
    </row>
    <row r="112" spans="1:14" s="5" customFormat="1" ht="12.95" hidden="1" customHeight="1"/>
    <row r="113" s="5" customFormat="1" hidden="1"/>
    <row r="114" s="5" customFormat="1" hidden="1"/>
    <row r="115" s="5" customFormat="1" hidden="1"/>
    <row r="116" s="5" customFormat="1" hidden="1"/>
    <row r="117" s="5" customFormat="1" hidden="1"/>
    <row r="118" s="5" customFormat="1" hidden="1"/>
    <row r="119" s="5" customFormat="1" hidden="1"/>
    <row r="120" s="5" customFormat="1" hidden="1"/>
    <row r="121" s="5" customFormat="1" hidden="1"/>
    <row r="122" s="5" customFormat="1" hidden="1"/>
    <row r="123" s="5" customFormat="1" hidden="1"/>
    <row r="124" s="5" customFormat="1" hidden="1"/>
    <row r="125" s="5" customFormat="1" hidden="1"/>
    <row r="126" s="5" customFormat="1" hidden="1"/>
    <row r="127" s="5" customFormat="1" hidden="1"/>
    <row r="128" s="5" customFormat="1" hidden="1"/>
    <row r="129" s="5" customFormat="1" hidden="1"/>
    <row r="130" s="5" customFormat="1" hidden="1"/>
    <row r="131" s="5" customFormat="1" hidden="1"/>
    <row r="132" s="5" customFormat="1" hidden="1"/>
    <row r="133" s="5" customFormat="1" hidden="1"/>
    <row r="134" s="5" customFormat="1" hidden="1"/>
    <row r="135" s="5" customFormat="1" hidden="1"/>
    <row r="136" s="5" customFormat="1" hidden="1"/>
    <row r="137" s="5" customFormat="1" hidden="1"/>
    <row r="138" s="5" customFormat="1" hidden="1"/>
    <row r="139" s="5" customFormat="1" hidden="1"/>
    <row r="140" s="5" customFormat="1" hidden="1"/>
    <row r="141" s="5" customFormat="1" hidden="1"/>
    <row r="142" s="5" customFormat="1" hidden="1"/>
    <row r="143" s="5" customFormat="1" hidden="1"/>
    <row r="144" s="5" customFormat="1" hidden="1"/>
    <row r="145" s="5" customFormat="1" hidden="1"/>
    <row r="146" s="5" customFormat="1" hidden="1"/>
    <row r="147" s="5" customFormat="1" hidden="1"/>
    <row r="148" s="5" customFormat="1" hidden="1"/>
    <row r="149" s="5" customFormat="1" hidden="1"/>
    <row r="150" s="5" customFormat="1" hidden="1"/>
    <row r="151" s="5" customFormat="1" hidden="1"/>
    <row r="152" s="5" customFormat="1" hidden="1"/>
    <row r="153" s="5" customFormat="1" hidden="1"/>
    <row r="154" s="5" customFormat="1" hidden="1"/>
    <row r="155" s="5" customFormat="1" hidden="1"/>
    <row r="156" s="5" customFormat="1" hidden="1"/>
    <row r="157" s="5" customFormat="1" hidden="1"/>
    <row r="158" s="5" customFormat="1" hidden="1"/>
    <row r="159" s="5" customFormat="1" hidden="1"/>
    <row r="160" s="5" customFormat="1" hidden="1"/>
    <row r="161" s="5" customFormat="1" hidden="1"/>
    <row r="162" s="5" customFormat="1" hidden="1"/>
    <row r="163" s="5" customFormat="1" hidden="1"/>
    <row r="164" s="5" customFormat="1" hidden="1"/>
    <row r="165" s="5" customFormat="1" hidden="1"/>
    <row r="166" s="5" customFormat="1" hidden="1"/>
    <row r="167" s="5" customFormat="1" hidden="1"/>
    <row r="168" s="5" customFormat="1" hidden="1"/>
    <row r="169" s="5" customFormat="1" hidden="1"/>
    <row r="170" s="5" customFormat="1" hidden="1"/>
    <row r="171" s="5" customFormat="1" hidden="1"/>
    <row r="172" s="5" customFormat="1" hidden="1"/>
    <row r="173" s="5" customFormat="1" hidden="1"/>
    <row r="174" s="5" customFormat="1" hidden="1"/>
    <row r="175" s="5" customFormat="1" hidden="1"/>
    <row r="176" s="5" customFormat="1" hidden="1"/>
    <row r="177" s="5" customFormat="1" hidden="1"/>
    <row r="178" s="5" customFormat="1" hidden="1"/>
    <row r="179" s="5" customFormat="1" hidden="1"/>
    <row r="180" s="5" customFormat="1" hidden="1"/>
    <row r="181" s="5" customFormat="1" hidden="1"/>
    <row r="182" s="5" customFormat="1" hidden="1"/>
    <row r="183" s="5" customFormat="1" hidden="1"/>
    <row r="184" s="5" customFormat="1" hidden="1"/>
    <row r="185" s="5" customFormat="1" hidden="1"/>
    <row r="186" s="5" customFormat="1" hidden="1"/>
    <row r="187" s="5" customFormat="1" hidden="1"/>
    <row r="188" s="5" customFormat="1" hidden="1"/>
    <row r="189" s="5" customFormat="1" hidden="1"/>
    <row r="190" s="5" customFormat="1" hidden="1"/>
    <row r="191" s="5" customFormat="1" hidden="1"/>
    <row r="192" s="5" customFormat="1" hidden="1"/>
    <row r="193" s="5" customFormat="1" hidden="1"/>
    <row r="194" s="5" customFormat="1" hidden="1"/>
    <row r="195" s="5" customFormat="1" hidden="1"/>
    <row r="196" s="5" customFormat="1" hidden="1"/>
    <row r="197" s="5" customFormat="1" hidden="1"/>
    <row r="198" s="5" customFormat="1" hidden="1"/>
    <row r="199" s="5" customFormat="1" hidden="1"/>
    <row r="200" s="5" customFormat="1" hidden="1"/>
    <row r="201" s="5" customFormat="1" hidden="1"/>
    <row r="202" s="5" customFormat="1" hidden="1"/>
    <row r="203" s="5" customFormat="1" hidden="1"/>
    <row r="204" s="5" customFormat="1" hidden="1"/>
    <row r="205" s="5" customFormat="1" hidden="1"/>
    <row r="206" s="5" customFormat="1" hidden="1"/>
    <row r="207" s="5" customFormat="1" hidden="1"/>
    <row r="208" s="5" customFormat="1" hidden="1"/>
    <row r="209" s="5" customFormat="1" hidden="1"/>
    <row r="210" s="5" customFormat="1" hidden="1"/>
    <row r="211" s="5" customFormat="1" hidden="1"/>
    <row r="212" s="5" customFormat="1" hidden="1"/>
    <row r="213" s="5" customFormat="1" hidden="1"/>
    <row r="214" s="5" customFormat="1" hidden="1"/>
    <row r="215" s="5" customFormat="1" hidden="1"/>
    <row r="216" s="5" customFormat="1" hidden="1"/>
    <row r="217" s="5" customFormat="1" hidden="1"/>
    <row r="218" s="5" customFormat="1" hidden="1"/>
    <row r="219" s="5" customFormat="1" hidden="1"/>
    <row r="220" s="5" customFormat="1" hidden="1"/>
    <row r="221" s="5" customFormat="1" hidden="1"/>
    <row r="222" s="5" customFormat="1" hidden="1"/>
    <row r="223" s="5" customFormat="1" hidden="1"/>
    <row r="224" s="5" customFormat="1" hidden="1"/>
    <row r="225" s="5" customFormat="1" hidden="1"/>
    <row r="226" s="5" customFormat="1" hidden="1"/>
    <row r="227" s="5" customFormat="1" hidden="1"/>
    <row r="228" s="5" customFormat="1" hidden="1"/>
    <row r="229" s="5" customFormat="1" hidden="1"/>
    <row r="230" s="5" customFormat="1" hidden="1"/>
    <row r="231" s="5" customFormat="1" hidden="1"/>
    <row r="232" s="5" customFormat="1" hidden="1"/>
    <row r="233" s="5" customFormat="1" hidden="1"/>
    <row r="234" s="5" customFormat="1" hidden="1"/>
    <row r="235" s="5" customFormat="1" hidden="1"/>
    <row r="236" s="5" customFormat="1" hidden="1"/>
    <row r="237" s="5" customFormat="1" hidden="1"/>
    <row r="238" s="5" customFormat="1" hidden="1"/>
    <row r="239" s="5" customFormat="1" hidden="1"/>
    <row r="240" s="5" customFormat="1" hidden="1"/>
    <row r="241" s="5" customFormat="1" hidden="1"/>
    <row r="242" s="5" customFormat="1" hidden="1"/>
    <row r="243" s="5" customFormat="1" hidden="1"/>
    <row r="244" s="5" customFormat="1" hidden="1"/>
    <row r="245" s="5" customFormat="1" hidden="1"/>
    <row r="246" s="5" customFormat="1" hidden="1"/>
    <row r="247" s="5" customFormat="1" hidden="1"/>
    <row r="248" s="5" customFormat="1" hidden="1"/>
    <row r="249" s="5" customFormat="1" hidden="1"/>
    <row r="250" s="5" customFormat="1" hidden="1"/>
    <row r="251" s="5" customFormat="1" hidden="1"/>
    <row r="252" s="5" customFormat="1" hidden="1"/>
    <row r="253" s="5" customFormat="1" hidden="1"/>
    <row r="254" s="5" customFormat="1" hidden="1"/>
    <row r="255" s="5" customFormat="1" hidden="1"/>
    <row r="256" s="5" customFormat="1" hidden="1"/>
    <row r="257" s="5" customFormat="1" hidden="1"/>
    <row r="258" s="5" customFormat="1" hidden="1"/>
    <row r="259" s="5" customFormat="1" hidden="1"/>
    <row r="260" s="5" customFormat="1" hidden="1"/>
    <row r="261" s="5" customFormat="1" hidden="1"/>
    <row r="262" s="5" customFormat="1" hidden="1"/>
    <row r="263" s="5" customFormat="1" hidden="1"/>
    <row r="264" s="5" customFormat="1" hidden="1"/>
    <row r="265" s="5" customFormat="1" hidden="1"/>
    <row r="266" s="5" customFormat="1" hidden="1"/>
    <row r="267" s="5" customFormat="1" hidden="1"/>
    <row r="268" s="5" customFormat="1" hidden="1"/>
    <row r="269" s="5" customFormat="1" hidden="1"/>
    <row r="270" s="5" customFormat="1" hidden="1"/>
    <row r="271" s="5" customFormat="1" hidden="1"/>
    <row r="272" s="5" customFormat="1" hidden="1"/>
    <row r="273" s="5" customFormat="1" hidden="1"/>
    <row r="274" s="5" customFormat="1" hidden="1"/>
    <row r="275" s="5" customFormat="1" hidden="1"/>
    <row r="276" s="5" customFormat="1" hidden="1"/>
    <row r="277" s="5" customFormat="1" hidden="1"/>
    <row r="278" s="5" customFormat="1" hidden="1"/>
    <row r="279" s="5" customFormat="1" hidden="1"/>
    <row r="280" s="5" customFormat="1" hidden="1"/>
    <row r="281" s="5" customFormat="1" hidden="1"/>
    <row r="282" s="5" customFormat="1" hidden="1"/>
    <row r="283" s="5" customFormat="1" hidden="1"/>
    <row r="284" s="5" customFormat="1" hidden="1"/>
    <row r="285" s="5" customFormat="1" hidden="1"/>
    <row r="286" s="5" customFormat="1" hidden="1"/>
    <row r="287" s="5" customFormat="1" hidden="1"/>
    <row r="288" s="5" customFormat="1" hidden="1"/>
    <row r="289" s="5" customFormat="1" hidden="1"/>
    <row r="290" s="5" customFormat="1" hidden="1"/>
    <row r="291" s="5" customFormat="1" hidden="1"/>
    <row r="292" s="5" customFormat="1" hidden="1"/>
    <row r="293" s="5" customFormat="1" hidden="1"/>
    <row r="294" s="5" customFormat="1" hidden="1"/>
    <row r="295" s="5" customFormat="1" hidden="1"/>
    <row r="296" s="5" customFormat="1" hidden="1"/>
    <row r="297" s="5" customFormat="1" hidden="1"/>
    <row r="298" s="5" customFormat="1" hidden="1"/>
    <row r="299" s="5" customFormat="1" hidden="1"/>
    <row r="300" s="5" customFormat="1" hidden="1"/>
    <row r="301" s="5" customFormat="1" hidden="1"/>
    <row r="302" s="5" customFormat="1" hidden="1"/>
    <row r="303" s="5" customFormat="1" hidden="1"/>
    <row r="304" s="5" customFormat="1" hidden="1"/>
    <row r="305" s="5" customFormat="1" hidden="1"/>
    <row r="306" s="5" customFormat="1" hidden="1"/>
    <row r="307" s="5" customFormat="1" hidden="1"/>
    <row r="308" s="5" customFormat="1" hidden="1"/>
    <row r="309" s="5" customFormat="1" hidden="1"/>
    <row r="310" s="5" customFormat="1" hidden="1"/>
    <row r="311" s="5" customFormat="1" hidden="1"/>
    <row r="312" s="5" customFormat="1" hidden="1"/>
    <row r="313" s="5" customFormat="1" hidden="1"/>
    <row r="314" s="5" customFormat="1" hidden="1"/>
    <row r="315" s="5" customFormat="1" hidden="1"/>
    <row r="316" s="5" customFormat="1" hidden="1"/>
    <row r="317" s="5" customFormat="1" hidden="1"/>
    <row r="318" s="5" customFormat="1" hidden="1"/>
    <row r="319" s="5" customFormat="1" hidden="1"/>
    <row r="320" s="5" customFormat="1" hidden="1"/>
    <row r="321" s="5" customFormat="1" hidden="1"/>
    <row r="322" s="5" customFormat="1" hidden="1"/>
    <row r="323" s="5" customFormat="1" hidden="1"/>
    <row r="324" s="5" customFormat="1" hidden="1"/>
    <row r="325" s="5" customFormat="1" hidden="1"/>
    <row r="326" s="5" customFormat="1" hidden="1"/>
    <row r="327" s="5" customFormat="1" hidden="1"/>
    <row r="328" s="5" customFormat="1" hidden="1"/>
    <row r="329" s="5" customFormat="1" hidden="1"/>
    <row r="330" s="5" customFormat="1" hidden="1"/>
    <row r="331" s="5" customFormat="1" hidden="1"/>
    <row r="332" s="5" customFormat="1" hidden="1"/>
    <row r="333" s="5" customFormat="1" hidden="1"/>
    <row r="334" s="5" customFormat="1" hidden="1"/>
    <row r="335" s="5" customFormat="1" hidden="1"/>
    <row r="336" s="5" customFormat="1" hidden="1"/>
    <row r="337" s="5" customFormat="1" hidden="1"/>
    <row r="338" s="5" customFormat="1" hidden="1"/>
    <row r="339" s="5" customFormat="1" hidden="1"/>
    <row r="340" s="5" customFormat="1" hidden="1"/>
    <row r="341" s="5" customFormat="1" hidden="1"/>
    <row r="342" s="5" customFormat="1" hidden="1"/>
    <row r="343" s="5" customFormat="1" hidden="1"/>
    <row r="344" s="5" customFormat="1" hidden="1"/>
    <row r="345" s="5" customFormat="1" hidden="1"/>
    <row r="346" s="5" customFormat="1" hidden="1"/>
    <row r="347" s="5" customFormat="1" hidden="1"/>
    <row r="348" s="5" customFormat="1" hidden="1"/>
    <row r="349" s="5" customFormat="1" hidden="1"/>
    <row r="350" s="5" customFormat="1" hidden="1"/>
    <row r="351" s="5" customFormat="1" hidden="1"/>
    <row r="352" s="5" customFormat="1" hidden="1"/>
    <row r="353" s="5" customFormat="1" hidden="1"/>
    <row r="354" s="5" customFormat="1" hidden="1"/>
    <row r="355" s="5" customFormat="1" hidden="1"/>
    <row r="356" s="5" customFormat="1" hidden="1"/>
    <row r="357" s="5" customFormat="1" hidden="1"/>
    <row r="358" s="5" customFormat="1" hidden="1"/>
    <row r="359" s="5" customFormat="1" hidden="1"/>
    <row r="360" s="5" customFormat="1" hidden="1"/>
    <row r="361" s="5" customFormat="1" hidden="1"/>
    <row r="362" s="5" customFormat="1" hidden="1"/>
    <row r="363" s="5" customFormat="1" hidden="1"/>
    <row r="364" s="5" customFormat="1" hidden="1"/>
    <row r="365" s="5" customFormat="1" hidden="1"/>
    <row r="366" s="5" customFormat="1" hidden="1"/>
    <row r="367" s="5" customFormat="1" hidden="1"/>
    <row r="368" s="5" customFormat="1" hidden="1"/>
    <row r="369" s="5" customFormat="1" hidden="1"/>
    <row r="370" s="5" customFormat="1" hidden="1"/>
    <row r="371" s="5" customFormat="1" hidden="1"/>
    <row r="372" s="5" customFormat="1" hidden="1"/>
    <row r="373" s="5" customFormat="1" hidden="1"/>
    <row r="374" s="5" customFormat="1" hidden="1"/>
    <row r="375" s="5" customFormat="1" hidden="1"/>
    <row r="376" s="5" customFormat="1" hidden="1"/>
    <row r="377" s="5" customFormat="1" hidden="1"/>
    <row r="378" s="5" customFormat="1" hidden="1"/>
    <row r="379" s="5" customFormat="1" hidden="1"/>
    <row r="380" s="5" customFormat="1" hidden="1"/>
    <row r="381" s="5" customFormat="1" hidden="1"/>
    <row r="382" s="5" customFormat="1" hidden="1"/>
    <row r="383" s="5" customFormat="1" hidden="1"/>
    <row r="384" s="5" customFormat="1" hidden="1"/>
    <row r="385" s="5" customFormat="1" hidden="1"/>
    <row r="386" s="5" customFormat="1" hidden="1"/>
    <row r="387" s="5" customFormat="1" hidden="1"/>
    <row r="388" s="5" customFormat="1" hidden="1"/>
    <row r="389" s="5" customFormat="1" hidden="1"/>
    <row r="390" s="5" customFormat="1" hidden="1"/>
    <row r="391" s="5" customFormat="1" hidden="1"/>
    <row r="392" s="5" customFormat="1" hidden="1"/>
    <row r="393" s="5" customFormat="1" hidden="1"/>
    <row r="394" s="5" customFormat="1" hidden="1"/>
    <row r="395" s="5" customFormat="1" hidden="1"/>
    <row r="396" s="5" customFormat="1" hidden="1"/>
    <row r="397" s="5" customFormat="1" hidden="1"/>
    <row r="398" s="5" customFormat="1" hidden="1"/>
    <row r="399" s="5" customFormat="1" hidden="1"/>
    <row r="400" s="5" customFormat="1" hidden="1"/>
    <row r="401" s="5" customFormat="1" hidden="1"/>
    <row r="402" s="5" customFormat="1" hidden="1"/>
    <row r="403" s="5" customFormat="1" hidden="1"/>
    <row r="404" s="5" customFormat="1" hidden="1"/>
    <row r="405" s="5" customFormat="1" hidden="1"/>
    <row r="406" s="5" customFormat="1" hidden="1"/>
    <row r="407" s="5" customFormat="1" hidden="1"/>
    <row r="408" s="5" customFormat="1" hidden="1"/>
    <row r="409" s="5" customFormat="1" hidden="1"/>
    <row r="410" s="5" customFormat="1" hidden="1"/>
    <row r="411" s="5" customFormat="1" hidden="1"/>
    <row r="412" s="5" customFormat="1" hidden="1"/>
    <row r="413" s="5" customFormat="1" hidden="1"/>
    <row r="414" s="5" customFormat="1" hidden="1"/>
    <row r="415" s="5" customFormat="1" hidden="1"/>
    <row r="416" s="5" customFormat="1" hidden="1"/>
    <row r="417" s="5" customFormat="1" hidden="1"/>
    <row r="418" s="5" customFormat="1" hidden="1"/>
    <row r="419" s="5" customFormat="1" hidden="1"/>
    <row r="420" s="5" customFormat="1" hidden="1"/>
    <row r="421" s="5" customFormat="1" hidden="1"/>
    <row r="422" s="5" customFormat="1" hidden="1"/>
    <row r="423" s="5" customFormat="1" hidden="1"/>
    <row r="424" s="5" customFormat="1" hidden="1"/>
    <row r="425" s="5" customFormat="1" hidden="1"/>
    <row r="426" s="5" customFormat="1" hidden="1"/>
    <row r="427" s="5" customFormat="1" hidden="1"/>
    <row r="428" s="5" customFormat="1" hidden="1"/>
    <row r="429" s="5" customFormat="1" hidden="1"/>
    <row r="430" s="5" customFormat="1" hidden="1"/>
    <row r="431" s="5" customFormat="1" hidden="1"/>
    <row r="432" s="5" customFormat="1" hidden="1"/>
    <row r="433" s="5" customFormat="1" hidden="1"/>
    <row r="434" s="5" customFormat="1" hidden="1"/>
    <row r="435" s="5" customFormat="1" hidden="1"/>
    <row r="436" s="5" customFormat="1" hidden="1"/>
    <row r="437" s="5" customFormat="1" hidden="1"/>
    <row r="438" s="5" customFormat="1" hidden="1"/>
    <row r="439" s="5" customFormat="1" hidden="1"/>
    <row r="440" s="5" customFormat="1" hidden="1"/>
    <row r="441" s="5" customFormat="1" hidden="1"/>
    <row r="442" s="5" customFormat="1" hidden="1"/>
    <row r="443" s="5" customFormat="1" hidden="1"/>
    <row r="444" s="5" customFormat="1" hidden="1"/>
    <row r="445" s="5" customFormat="1" hidden="1"/>
    <row r="446" s="5" customFormat="1" hidden="1"/>
    <row r="447" s="5" customFormat="1" hidden="1"/>
    <row r="448" s="5" customFormat="1" hidden="1"/>
    <row r="449" s="5" customFormat="1" hidden="1"/>
    <row r="450" s="5" customFormat="1" hidden="1"/>
    <row r="451" s="5" customFormat="1" hidden="1"/>
    <row r="452" s="5" customFormat="1" hidden="1"/>
    <row r="453" s="5" customFormat="1" hidden="1"/>
    <row r="454" s="5" customFormat="1" hidden="1"/>
    <row r="455" s="5" customFormat="1" hidden="1"/>
    <row r="456" s="5" customFormat="1" hidden="1"/>
    <row r="457" s="5" customFormat="1" hidden="1"/>
    <row r="458" s="5" customFormat="1" hidden="1"/>
    <row r="459" s="5" customFormat="1" hidden="1"/>
    <row r="460" s="5" customFormat="1" hidden="1"/>
    <row r="461" s="5" customFormat="1" hidden="1"/>
    <row r="462" s="5" customFormat="1" hidden="1"/>
    <row r="463" s="5" customFormat="1" hidden="1"/>
    <row r="464" s="5" customFormat="1" hidden="1"/>
    <row r="465" s="5" customFormat="1" hidden="1"/>
    <row r="466" s="5" customFormat="1" hidden="1"/>
    <row r="467" s="5" customFormat="1" hidden="1"/>
    <row r="468" s="5" customFormat="1" hidden="1"/>
    <row r="469" s="5" customFormat="1" hidden="1"/>
    <row r="470" s="5" customFormat="1" hidden="1"/>
    <row r="471" s="5" customFormat="1" hidden="1"/>
    <row r="472" s="5" customFormat="1" hidden="1"/>
    <row r="473" s="5" customFormat="1" hidden="1"/>
    <row r="474" s="5" customFormat="1" hidden="1"/>
    <row r="475" s="5" customFormat="1" hidden="1"/>
    <row r="476" s="5" customFormat="1" hidden="1"/>
    <row r="477" s="5" customFormat="1" hidden="1"/>
    <row r="478" s="5" customFormat="1" hidden="1"/>
    <row r="479" s="5" customFormat="1" hidden="1"/>
    <row r="480" s="5" customFormat="1" hidden="1"/>
    <row r="481" s="5" customFormat="1" hidden="1"/>
    <row r="482" s="5" customFormat="1" hidden="1"/>
    <row r="483" s="5" customFormat="1" hidden="1"/>
    <row r="484" s="5" customFormat="1" hidden="1"/>
    <row r="485" s="5" customFormat="1" hidden="1"/>
    <row r="486" s="5" customFormat="1" hidden="1"/>
    <row r="487" s="5" customFormat="1" hidden="1"/>
    <row r="488" s="5" customFormat="1" hidden="1"/>
    <row r="489" s="5" customFormat="1" hidden="1"/>
    <row r="490" s="5" customFormat="1" hidden="1"/>
    <row r="491" s="5" customFormat="1" hidden="1"/>
    <row r="492" s="5" customFormat="1" hidden="1"/>
    <row r="493" s="5" customFormat="1" hidden="1"/>
    <row r="494" s="5" customFormat="1" hidden="1"/>
    <row r="495" s="5" customFormat="1" hidden="1"/>
    <row r="496" s="5" customFormat="1" hidden="1"/>
    <row r="497" s="5" customFormat="1" hidden="1"/>
    <row r="498" s="5" customFormat="1" hidden="1"/>
    <row r="499" s="5" customFormat="1" hidden="1"/>
    <row r="500" s="5" customFormat="1" hidden="1"/>
    <row r="501" s="5" customFormat="1" hidden="1"/>
    <row r="502" s="5" customFormat="1" hidden="1"/>
    <row r="503" s="5" customFormat="1" hidden="1"/>
    <row r="504" s="5" customFormat="1" hidden="1"/>
    <row r="505" s="5" customFormat="1" hidden="1"/>
    <row r="506" s="5" customFormat="1" hidden="1"/>
    <row r="507" s="5" customFormat="1" hidden="1"/>
    <row r="508" s="5" customFormat="1" hidden="1"/>
    <row r="509" s="5" customFormat="1" hidden="1"/>
    <row r="510" s="5" customFormat="1" hidden="1"/>
    <row r="511" s="5" customFormat="1" hidden="1"/>
    <row r="512" s="5" customFormat="1" hidden="1"/>
    <row r="513" spans="2:8" s="5" customFormat="1" hidden="1"/>
    <row r="514" spans="2:8" s="5" customFormat="1" hidden="1"/>
    <row r="515" spans="2:8" s="5" customFormat="1" hidden="1"/>
    <row r="516" spans="2:8" s="5" customFormat="1" hidden="1"/>
    <row r="517" spans="2:8" s="5" customFormat="1" hidden="1"/>
    <row r="518" spans="2:8" s="5" customFormat="1" hidden="1"/>
    <row r="519" spans="2:8" s="5" customFormat="1" hidden="1">
      <c r="B519" s="13"/>
      <c r="C519" s="13"/>
      <c r="D519" s="13"/>
      <c r="E519" s="13"/>
      <c r="F519" s="13"/>
      <c r="H519" s="13"/>
    </row>
    <row r="1048497"/>
    <row r="1048498"/>
    <row r="1048499"/>
    <row r="1048500"/>
    <row r="1048501"/>
    <row r="1048502"/>
    <row r="1048503"/>
    <row r="1048504" ht="17.2" hidden="1" customHeight="1"/>
  </sheetData>
  <mergeCells count="10">
    <mergeCell ref="B110:I110"/>
    <mergeCell ref="C12:F12"/>
    <mergeCell ref="G12:J12"/>
    <mergeCell ref="C57:D57"/>
    <mergeCell ref="E57:F57"/>
    <mergeCell ref="G57:H57"/>
    <mergeCell ref="B109:N109"/>
    <mergeCell ref="B50:H50"/>
    <mergeCell ref="B108:H108"/>
    <mergeCell ref="B52:J52"/>
  </mergeCells>
  <conditionalFormatting sqref="B14:B46">
    <cfRule type="duplicateValues" dxfId="1" priority="93"/>
    <cfRule type="duplicateValues" dxfId="0" priority="94"/>
  </conditionalFormatting>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8E3F6-2BC1-4D22-92C7-3E6783C3F764}">
  <sheetPr codeName="Hoja9">
    <tabColor rgb="FFBBEACB"/>
  </sheetPr>
  <dimension ref="A1:V548"/>
  <sheetViews>
    <sheetView showGridLines="0" topLeftCell="A66" zoomScale="91" zoomScaleNormal="80" workbookViewId="0">
      <selection activeCell="R45" sqref="R45"/>
    </sheetView>
  </sheetViews>
  <sheetFormatPr baseColWidth="10" defaultColWidth="10.88671875" defaultRowHeight="14.4" zeroHeight="1"/>
  <cols>
    <col min="1" max="1" width="8.44140625" style="13" customWidth="1"/>
    <col min="2" max="2" width="51.44140625" style="13" customWidth="1"/>
    <col min="3" max="3" width="15.44140625" style="13" customWidth="1"/>
    <col min="4" max="4" width="15.88671875" style="13" customWidth="1"/>
    <col min="5" max="5" width="12.109375" style="13" customWidth="1"/>
    <col min="6" max="6" width="16.5546875" style="13" customWidth="1"/>
    <col min="7" max="7" width="12.44140625" style="13" customWidth="1"/>
    <col min="8" max="8" width="19.44140625" style="13" customWidth="1"/>
    <col min="9" max="20" width="10.88671875" style="13" customWidth="1"/>
    <col min="21" max="21" width="11.109375" style="13" customWidth="1"/>
    <col min="22" max="25" width="10.88671875" style="13" customWidth="1"/>
    <col min="26" max="26" width="10.44140625" style="13" customWidth="1"/>
    <col min="27" max="16384" width="10.88671875" style="13"/>
  </cols>
  <sheetData>
    <row r="1" spans="1:22" s="5" customFormat="1">
      <c r="E1" s="30"/>
    </row>
    <row r="2" spans="1:22" s="5" customFormat="1">
      <c r="E2" s="30"/>
    </row>
    <row r="3" spans="1:22" s="5" customFormat="1">
      <c r="E3" s="30"/>
    </row>
    <row r="4" spans="1:22" s="5" customFormat="1">
      <c r="A4" s="9" t="s">
        <v>264</v>
      </c>
    </row>
    <row r="5" spans="1:22" s="5" customFormat="1">
      <c r="A5" s="97" t="s">
        <v>265</v>
      </c>
      <c r="B5" s="97"/>
      <c r="C5" s="97"/>
      <c r="D5" s="97"/>
      <c r="E5" s="97"/>
      <c r="F5" s="97"/>
      <c r="G5" s="97"/>
      <c r="H5" s="97"/>
      <c r="I5" s="97"/>
      <c r="J5" s="97"/>
      <c r="K5" s="97"/>
      <c r="L5" s="97"/>
      <c r="M5" s="97"/>
      <c r="N5" s="97"/>
      <c r="O5" s="97"/>
      <c r="P5" s="97"/>
      <c r="Q5" s="97"/>
      <c r="R5" s="97"/>
      <c r="S5" s="97"/>
      <c r="T5" s="97"/>
      <c r="U5" s="97"/>
      <c r="V5" s="97"/>
    </row>
    <row r="6" spans="1:22" s="5" customFormat="1">
      <c r="A6" s="9" t="s">
        <v>2</v>
      </c>
    </row>
    <row r="7" spans="1:22" s="5" customFormat="1">
      <c r="A7" s="29" t="s">
        <v>3</v>
      </c>
    </row>
    <row r="8" spans="1:22" s="5" customFormat="1"/>
    <row r="9" spans="1:22" s="5" customFormat="1">
      <c r="B9" s="9" t="s">
        <v>266</v>
      </c>
      <c r="C9" s="78"/>
      <c r="D9" s="79"/>
      <c r="E9" s="80"/>
      <c r="F9" s="79"/>
      <c r="H9" s="54"/>
    </row>
    <row r="10" spans="1:22" s="5" customFormat="1">
      <c r="B10" s="81"/>
      <c r="C10" s="78"/>
      <c r="D10" s="188"/>
      <c r="E10" s="79"/>
      <c r="F10" s="79"/>
      <c r="H10" s="54"/>
    </row>
    <row r="11" spans="1:22" s="5" customFormat="1" ht="27.85" customHeight="1">
      <c r="B11" s="59"/>
      <c r="C11" s="244" t="s">
        <v>163</v>
      </c>
      <c r="D11" s="244"/>
      <c r="E11" s="244"/>
      <c r="F11" s="244" t="s">
        <v>267</v>
      </c>
      <c r="G11" s="244"/>
      <c r="H11" s="244"/>
    </row>
    <row r="12" spans="1:22" s="5" customFormat="1">
      <c r="B12" s="139" t="s">
        <v>268</v>
      </c>
      <c r="C12" s="139">
        <v>2024</v>
      </c>
      <c r="D12" s="139">
        <v>2025</v>
      </c>
      <c r="E12" s="139" t="s">
        <v>216</v>
      </c>
      <c r="F12" s="139">
        <v>2024</v>
      </c>
      <c r="G12" s="139">
        <v>2025</v>
      </c>
      <c r="H12" s="139" t="s">
        <v>216</v>
      </c>
    </row>
    <row r="13" spans="1:22" s="5" customFormat="1" ht="15.9" customHeight="1">
      <c r="A13" s="207"/>
      <c r="B13" s="149" t="s">
        <v>127</v>
      </c>
      <c r="C13" s="125">
        <v>14</v>
      </c>
      <c r="D13" s="152">
        <v>31</v>
      </c>
      <c r="E13" s="153">
        <f>(D13/C13)-1</f>
        <v>1.2142857142857144</v>
      </c>
      <c r="F13" s="171">
        <v>40.583286380522246</v>
      </c>
      <c r="G13" s="172">
        <v>67.570694391607859</v>
      </c>
      <c r="H13" s="153">
        <f>(G13/F13)-1</f>
        <v>0.66498823574914057</v>
      </c>
      <c r="J13" s="82" t="str">
        <f>B13</f>
        <v>Retail &amp; Productos de Consumo</v>
      </c>
      <c r="K13" s="83">
        <f>D13</f>
        <v>31</v>
      </c>
      <c r="L13" s="33">
        <f t="shared" ref="L13:L24" si="0">K13/$D$38</f>
        <v>0.37804878048780488</v>
      </c>
    </row>
    <row r="14" spans="1:22" s="5" customFormat="1" ht="15.9" customHeight="1">
      <c r="A14" s="207"/>
      <c r="B14" s="149" t="s">
        <v>100</v>
      </c>
      <c r="C14" s="125">
        <v>11</v>
      </c>
      <c r="D14" s="152">
        <v>14</v>
      </c>
      <c r="E14" s="153">
        <f t="shared" ref="E14:E37" si="1">(D14/C14)-1</f>
        <v>0.27272727272727271</v>
      </c>
      <c r="F14" s="171">
        <v>30.610298380586769</v>
      </c>
      <c r="G14" s="172">
        <v>165.16269878765718</v>
      </c>
      <c r="H14" s="153">
        <f t="shared" ref="H14:H37" si="2">(G14/F14)-1</f>
        <v>4.3956579166312322</v>
      </c>
      <c r="I14" s="84"/>
      <c r="J14" s="82" t="str">
        <f t="shared" ref="J14:J21" si="3">B14</f>
        <v>Software &amp; Servicios TI</v>
      </c>
      <c r="K14" s="83">
        <f t="shared" ref="K14:K21" si="4">D14</f>
        <v>14</v>
      </c>
      <c r="L14" s="33">
        <f t="shared" si="0"/>
        <v>0.17073170731707318</v>
      </c>
    </row>
    <row r="15" spans="1:22" s="5" customFormat="1" ht="15.9" customHeight="1">
      <c r="A15" s="207"/>
      <c r="B15" s="149" t="s">
        <v>101</v>
      </c>
      <c r="C15" s="125">
        <v>8</v>
      </c>
      <c r="D15" s="152">
        <v>13</v>
      </c>
      <c r="E15" s="153">
        <f t="shared" si="1"/>
        <v>0.625</v>
      </c>
      <c r="F15" s="171">
        <v>9.510573240504856</v>
      </c>
      <c r="G15" s="172">
        <v>137.23590949430749</v>
      </c>
      <c r="H15" s="153">
        <f t="shared" si="2"/>
        <v>13.429825208624598</v>
      </c>
      <c r="I15" s="84"/>
      <c r="J15" s="82" t="str">
        <f t="shared" si="3"/>
        <v>Servicios Corporativos</v>
      </c>
      <c r="K15" s="83">
        <f t="shared" si="4"/>
        <v>13</v>
      </c>
      <c r="L15" s="33">
        <f t="shared" si="0"/>
        <v>0.15853658536585366</v>
      </c>
    </row>
    <row r="16" spans="1:22" s="5" customFormat="1" ht="15.9" customHeight="1">
      <c r="B16" s="149" t="s">
        <v>129</v>
      </c>
      <c r="C16" s="125">
        <v>3</v>
      </c>
      <c r="D16" s="152">
        <v>5</v>
      </c>
      <c r="E16" s="153">
        <f t="shared" si="1"/>
        <v>0.66666666666666674</v>
      </c>
      <c r="F16" s="171">
        <v>39.469998855591001</v>
      </c>
      <c r="G16" s="172">
        <v>87.199996948240994</v>
      </c>
      <c r="H16" s="153">
        <f t="shared" si="2"/>
        <v>1.2092728522055416</v>
      </c>
      <c r="I16" s="84"/>
      <c r="J16" s="82" t="str">
        <f t="shared" si="3"/>
        <v>Servicios Financieros</v>
      </c>
      <c r="K16" s="83">
        <f t="shared" si="4"/>
        <v>5</v>
      </c>
      <c r="L16" s="33">
        <f t="shared" si="0"/>
        <v>6.097560975609756E-2</v>
      </c>
    </row>
    <row r="17" spans="2:12" s="5" customFormat="1" ht="15.9" customHeight="1">
      <c r="B17" s="149" t="s">
        <v>131</v>
      </c>
      <c r="C17" s="125">
        <v>1</v>
      </c>
      <c r="D17" s="152">
        <v>3</v>
      </c>
      <c r="E17" s="153">
        <f t="shared" si="1"/>
        <v>2</v>
      </c>
      <c r="F17" s="171">
        <v>0.5</v>
      </c>
      <c r="G17" s="172">
        <v>15.547820182494881</v>
      </c>
      <c r="H17" s="153">
        <f t="shared" si="2"/>
        <v>30.095640364989762</v>
      </c>
      <c r="I17" s="84"/>
      <c r="J17" s="82" t="str">
        <f t="shared" si="3"/>
        <v>Maquinaria, Equipos &amp; Herramientas Industriales</v>
      </c>
      <c r="K17" s="83">
        <f t="shared" si="4"/>
        <v>3</v>
      </c>
      <c r="L17" s="33">
        <f t="shared" si="0"/>
        <v>3.6585365853658534E-2</v>
      </c>
    </row>
    <row r="18" spans="2:12" s="5" customFormat="1" ht="15.9" customHeight="1">
      <c r="B18" s="149" t="s">
        <v>132</v>
      </c>
      <c r="C18" s="125">
        <v>2</v>
      </c>
      <c r="D18" s="152">
        <v>2</v>
      </c>
      <c r="E18" s="153">
        <f t="shared" si="1"/>
        <v>0</v>
      </c>
      <c r="F18" s="171">
        <v>3.799999952316</v>
      </c>
      <c r="G18" s="172">
        <v>3.799999952316</v>
      </c>
      <c r="H18" s="153">
        <f t="shared" si="2"/>
        <v>0</v>
      </c>
      <c r="I18" s="84"/>
      <c r="J18" s="82" t="str">
        <f t="shared" si="3"/>
        <v>Bienes Raíces</v>
      </c>
      <c r="K18" s="83">
        <f t="shared" si="4"/>
        <v>2</v>
      </c>
      <c r="L18" s="33">
        <f t="shared" si="0"/>
        <v>2.4390243902439025E-2</v>
      </c>
    </row>
    <row r="19" spans="2:12" s="5" customFormat="1" ht="15.9" customHeight="1">
      <c r="B19" s="149" t="s">
        <v>157</v>
      </c>
      <c r="C19" s="125">
        <v>3</v>
      </c>
      <c r="D19" s="152">
        <v>2</v>
      </c>
      <c r="E19" s="153">
        <f t="shared" si="1"/>
        <v>-0.33333333333333337</v>
      </c>
      <c r="F19" s="171">
        <v>70.900000000000006</v>
      </c>
      <c r="G19" s="172">
        <v>30.3</v>
      </c>
      <c r="H19" s="153">
        <f t="shared" si="2"/>
        <v>-0.57263751763046544</v>
      </c>
      <c r="I19" s="84"/>
      <c r="J19" s="82" t="str">
        <f t="shared" si="3"/>
        <v>Atención Médica</v>
      </c>
      <c r="K19" s="83">
        <f t="shared" si="4"/>
        <v>2</v>
      </c>
      <c r="L19" s="33">
        <f t="shared" si="0"/>
        <v>2.4390243902439025E-2</v>
      </c>
    </row>
    <row r="20" spans="2:12" s="5" customFormat="1" ht="15.9" customHeight="1">
      <c r="B20" s="149" t="s">
        <v>82</v>
      </c>
      <c r="C20" s="125">
        <v>2</v>
      </c>
      <c r="D20" s="152">
        <v>2</v>
      </c>
      <c r="E20" s="153">
        <f t="shared" si="1"/>
        <v>0</v>
      </c>
      <c r="F20" s="171">
        <v>1.8</v>
      </c>
      <c r="G20" s="172">
        <v>21.5</v>
      </c>
      <c r="H20" s="153">
        <f t="shared" si="2"/>
        <v>10.944444444444445</v>
      </c>
      <c r="I20" s="84"/>
      <c r="J20" s="82" t="str">
        <f t="shared" si="3"/>
        <v>Energía renovable</v>
      </c>
      <c r="K20" s="83">
        <f t="shared" si="4"/>
        <v>2</v>
      </c>
      <c r="L20" s="33">
        <f t="shared" si="0"/>
        <v>2.4390243902439025E-2</v>
      </c>
    </row>
    <row r="21" spans="2:12" s="5" customFormat="1" ht="15.9" customHeight="1">
      <c r="B21" s="149" t="s">
        <v>78</v>
      </c>
      <c r="C21" s="125">
        <v>4</v>
      </c>
      <c r="D21" s="152">
        <v>1</v>
      </c>
      <c r="E21" s="153">
        <f t="shared" si="1"/>
        <v>-0.75</v>
      </c>
      <c r="F21" s="171">
        <v>7.899999976158</v>
      </c>
      <c r="G21" s="172">
        <v>16</v>
      </c>
      <c r="H21" s="153">
        <f t="shared" si="2"/>
        <v>1.0253164618085564</v>
      </c>
      <c r="I21" s="84"/>
      <c r="J21" s="82" t="str">
        <f t="shared" si="3"/>
        <v>Transporte y almacenamiento</v>
      </c>
      <c r="K21" s="83">
        <f t="shared" si="4"/>
        <v>1</v>
      </c>
      <c r="L21" s="33">
        <f t="shared" si="0"/>
        <v>1.2195121951219513E-2</v>
      </c>
    </row>
    <row r="22" spans="2:12" s="5" customFormat="1" ht="15.9" customHeight="1">
      <c r="B22" s="149" t="s">
        <v>269</v>
      </c>
      <c r="C22" s="125"/>
      <c r="D22" s="152">
        <v>1</v>
      </c>
      <c r="E22" s="153"/>
      <c r="F22" s="171"/>
      <c r="G22" s="172">
        <v>21</v>
      </c>
      <c r="H22" s="153"/>
      <c r="I22" s="84"/>
      <c r="J22" s="82" t="str">
        <f>B22</f>
        <v>Dispositivos Médicos</v>
      </c>
      <c r="K22" s="83">
        <f>D22</f>
        <v>1</v>
      </c>
      <c r="L22" s="33">
        <f t="shared" si="0"/>
        <v>1.2195121951219513E-2</v>
      </c>
    </row>
    <row r="23" spans="2:12" s="5" customFormat="1" ht="15.9" customHeight="1">
      <c r="B23" s="149" t="s">
        <v>80</v>
      </c>
      <c r="C23" s="125">
        <v>4</v>
      </c>
      <c r="D23" s="152">
        <v>1</v>
      </c>
      <c r="E23" s="153">
        <f t="shared" si="1"/>
        <v>-0.75</v>
      </c>
      <c r="F23" s="171">
        <v>29.599999427794998</v>
      </c>
      <c r="G23" s="172">
        <v>0.69999998807899999</v>
      </c>
      <c r="H23" s="153">
        <f t="shared" si="2"/>
        <v>-0.97635135129692985</v>
      </c>
      <c r="I23" s="84"/>
      <c r="J23" s="82" t="str">
        <f t="shared" ref="J23:J24" si="5">B23</f>
        <v>Comunicaciones</v>
      </c>
      <c r="K23" s="83">
        <f t="shared" ref="K23:K24" si="6">D23</f>
        <v>1</v>
      </c>
      <c r="L23" s="33">
        <f t="shared" si="0"/>
        <v>1.2195121951219513E-2</v>
      </c>
    </row>
    <row r="24" spans="2:12" s="5" customFormat="1" ht="15.9" customHeight="1">
      <c r="B24" s="149" t="s">
        <v>270</v>
      </c>
      <c r="C24" s="125">
        <v>1</v>
      </c>
      <c r="D24" s="152">
        <v>1</v>
      </c>
      <c r="E24" s="153">
        <f t="shared" si="1"/>
        <v>0</v>
      </c>
      <c r="F24" s="171">
        <v>66.074983332180807</v>
      </c>
      <c r="G24" s="172">
        <v>4</v>
      </c>
      <c r="H24" s="153">
        <f t="shared" si="2"/>
        <v>-0.93946271647333335</v>
      </c>
      <c r="I24" s="84"/>
      <c r="J24" s="82" t="str">
        <f t="shared" si="5"/>
        <v>Aeroespacial</v>
      </c>
      <c r="K24" s="83">
        <f t="shared" si="6"/>
        <v>1</v>
      </c>
      <c r="L24" s="33">
        <f t="shared" si="0"/>
        <v>1.2195121951219513E-2</v>
      </c>
    </row>
    <row r="25" spans="2:12" s="5" customFormat="1" ht="15.9" customHeight="1">
      <c r="B25" s="149" t="s">
        <v>271</v>
      </c>
      <c r="C25" s="125"/>
      <c r="D25" s="152">
        <v>1</v>
      </c>
      <c r="E25" s="153"/>
      <c r="F25" s="171"/>
      <c r="G25" s="172">
        <v>18.60000038147</v>
      </c>
      <c r="H25" s="153"/>
      <c r="I25" s="84"/>
      <c r="J25" s="82"/>
      <c r="K25" s="83"/>
      <c r="L25" s="33"/>
    </row>
    <row r="26" spans="2:12" s="5" customFormat="1" ht="15.9" customHeight="1">
      <c r="B26" s="149" t="s">
        <v>272</v>
      </c>
      <c r="C26" s="125">
        <v>5</v>
      </c>
      <c r="D26" s="152">
        <v>1</v>
      </c>
      <c r="E26" s="153"/>
      <c r="F26" s="171">
        <v>45.419999313353998</v>
      </c>
      <c r="G26" s="172">
        <v>0.55000000000000004</v>
      </c>
      <c r="H26" s="153"/>
      <c r="I26" s="84"/>
      <c r="J26" s="82"/>
      <c r="K26" s="83"/>
      <c r="L26" s="33"/>
    </row>
    <row r="27" spans="2:12" s="5" customFormat="1" ht="15.9" customHeight="1">
      <c r="B27" s="149" t="s">
        <v>273</v>
      </c>
      <c r="C27" s="125">
        <v>1</v>
      </c>
      <c r="D27" s="152">
        <v>1</v>
      </c>
      <c r="E27" s="153">
        <f t="shared" si="1"/>
        <v>0</v>
      </c>
      <c r="F27" s="171">
        <v>41.799999237061002</v>
      </c>
      <c r="G27" s="172">
        <v>28</v>
      </c>
      <c r="H27" s="153">
        <f t="shared" si="2"/>
        <v>-0.33014352844354966</v>
      </c>
      <c r="I27" s="84"/>
      <c r="J27" s="82"/>
      <c r="K27" s="83"/>
      <c r="L27" s="33"/>
    </row>
    <row r="28" spans="2:12" s="5" customFormat="1" ht="15.9" customHeight="1">
      <c r="B28" s="149" t="s">
        <v>274</v>
      </c>
      <c r="C28" s="125">
        <v>2</v>
      </c>
      <c r="D28" s="152">
        <v>1</v>
      </c>
      <c r="E28" s="153">
        <f t="shared" si="1"/>
        <v>-0.5</v>
      </c>
      <c r="F28" s="171">
        <v>13.400000381470001</v>
      </c>
      <c r="G28" s="172">
        <v>2.5</v>
      </c>
      <c r="H28" s="153">
        <f t="shared" si="2"/>
        <v>-0.8134328411320727</v>
      </c>
      <c r="I28" s="84"/>
      <c r="J28" s="82"/>
      <c r="K28" s="83"/>
      <c r="L28" s="33"/>
    </row>
    <row r="29" spans="2:12" s="5" customFormat="1" ht="15.9" customHeight="1">
      <c r="B29" s="149" t="s">
        <v>275</v>
      </c>
      <c r="C29" s="125">
        <v>4</v>
      </c>
      <c r="D29" s="152">
        <v>1</v>
      </c>
      <c r="E29" s="153">
        <f t="shared" si="1"/>
        <v>-0.75</v>
      </c>
      <c r="F29" s="171">
        <v>18.199999809265002</v>
      </c>
      <c r="G29" s="172">
        <v>10</v>
      </c>
      <c r="H29" s="153">
        <f t="shared" si="2"/>
        <v>-0.45054944479123893</v>
      </c>
      <c r="I29" s="84"/>
      <c r="J29" s="82"/>
      <c r="K29" s="83"/>
      <c r="L29" s="33"/>
    </row>
    <row r="30" spans="2:12" s="5" customFormat="1" ht="15.9" customHeight="1">
      <c r="B30" s="149" t="s">
        <v>128</v>
      </c>
      <c r="C30" s="125">
        <v>1</v>
      </c>
      <c r="D30" s="152">
        <v>1</v>
      </c>
      <c r="E30" s="153">
        <f t="shared" si="1"/>
        <v>0</v>
      </c>
      <c r="F30" s="171">
        <v>21.881379690616001</v>
      </c>
      <c r="G30" s="172">
        <v>1.39790504328305</v>
      </c>
      <c r="H30" s="153">
        <f t="shared" si="2"/>
        <v>-0.93611440123757128</v>
      </c>
      <c r="I30" s="84"/>
      <c r="J30" s="82"/>
      <c r="K30" s="83"/>
      <c r="L30" s="33"/>
    </row>
    <row r="31" spans="2:12" s="5" customFormat="1" ht="15.9" customHeight="1">
      <c r="B31" s="149" t="s">
        <v>276</v>
      </c>
      <c r="C31" s="125">
        <v>1</v>
      </c>
      <c r="D31" s="152"/>
      <c r="E31" s="153">
        <f t="shared" si="1"/>
        <v>-1</v>
      </c>
      <c r="F31" s="171">
        <v>26</v>
      </c>
      <c r="G31" s="172"/>
      <c r="H31" s="153">
        <f t="shared" si="2"/>
        <v>-1</v>
      </c>
      <c r="I31" s="84"/>
      <c r="J31" s="82"/>
      <c r="K31" s="83"/>
      <c r="L31" s="33"/>
    </row>
    <row r="32" spans="2:12" s="5" customFormat="1" ht="15.9" customHeight="1">
      <c r="B32" s="149" t="s">
        <v>277</v>
      </c>
      <c r="C32" s="125">
        <v>1</v>
      </c>
      <c r="D32" s="152"/>
      <c r="E32" s="153">
        <f t="shared" si="1"/>
        <v>-1</v>
      </c>
      <c r="F32" s="171">
        <v>11.300000190735</v>
      </c>
      <c r="G32" s="172"/>
      <c r="H32" s="153">
        <f t="shared" si="2"/>
        <v>-1</v>
      </c>
      <c r="I32" s="84"/>
      <c r="J32" s="82"/>
      <c r="K32" s="83"/>
      <c r="L32" s="33"/>
    </row>
    <row r="33" spans="1:12" s="5" customFormat="1" ht="15.9" customHeight="1">
      <c r="B33" s="149" t="s">
        <v>278</v>
      </c>
      <c r="C33" s="125">
        <v>1</v>
      </c>
      <c r="D33" s="152"/>
      <c r="E33" s="153">
        <f t="shared" si="1"/>
        <v>-1</v>
      </c>
      <c r="F33" s="171">
        <v>120</v>
      </c>
      <c r="G33" s="172"/>
      <c r="H33" s="153">
        <f t="shared" si="2"/>
        <v>-1</v>
      </c>
      <c r="I33" s="84"/>
      <c r="J33" s="82"/>
      <c r="K33" s="83"/>
      <c r="L33" s="33"/>
    </row>
    <row r="34" spans="1:12" s="5" customFormat="1" ht="15.9" customHeight="1">
      <c r="B34" s="149" t="s">
        <v>279</v>
      </c>
      <c r="C34" s="125">
        <v>1</v>
      </c>
      <c r="D34" s="152"/>
      <c r="E34" s="153">
        <f t="shared" si="1"/>
        <v>-1</v>
      </c>
      <c r="F34" s="171">
        <v>1.100000023842</v>
      </c>
      <c r="G34" s="172"/>
      <c r="H34" s="153">
        <f t="shared" si="2"/>
        <v>-1</v>
      </c>
      <c r="I34" s="84"/>
      <c r="J34" s="82"/>
      <c r="K34" s="83"/>
      <c r="L34" s="33"/>
    </row>
    <row r="35" spans="1:12" s="5" customFormat="1" ht="15.9" customHeight="1">
      <c r="B35" s="149" t="s">
        <v>280</v>
      </c>
      <c r="C35" s="125">
        <v>1</v>
      </c>
      <c r="D35" s="152"/>
      <c r="E35" s="153">
        <f t="shared" si="1"/>
        <v>-1</v>
      </c>
      <c r="F35" s="171">
        <v>65.300003051757997</v>
      </c>
      <c r="G35" s="172"/>
      <c r="H35" s="153">
        <f t="shared" si="2"/>
        <v>-1</v>
      </c>
      <c r="I35" s="84"/>
      <c r="J35" s="82"/>
      <c r="K35" s="83"/>
      <c r="L35" s="33"/>
    </row>
    <row r="36" spans="1:12" s="5" customFormat="1" ht="15.9" customHeight="1">
      <c r="B36" s="149" t="s">
        <v>281</v>
      </c>
      <c r="C36" s="125">
        <v>1</v>
      </c>
      <c r="D36" s="152"/>
      <c r="E36" s="153">
        <f t="shared" si="1"/>
        <v>-1</v>
      </c>
      <c r="F36" s="171">
        <v>5.0399999618529998</v>
      </c>
      <c r="G36" s="172"/>
      <c r="H36" s="153">
        <f t="shared" si="2"/>
        <v>-1</v>
      </c>
      <c r="I36" s="84"/>
      <c r="J36" s="82"/>
      <c r="K36" s="83"/>
      <c r="L36" s="33"/>
    </row>
    <row r="37" spans="1:12" s="5" customFormat="1" ht="15.9" customHeight="1">
      <c r="B37" s="149" t="s">
        <v>130</v>
      </c>
      <c r="C37" s="125">
        <v>1</v>
      </c>
      <c r="D37" s="152"/>
      <c r="E37" s="153">
        <f t="shared" si="1"/>
        <v>-1</v>
      </c>
      <c r="F37" s="171">
        <v>2.5</v>
      </c>
      <c r="G37" s="172"/>
      <c r="H37" s="153">
        <f t="shared" si="2"/>
        <v>-1</v>
      </c>
      <c r="I37" s="84"/>
      <c r="J37" s="82"/>
      <c r="K37" s="83"/>
      <c r="L37" s="33"/>
    </row>
    <row r="38" spans="1:12" s="5" customFormat="1" ht="15.9" customHeight="1">
      <c r="B38" s="156" t="s">
        <v>167</v>
      </c>
      <c r="C38" s="131">
        <f>+SUM(C13:C37)</f>
        <v>73</v>
      </c>
      <c r="D38" s="154">
        <f>SUM(D13:D37)</f>
        <v>82</v>
      </c>
      <c r="E38" s="155">
        <f>(D38-C38)/C38</f>
        <v>0.12328767123287671</v>
      </c>
      <c r="F38" s="173">
        <f>+SUM(F13:F37)</f>
        <v>672.69052120560866</v>
      </c>
      <c r="G38" s="174">
        <f>SUM(G13:G37)</f>
        <v>631.06502516945625</v>
      </c>
      <c r="H38" s="155">
        <f>(G38/F38)-1</f>
        <v>-6.1879117846867282E-2</v>
      </c>
    </row>
    <row r="39" spans="1:12" s="5" customFormat="1">
      <c r="B39" s="81"/>
      <c r="C39" s="78"/>
      <c r="D39" s="78"/>
      <c r="E39" s="85"/>
      <c r="F39" s="78"/>
      <c r="G39" s="78"/>
      <c r="H39" s="85"/>
    </row>
    <row r="40" spans="1:12" s="5" customFormat="1" ht="14.25" customHeight="1">
      <c r="B40" s="34" t="s">
        <v>177</v>
      </c>
      <c r="C40" s="34"/>
      <c r="D40" s="187"/>
      <c r="E40" s="87"/>
    </row>
    <row r="41" spans="1:12" s="5" customFormat="1" ht="9" customHeight="1">
      <c r="B41" s="34" t="s">
        <v>282</v>
      </c>
      <c r="C41" s="34"/>
      <c r="D41" s="34"/>
      <c r="E41" s="34"/>
    </row>
    <row r="42" spans="1:12" s="5" customFormat="1">
      <c r="B42" s="34" t="s">
        <v>283</v>
      </c>
      <c r="C42" s="34"/>
      <c r="D42" s="34"/>
      <c r="E42" s="34"/>
      <c r="K42" s="220"/>
    </row>
    <row r="43" spans="1:12" s="5" customFormat="1" ht="21.8" customHeight="1">
      <c r="B43" s="237" t="s">
        <v>284</v>
      </c>
      <c r="C43" s="237"/>
      <c r="D43" s="237"/>
      <c r="E43" s="237"/>
      <c r="F43" s="237"/>
      <c r="G43" s="237"/>
      <c r="H43" s="237"/>
    </row>
    <row r="44" spans="1:12" s="5" customFormat="1" ht="11.3" customHeight="1">
      <c r="B44" s="45"/>
      <c r="C44" s="45"/>
      <c r="D44" s="45"/>
      <c r="E44" s="45"/>
      <c r="F44" s="45"/>
      <c r="G44" s="45"/>
      <c r="H44" s="45"/>
    </row>
    <row r="45" spans="1:12" s="5" customFormat="1" ht="130.6" customHeight="1">
      <c r="A45" s="88"/>
      <c r="B45" s="243" t="s">
        <v>285</v>
      </c>
      <c r="C45" s="243"/>
      <c r="D45" s="243"/>
      <c r="E45" s="243"/>
      <c r="F45" s="243"/>
      <c r="G45" s="243"/>
      <c r="H45" s="243"/>
    </row>
    <row r="46" spans="1:12" s="5" customFormat="1"/>
    <row r="47" spans="1:12" s="5" customFormat="1">
      <c r="B47" s="9" t="s">
        <v>286</v>
      </c>
    </row>
    <row r="48" spans="1:12" s="5" customFormat="1" ht="11.3" customHeight="1">
      <c r="B48" s="9"/>
    </row>
    <row r="49" spans="2:13" s="5" customFormat="1" ht="26.2" customHeight="1">
      <c r="B49" s="59"/>
      <c r="C49" s="244" t="s">
        <v>163</v>
      </c>
      <c r="D49" s="244"/>
      <c r="E49" s="244" t="s">
        <v>171</v>
      </c>
      <c r="F49" s="244"/>
      <c r="G49" s="244" t="s">
        <v>247</v>
      </c>
      <c r="H49" s="244"/>
    </row>
    <row r="50" spans="2:13" s="5" customFormat="1" ht="42.05" customHeight="1">
      <c r="B50" s="139" t="s">
        <v>268</v>
      </c>
      <c r="C50" s="129" t="s">
        <v>173</v>
      </c>
      <c r="D50" s="129" t="s">
        <v>248</v>
      </c>
      <c r="E50" s="129" t="s">
        <v>175</v>
      </c>
      <c r="F50" s="129" t="s">
        <v>248</v>
      </c>
      <c r="G50" s="129" t="s">
        <v>176</v>
      </c>
      <c r="H50" s="129" t="s">
        <v>248</v>
      </c>
    </row>
    <row r="51" spans="2:13" s="5" customFormat="1">
      <c r="B51" s="149" t="s">
        <v>100</v>
      </c>
      <c r="C51" s="141">
        <v>109</v>
      </c>
      <c r="D51" s="142">
        <f t="shared" ref="D51:D82" si="7">C51/$C$89</f>
        <v>0.20373831775700935</v>
      </c>
      <c r="E51" s="175">
        <v>934.93192233396212</v>
      </c>
      <c r="F51" s="142">
        <f t="shared" ref="F51:F82" si="8">E51/$E$89</f>
        <v>0.13700658682938976</v>
      </c>
      <c r="G51" s="126">
        <v>14679</v>
      </c>
      <c r="H51" s="142">
        <f t="shared" ref="H51:H82" si="9">G51/$G$89</f>
        <v>0.23838446173084107</v>
      </c>
      <c r="J51" s="82" t="str">
        <f>B51</f>
        <v>Software &amp; Servicios TI</v>
      </c>
      <c r="K51" s="83">
        <f>C51</f>
        <v>109</v>
      </c>
      <c r="L51" s="33">
        <f>K51/$C$89</f>
        <v>0.20373831775700935</v>
      </c>
    </row>
    <row r="52" spans="2:13" s="5" customFormat="1">
      <c r="B52" s="149" t="s">
        <v>101</v>
      </c>
      <c r="C52" s="141">
        <v>95</v>
      </c>
      <c r="D52" s="142">
        <f t="shared" si="7"/>
        <v>0.17757009345794392</v>
      </c>
      <c r="E52" s="175">
        <v>530.77104547972476</v>
      </c>
      <c r="F52" s="142">
        <f>E52/$E$89</f>
        <v>7.7780133068414234E-2</v>
      </c>
      <c r="G52" s="126">
        <v>22277</v>
      </c>
      <c r="H52" s="142">
        <f t="shared" si="9"/>
        <v>0.36177468860126344</v>
      </c>
      <c r="J52" s="82" t="str">
        <f t="shared" ref="J52:J59" si="10">B52</f>
        <v>Servicios Corporativos</v>
      </c>
      <c r="K52" s="83">
        <f t="shared" ref="K52:K60" si="11">C52</f>
        <v>95</v>
      </c>
      <c r="L52" s="33">
        <f t="shared" ref="L52:L60" si="12">K52/$C$89</f>
        <v>0.17757009345794392</v>
      </c>
    </row>
    <row r="53" spans="2:13" s="5" customFormat="1">
      <c r="B53" s="149" t="s">
        <v>127</v>
      </c>
      <c r="C53" s="141">
        <v>89</v>
      </c>
      <c r="D53" s="142">
        <f t="shared" si="7"/>
        <v>0.16635514018691588</v>
      </c>
      <c r="E53" s="175">
        <v>547.90450943886674</v>
      </c>
      <c r="F53" s="142">
        <f t="shared" si="8"/>
        <v>8.0290901351677435E-2</v>
      </c>
      <c r="G53" s="126">
        <v>5582</v>
      </c>
      <c r="H53" s="142">
        <f t="shared" si="9"/>
        <v>9.0650729980349801E-2</v>
      </c>
      <c r="J53" s="82" t="str">
        <f t="shared" si="10"/>
        <v>Retail &amp; Productos de Consumo</v>
      </c>
      <c r="K53" s="83">
        <f t="shared" si="11"/>
        <v>89</v>
      </c>
      <c r="L53" s="33">
        <f t="shared" si="12"/>
        <v>0.16635514018691588</v>
      </c>
      <c r="M53" s="33"/>
    </row>
    <row r="54" spans="2:13" s="5" customFormat="1">
      <c r="B54" s="149" t="s">
        <v>80</v>
      </c>
      <c r="C54" s="141">
        <v>30</v>
      </c>
      <c r="D54" s="142">
        <f t="shared" si="7"/>
        <v>5.6074766355140186E-2</v>
      </c>
      <c r="E54" s="175">
        <v>786.8399994039529</v>
      </c>
      <c r="F54" s="142">
        <f t="shared" si="8"/>
        <v>0.11530493303732459</v>
      </c>
      <c r="G54" s="126">
        <v>4187</v>
      </c>
      <c r="H54" s="142">
        <f t="shared" si="9"/>
        <v>6.7996167400165647E-2</v>
      </c>
      <c r="J54" s="82" t="str">
        <f t="shared" si="10"/>
        <v>Comunicaciones</v>
      </c>
      <c r="K54" s="83">
        <f t="shared" si="11"/>
        <v>30</v>
      </c>
      <c r="L54" s="33">
        <f t="shared" si="12"/>
        <v>5.6074766355140186E-2</v>
      </c>
      <c r="M54" s="33"/>
    </row>
    <row r="55" spans="2:13" s="5" customFormat="1">
      <c r="B55" s="149" t="s">
        <v>129</v>
      </c>
      <c r="C55" s="141">
        <v>30</v>
      </c>
      <c r="D55" s="142">
        <f t="shared" si="7"/>
        <v>5.6074766355140186E-2</v>
      </c>
      <c r="E55" s="175">
        <v>338.54875651436197</v>
      </c>
      <c r="F55" s="142">
        <f t="shared" si="8"/>
        <v>4.9611536944396357E-2</v>
      </c>
      <c r="G55" s="126">
        <v>1111</v>
      </c>
      <c r="H55" s="142">
        <f t="shared" si="9"/>
        <v>1.8042450915114409E-2</v>
      </c>
      <c r="J55" s="82" t="str">
        <f t="shared" si="10"/>
        <v>Servicios Financieros</v>
      </c>
      <c r="K55" s="83">
        <f t="shared" si="11"/>
        <v>30</v>
      </c>
      <c r="L55" s="33">
        <f t="shared" si="12"/>
        <v>5.6074766355140186E-2</v>
      </c>
      <c r="M55" s="33"/>
    </row>
    <row r="56" spans="2:13" s="5" customFormat="1">
      <c r="B56" s="149" t="s">
        <v>275</v>
      </c>
      <c r="C56" s="141">
        <v>17</v>
      </c>
      <c r="D56" s="142">
        <f t="shared" si="7"/>
        <v>3.1775700934579439E-2</v>
      </c>
      <c r="E56" s="175">
        <v>223.39999980926498</v>
      </c>
      <c r="F56" s="142">
        <f t="shared" si="8"/>
        <v>3.2737433325782467E-2</v>
      </c>
      <c r="G56" s="126">
        <v>2182</v>
      </c>
      <c r="H56" s="142">
        <f t="shared" si="9"/>
        <v>3.5435308637965471E-2</v>
      </c>
      <c r="J56" s="82" t="str">
        <f t="shared" si="10"/>
        <v>Farmacéuticos</v>
      </c>
      <c r="K56" s="83">
        <f t="shared" si="11"/>
        <v>17</v>
      </c>
      <c r="L56" s="33">
        <f t="shared" si="12"/>
        <v>3.1775700934579439E-2</v>
      </c>
      <c r="M56" s="33"/>
    </row>
    <row r="57" spans="2:13" s="5" customFormat="1">
      <c r="B57" s="149" t="s">
        <v>157</v>
      </c>
      <c r="C57" s="141">
        <v>15</v>
      </c>
      <c r="D57" s="142">
        <f t="shared" si="7"/>
        <v>2.8037383177570093E-2</v>
      </c>
      <c r="E57" s="175">
        <v>155.79</v>
      </c>
      <c r="F57" s="142">
        <f t="shared" si="8"/>
        <v>2.2829743698200906E-2</v>
      </c>
      <c r="G57" s="126">
        <v>2214</v>
      </c>
      <c r="H57" s="142">
        <f t="shared" si="9"/>
        <v>3.5954983191776153E-2</v>
      </c>
      <c r="J57" s="82" t="str">
        <f t="shared" si="10"/>
        <v>Atención Médica</v>
      </c>
      <c r="K57" s="83">
        <f t="shared" si="11"/>
        <v>15</v>
      </c>
      <c r="L57" s="33">
        <f t="shared" si="12"/>
        <v>2.8037383177570093E-2</v>
      </c>
      <c r="M57" s="33"/>
    </row>
    <row r="58" spans="2:13" s="5" customFormat="1">
      <c r="B58" s="149" t="s">
        <v>78</v>
      </c>
      <c r="C58" s="141">
        <v>14</v>
      </c>
      <c r="D58" s="142">
        <f t="shared" si="7"/>
        <v>2.6168224299065422E-2</v>
      </c>
      <c r="E58" s="175">
        <v>208.55088661854896</v>
      </c>
      <c r="F58" s="142">
        <f t="shared" si="8"/>
        <v>3.0561417867218884E-2</v>
      </c>
      <c r="G58" s="126">
        <v>520</v>
      </c>
      <c r="H58" s="142">
        <f t="shared" si="9"/>
        <v>8.4447114994234858E-3</v>
      </c>
      <c r="J58" s="82" t="str">
        <f t="shared" si="10"/>
        <v>Transporte y almacenamiento</v>
      </c>
      <c r="K58" s="83">
        <f t="shared" si="11"/>
        <v>14</v>
      </c>
      <c r="L58" s="33">
        <f t="shared" si="12"/>
        <v>2.6168224299065422E-2</v>
      </c>
      <c r="M58" s="33"/>
    </row>
    <row r="59" spans="2:13" s="5" customFormat="1">
      <c r="B59" s="149" t="s">
        <v>272</v>
      </c>
      <c r="C59" s="141">
        <v>13</v>
      </c>
      <c r="D59" s="142">
        <f t="shared" si="7"/>
        <v>2.4299065420560748E-2</v>
      </c>
      <c r="E59" s="175">
        <v>82.706998931884002</v>
      </c>
      <c r="F59" s="142">
        <f t="shared" si="8"/>
        <v>1.2120030731512214E-2</v>
      </c>
      <c r="G59" s="126">
        <v>693</v>
      </c>
      <c r="H59" s="142">
        <f t="shared" si="9"/>
        <v>1.1254202055962453E-2</v>
      </c>
      <c r="J59" s="82" t="str">
        <f t="shared" si="10"/>
        <v>Comida &amp; bebidas</v>
      </c>
      <c r="K59" s="83">
        <f t="shared" si="11"/>
        <v>13</v>
      </c>
      <c r="L59" s="33">
        <f t="shared" si="12"/>
        <v>2.4299065420560748E-2</v>
      </c>
      <c r="M59" s="33"/>
    </row>
    <row r="60" spans="2:13" s="5" customFormat="1">
      <c r="B60" s="149" t="s">
        <v>130</v>
      </c>
      <c r="C60" s="141">
        <v>11</v>
      </c>
      <c r="D60" s="142">
        <f t="shared" si="7"/>
        <v>2.0560747663551402E-2</v>
      </c>
      <c r="E60" s="175">
        <v>53.527663829746785</v>
      </c>
      <c r="F60" s="142">
        <f t="shared" si="8"/>
        <v>7.8440390653865995E-3</v>
      </c>
      <c r="G60" s="126">
        <v>416</v>
      </c>
      <c r="H60" s="142">
        <f t="shared" si="9"/>
        <v>6.7557691995387891E-3</v>
      </c>
      <c r="J60" s="82" t="str">
        <f>B60</f>
        <v>Ocio &amp; Entretenimiento</v>
      </c>
      <c r="K60" s="83">
        <f t="shared" si="11"/>
        <v>11</v>
      </c>
      <c r="L60" s="33">
        <f t="shared" si="12"/>
        <v>2.0560747663551402E-2</v>
      </c>
      <c r="M60" s="33"/>
    </row>
    <row r="61" spans="2:13" s="5" customFormat="1">
      <c r="B61" s="149" t="s">
        <v>132</v>
      </c>
      <c r="C61" s="141">
        <v>11</v>
      </c>
      <c r="D61" s="142">
        <f t="shared" si="7"/>
        <v>2.0560747663551402E-2</v>
      </c>
      <c r="E61" s="175">
        <v>47.099999880790001</v>
      </c>
      <c r="F61" s="142">
        <f t="shared" si="8"/>
        <v>6.9021177576463763E-3</v>
      </c>
      <c r="G61" s="126">
        <v>72</v>
      </c>
      <c r="H61" s="142">
        <f t="shared" si="9"/>
        <v>1.1692677460740212E-3</v>
      </c>
      <c r="J61" s="82"/>
      <c r="K61" s="83"/>
      <c r="L61" s="33"/>
      <c r="M61" s="33"/>
    </row>
    <row r="62" spans="2:13" s="5" customFormat="1">
      <c r="B62" s="149" t="s">
        <v>274</v>
      </c>
      <c r="C62" s="141">
        <v>11</v>
      </c>
      <c r="D62" s="142">
        <f t="shared" si="7"/>
        <v>2.0560747663551402E-2</v>
      </c>
      <c r="E62" s="175">
        <v>51.980000381469999</v>
      </c>
      <c r="F62" s="142">
        <f t="shared" si="8"/>
        <v>7.6172417109015046E-3</v>
      </c>
      <c r="G62" s="126">
        <v>351</v>
      </c>
      <c r="H62" s="142">
        <f t="shared" si="9"/>
        <v>5.700180262110853E-3</v>
      </c>
      <c r="J62" s="82"/>
      <c r="K62" s="83"/>
      <c r="L62" s="33"/>
      <c r="M62" s="33"/>
    </row>
    <row r="63" spans="2:13" s="5" customFormat="1">
      <c r="B63" s="149" t="s">
        <v>131</v>
      </c>
      <c r="C63" s="141">
        <v>10</v>
      </c>
      <c r="D63" s="142">
        <f t="shared" si="7"/>
        <v>1.8691588785046728E-2</v>
      </c>
      <c r="E63" s="175">
        <v>27.24782018249488</v>
      </c>
      <c r="F63" s="142">
        <f t="shared" si="8"/>
        <v>3.992944034283484E-3</v>
      </c>
      <c r="G63" s="126">
        <v>587</v>
      </c>
      <c r="H63" s="142">
        <f t="shared" si="9"/>
        <v>9.5327800964645892E-3</v>
      </c>
      <c r="J63" s="82"/>
      <c r="K63" s="83"/>
      <c r="L63" s="33"/>
    </row>
    <row r="64" spans="2:13" s="5" customFormat="1">
      <c r="B64" s="149" t="s">
        <v>287</v>
      </c>
      <c r="C64" s="141">
        <v>9</v>
      </c>
      <c r="D64" s="142">
        <f t="shared" si="7"/>
        <v>1.6822429906542057E-2</v>
      </c>
      <c r="E64" s="175">
        <v>112.52638810045119</v>
      </c>
      <c r="F64" s="142">
        <f t="shared" si="8"/>
        <v>1.6489817058974163E-2</v>
      </c>
      <c r="G64" s="126">
        <v>942</v>
      </c>
      <c r="H64" s="142">
        <f t="shared" si="9"/>
        <v>1.5297919677801777E-2</v>
      </c>
      <c r="J64" s="82"/>
      <c r="K64" s="83"/>
      <c r="L64" s="33"/>
    </row>
    <row r="65" spans="2:12" s="5" customFormat="1">
      <c r="B65" s="149" t="s">
        <v>269</v>
      </c>
      <c r="C65" s="141">
        <v>8</v>
      </c>
      <c r="D65" s="142">
        <f t="shared" si="7"/>
        <v>1.4953271028037384E-2</v>
      </c>
      <c r="E65" s="175">
        <v>40.009999976157999</v>
      </c>
      <c r="F65" s="142">
        <f t="shared" si="8"/>
        <v>5.8631365608878072E-3</v>
      </c>
      <c r="G65" s="126">
        <v>488</v>
      </c>
      <c r="H65" s="142">
        <f t="shared" si="9"/>
        <v>7.9250369456128102E-3</v>
      </c>
      <c r="J65" s="82"/>
      <c r="K65" s="83"/>
      <c r="L65" s="33"/>
    </row>
    <row r="66" spans="2:12" s="5" customFormat="1">
      <c r="B66" s="149" t="s">
        <v>273</v>
      </c>
      <c r="C66" s="141">
        <v>8</v>
      </c>
      <c r="D66" s="142">
        <f t="shared" si="7"/>
        <v>1.4953271028037384E-2</v>
      </c>
      <c r="E66" s="175">
        <v>1482.399998474122</v>
      </c>
      <c r="F66" s="142">
        <f t="shared" si="8"/>
        <v>0.2172335324692061</v>
      </c>
      <c r="G66" s="126">
        <v>2126</v>
      </c>
      <c r="H66" s="142">
        <f t="shared" si="9"/>
        <v>3.4525878168796792E-2</v>
      </c>
      <c r="J66" s="82" t="s">
        <v>84</v>
      </c>
      <c r="K66" s="83"/>
      <c r="L66" s="33">
        <f>1-SUM(L51:L60)</f>
        <v>0.20934579439252332</v>
      </c>
    </row>
    <row r="67" spans="2:12" s="5" customFormat="1">
      <c r="B67" s="149" t="s">
        <v>128</v>
      </c>
      <c r="C67" s="141">
        <v>7</v>
      </c>
      <c r="D67" s="142">
        <f t="shared" si="7"/>
        <v>1.3084112149532711E-2</v>
      </c>
      <c r="E67" s="175">
        <v>28.735878703834562</v>
      </c>
      <c r="F67" s="142">
        <f t="shared" si="8"/>
        <v>4.2110067767580249E-3</v>
      </c>
      <c r="G67" s="126">
        <v>182</v>
      </c>
      <c r="H67" s="142">
        <f t="shared" si="9"/>
        <v>2.9556490247982202E-3</v>
      </c>
    </row>
    <row r="68" spans="2:12" s="5" customFormat="1">
      <c r="B68" s="149" t="s">
        <v>279</v>
      </c>
      <c r="C68" s="141">
        <v>6</v>
      </c>
      <c r="D68" s="142">
        <f t="shared" si="7"/>
        <v>1.1214953271028037E-2</v>
      </c>
      <c r="E68" s="175">
        <v>54.500000786781996</v>
      </c>
      <c r="F68" s="142">
        <f t="shared" si="8"/>
        <v>7.9865270525321316E-3</v>
      </c>
      <c r="G68" s="126">
        <v>219</v>
      </c>
      <c r="H68" s="142">
        <f t="shared" si="9"/>
        <v>3.5565227276418143E-3</v>
      </c>
    </row>
    <row r="69" spans="2:12" s="5" customFormat="1">
      <c r="B69" s="149" t="s">
        <v>82</v>
      </c>
      <c r="C69" s="141">
        <v>5</v>
      </c>
      <c r="D69" s="142">
        <f t="shared" si="7"/>
        <v>9.3457943925233638E-3</v>
      </c>
      <c r="E69" s="175">
        <v>315.10000000000002</v>
      </c>
      <c r="F69" s="142">
        <f t="shared" si="8"/>
        <v>4.6175314457302177E-2</v>
      </c>
      <c r="G69" s="126">
        <v>244</v>
      </c>
      <c r="H69" s="142">
        <f t="shared" si="9"/>
        <v>3.9625184728064051E-3</v>
      </c>
    </row>
    <row r="70" spans="2:12" s="5" customFormat="1">
      <c r="B70" s="149" t="s">
        <v>288</v>
      </c>
      <c r="C70" s="141">
        <v>4</v>
      </c>
      <c r="D70" s="142">
        <f t="shared" si="7"/>
        <v>7.4766355140186919E-3</v>
      </c>
      <c r="E70" s="175">
        <v>33.9</v>
      </c>
      <c r="F70" s="142">
        <f t="shared" si="8"/>
        <v>4.9677662967392688E-3</v>
      </c>
      <c r="G70" s="126">
        <v>186</v>
      </c>
      <c r="H70" s="142">
        <f t="shared" si="9"/>
        <v>3.0206083440245547E-3</v>
      </c>
    </row>
    <row r="71" spans="2:12" s="5" customFormat="1">
      <c r="B71" s="149" t="s">
        <v>281</v>
      </c>
      <c r="C71" s="141">
        <v>4</v>
      </c>
      <c r="D71" s="142">
        <f t="shared" si="7"/>
        <v>7.4766355140186919E-3</v>
      </c>
      <c r="E71" s="175">
        <v>21.039999961852999</v>
      </c>
      <c r="F71" s="142">
        <f t="shared" si="8"/>
        <v>3.0832390175188447E-3</v>
      </c>
      <c r="G71" s="126">
        <v>57</v>
      </c>
      <c r="H71" s="142">
        <f t="shared" si="9"/>
        <v>9.2567029897526671E-4</v>
      </c>
    </row>
    <row r="72" spans="2:12" s="5" customFormat="1">
      <c r="B72" s="149" t="s">
        <v>280</v>
      </c>
      <c r="C72" s="141">
        <v>3</v>
      </c>
      <c r="D72" s="142">
        <f t="shared" si="7"/>
        <v>5.6074766355140183E-3</v>
      </c>
      <c r="E72" s="175">
        <v>141.45000305175799</v>
      </c>
      <c r="F72" s="142">
        <f t="shared" si="8"/>
        <v>2.072833503935664E-2</v>
      </c>
      <c r="G72" s="126">
        <v>93</v>
      </c>
      <c r="H72" s="142">
        <f t="shared" si="9"/>
        <v>1.5103041720122773E-3</v>
      </c>
    </row>
    <row r="73" spans="2:12" s="5" customFormat="1" ht="15.05" customHeight="1">
      <c r="B73" s="149" t="s">
        <v>276</v>
      </c>
      <c r="C73" s="141">
        <v>3</v>
      </c>
      <c r="D73" s="142">
        <f t="shared" si="7"/>
        <v>5.6074766355140183E-3</v>
      </c>
      <c r="E73" s="175">
        <v>28.2</v>
      </c>
      <c r="F73" s="142">
        <f t="shared" si="8"/>
        <v>4.1324781583494804E-3</v>
      </c>
      <c r="G73" s="126">
        <v>263</v>
      </c>
      <c r="H73" s="142">
        <f t="shared" si="9"/>
        <v>4.2710752391314942E-3</v>
      </c>
    </row>
    <row r="74" spans="2:12" s="5" customFormat="1" ht="15.05" customHeight="1">
      <c r="B74" s="149" t="s">
        <v>289</v>
      </c>
      <c r="C74" s="141">
        <v>2</v>
      </c>
      <c r="D74" s="142">
        <f t="shared" si="7"/>
        <v>3.7383177570093459E-3</v>
      </c>
      <c r="E74" s="175">
        <v>44.304269520560652</v>
      </c>
      <c r="F74" s="142">
        <f t="shared" si="8"/>
        <v>6.4924264579909749E-3</v>
      </c>
      <c r="G74" s="126">
        <v>208</v>
      </c>
      <c r="H74" s="142">
        <f t="shared" si="9"/>
        <v>3.3778845997693946E-3</v>
      </c>
    </row>
    <row r="75" spans="2:12" s="5" customFormat="1" ht="15.05" customHeight="1">
      <c r="B75" s="149" t="s">
        <v>290</v>
      </c>
      <c r="C75" s="141">
        <v>2</v>
      </c>
      <c r="D75" s="142">
        <f t="shared" si="7"/>
        <v>3.7383177570093459E-3</v>
      </c>
      <c r="E75" s="175">
        <v>31.8</v>
      </c>
      <c r="F75" s="142">
        <f t="shared" si="8"/>
        <v>4.6600285615430309E-3</v>
      </c>
      <c r="G75" s="126">
        <v>298</v>
      </c>
      <c r="H75" s="142">
        <f t="shared" si="9"/>
        <v>4.8394692823619211E-3</v>
      </c>
    </row>
    <row r="76" spans="2:12" s="5" customFormat="1" ht="15.05" customHeight="1">
      <c r="B76" s="149" t="s">
        <v>278</v>
      </c>
      <c r="C76" s="141">
        <v>2</v>
      </c>
      <c r="D76" s="142">
        <f t="shared" si="7"/>
        <v>3.7383177570093459E-3</v>
      </c>
      <c r="E76" s="175">
        <v>195</v>
      </c>
      <c r="F76" s="142">
        <f t="shared" si="8"/>
        <v>2.8575646839650661E-2</v>
      </c>
      <c r="G76" s="126">
        <v>338</v>
      </c>
      <c r="H76" s="142">
        <f t="shared" si="9"/>
        <v>5.4890624746252656E-3</v>
      </c>
    </row>
    <row r="77" spans="2:12" s="5" customFormat="1" ht="15.05" customHeight="1">
      <c r="B77" s="149" t="s">
        <v>291</v>
      </c>
      <c r="C77" s="141">
        <v>2</v>
      </c>
      <c r="D77" s="142">
        <f t="shared" si="7"/>
        <v>3.7383177570093459E-3</v>
      </c>
      <c r="E77" s="175">
        <v>50</v>
      </c>
      <c r="F77" s="142">
        <f t="shared" si="8"/>
        <v>7.3270889332437599E-3</v>
      </c>
      <c r="G77" s="126">
        <v>355</v>
      </c>
      <c r="H77" s="142">
        <f t="shared" si="9"/>
        <v>5.7651395813371874E-3</v>
      </c>
    </row>
    <row r="78" spans="2:12" s="5" customFormat="1" ht="15.05" customHeight="1">
      <c r="B78" s="149" t="s">
        <v>292</v>
      </c>
      <c r="C78" s="141">
        <v>2</v>
      </c>
      <c r="D78" s="142">
        <f t="shared" si="7"/>
        <v>3.7383177570093459E-3</v>
      </c>
      <c r="E78" s="175">
        <v>5.6</v>
      </c>
      <c r="F78" s="142">
        <f t="shared" si="8"/>
        <v>8.2063396052330106E-4</v>
      </c>
      <c r="G78" s="126">
        <v>60</v>
      </c>
      <c r="H78" s="142">
        <f t="shared" si="9"/>
        <v>9.7438978839501766E-4</v>
      </c>
    </row>
    <row r="79" spans="2:12" s="5" customFormat="1">
      <c r="B79" s="149" t="s">
        <v>270</v>
      </c>
      <c r="C79" s="141">
        <v>2</v>
      </c>
      <c r="D79" s="142">
        <f t="shared" si="7"/>
        <v>3.7383177570093459E-3</v>
      </c>
      <c r="E79" s="175">
        <v>70.074983332180807</v>
      </c>
      <c r="F79" s="142">
        <f t="shared" si="8"/>
        <v>1.0268912697409259E-2</v>
      </c>
      <c r="G79" s="126">
        <v>219</v>
      </c>
      <c r="H79" s="142">
        <f t="shared" si="9"/>
        <v>3.5565227276418143E-3</v>
      </c>
      <c r="I79" s="86"/>
      <c r="J79" s="86"/>
    </row>
    <row r="80" spans="2:12" s="5" customFormat="1" ht="15.05" customHeight="1">
      <c r="B80" s="149" t="s">
        <v>293</v>
      </c>
      <c r="C80" s="141">
        <v>2</v>
      </c>
      <c r="D80" s="142">
        <f t="shared" si="7"/>
        <v>3.7383177570093459E-3</v>
      </c>
      <c r="E80" s="175">
        <v>8</v>
      </c>
      <c r="F80" s="142">
        <f t="shared" si="8"/>
        <v>1.1723342293190014E-3</v>
      </c>
      <c r="G80" s="126">
        <v>48</v>
      </c>
      <c r="H80" s="142">
        <f t="shared" si="9"/>
        <v>7.7951183071601408E-4</v>
      </c>
      <c r="I80" s="86"/>
      <c r="J80" s="86"/>
    </row>
    <row r="81" spans="1:10" s="5" customFormat="1" ht="15.05" customHeight="1">
      <c r="B81" s="149" t="s">
        <v>277</v>
      </c>
      <c r="C81" s="141">
        <v>2</v>
      </c>
      <c r="D81" s="142">
        <f t="shared" si="7"/>
        <v>3.7383177570093459E-3</v>
      </c>
      <c r="E81" s="175">
        <v>37.000000190735001</v>
      </c>
      <c r="F81" s="142">
        <f t="shared" si="8"/>
        <v>5.4220458385510284E-3</v>
      </c>
      <c r="G81" s="126">
        <v>180</v>
      </c>
      <c r="H81" s="142">
        <f t="shared" si="9"/>
        <v>2.923169365185053E-3</v>
      </c>
      <c r="I81" s="86"/>
      <c r="J81" s="86"/>
    </row>
    <row r="82" spans="1:10" s="5" customFormat="1" ht="15.05" customHeight="1">
      <c r="B82" s="149" t="s">
        <v>294</v>
      </c>
      <c r="C82" s="141">
        <v>1</v>
      </c>
      <c r="D82" s="142">
        <f t="shared" si="7"/>
        <v>1.869158878504673E-3</v>
      </c>
      <c r="E82" s="175">
        <v>0.5</v>
      </c>
      <c r="F82" s="142">
        <f t="shared" si="8"/>
        <v>7.3270889332437589E-5</v>
      </c>
      <c r="G82" s="126">
        <v>20</v>
      </c>
      <c r="H82" s="142">
        <f t="shared" si="9"/>
        <v>3.2479659613167253E-4</v>
      </c>
      <c r="I82" s="86"/>
      <c r="J82" s="86"/>
    </row>
    <row r="83" spans="1:10" s="5" customFormat="1" ht="15.05" customHeight="1">
      <c r="B83" s="149" t="s">
        <v>295</v>
      </c>
      <c r="C83" s="141">
        <v>1</v>
      </c>
      <c r="D83" s="142">
        <f t="shared" ref="D83:D89" si="13">C83/$C$89</f>
        <v>1.869158878504673E-3</v>
      </c>
      <c r="E83" s="175">
        <v>5.2</v>
      </c>
      <c r="F83" s="142">
        <f t="shared" ref="F83:F89" si="14">E83/$E$89</f>
        <v>7.6201724905735106E-4</v>
      </c>
      <c r="G83" s="126">
        <v>45</v>
      </c>
      <c r="H83" s="142">
        <f t="shared" ref="H83:H89" si="15">G83/$G$89</f>
        <v>7.3079234129626324E-4</v>
      </c>
      <c r="I83" s="86"/>
      <c r="J83" s="86"/>
    </row>
    <row r="84" spans="1:10" s="5" customFormat="1" ht="15.05" customHeight="1">
      <c r="B84" s="149" t="s">
        <v>271</v>
      </c>
      <c r="C84" s="141">
        <v>1</v>
      </c>
      <c r="D84" s="142">
        <f t="shared" si="13"/>
        <v>1.869158878504673E-3</v>
      </c>
      <c r="E84" s="175">
        <v>18.60000038147</v>
      </c>
      <c r="F84" s="142">
        <f t="shared" si="14"/>
        <v>2.7256771390679708E-3</v>
      </c>
      <c r="G84" s="126">
        <v>26</v>
      </c>
      <c r="H84" s="142">
        <f t="shared" si="15"/>
        <v>4.2223557497117432E-4</v>
      </c>
      <c r="I84" s="86"/>
      <c r="J84" s="86"/>
    </row>
    <row r="85" spans="1:10" s="5" customFormat="1" ht="15.05" customHeight="1">
      <c r="B85" s="149" t="s">
        <v>296</v>
      </c>
      <c r="C85" s="141">
        <v>1</v>
      </c>
      <c r="D85" s="142">
        <f t="shared" si="13"/>
        <v>1.869158878504673E-3</v>
      </c>
      <c r="E85" s="175">
        <v>7.5</v>
      </c>
      <c r="F85" s="142">
        <f t="shared" si="14"/>
        <v>1.099063339986564E-3</v>
      </c>
      <c r="G85" s="126">
        <v>14</v>
      </c>
      <c r="H85" s="142">
        <f t="shared" si="15"/>
        <v>2.2735761729217077E-4</v>
      </c>
      <c r="I85" s="86"/>
      <c r="J85" s="86"/>
    </row>
    <row r="86" spans="1:10" s="5" customFormat="1" ht="15.05" customHeight="1">
      <c r="B86" s="149" t="s">
        <v>297</v>
      </c>
      <c r="C86" s="141">
        <v>1</v>
      </c>
      <c r="D86" s="142">
        <f t="shared" si="13"/>
        <v>1.869158878504673E-3</v>
      </c>
      <c r="E86" s="175">
        <v>4.8513846386927204</v>
      </c>
      <c r="F86" s="142">
        <f t="shared" si="14"/>
        <v>7.1093053394148415E-4</v>
      </c>
      <c r="G86" s="126">
        <v>25</v>
      </c>
      <c r="H86" s="142">
        <f t="shared" si="15"/>
        <v>4.0599574516459065E-4</v>
      </c>
      <c r="I86" s="86"/>
      <c r="J86" s="86"/>
    </row>
    <row r="87" spans="1:10" s="5" customFormat="1" ht="15.05" customHeight="1">
      <c r="B87" s="149" t="s">
        <v>298</v>
      </c>
      <c r="C87" s="141">
        <v>1</v>
      </c>
      <c r="D87" s="142">
        <f t="shared" si="13"/>
        <v>1.869158878504673E-3</v>
      </c>
      <c r="E87" s="175">
        <v>98.4</v>
      </c>
      <c r="F87" s="142">
        <f t="shared" si="14"/>
        <v>1.441971102062372E-2</v>
      </c>
      <c r="G87" s="126">
        <v>70</v>
      </c>
      <c r="H87" s="142">
        <f t="shared" si="15"/>
        <v>1.1367880864608538E-3</v>
      </c>
      <c r="I87" s="86"/>
      <c r="J87" s="86"/>
    </row>
    <row r="88" spans="1:10" s="5" customFormat="1" ht="15.05" customHeight="1">
      <c r="B88" s="149" t="s">
        <v>299</v>
      </c>
      <c r="C88" s="141">
        <v>1</v>
      </c>
      <c r="D88" s="142">
        <f t="shared" si="13"/>
        <v>1.869158878504673E-3</v>
      </c>
      <c r="E88" s="175"/>
      <c r="F88" s="142">
        <f t="shared" si="14"/>
        <v>0</v>
      </c>
      <c r="G88" s="126"/>
      <c r="H88" s="142">
        <f t="shared" si="15"/>
        <v>0</v>
      </c>
      <c r="I88" s="86"/>
      <c r="J88" s="86"/>
    </row>
    <row r="89" spans="1:10" s="5" customFormat="1">
      <c r="B89" s="156" t="s">
        <v>167</v>
      </c>
      <c r="C89" s="128">
        <f>+SUM(C51:C88)</f>
        <v>535</v>
      </c>
      <c r="D89" s="147">
        <f t="shared" si="13"/>
        <v>1</v>
      </c>
      <c r="E89" s="176">
        <f>+SUM(E51:E88)</f>
        <v>6823.9925099236661</v>
      </c>
      <c r="F89" s="147">
        <f t="shared" si="14"/>
        <v>1</v>
      </c>
      <c r="G89" s="128">
        <f>+SUM(G51:G88)</f>
        <v>61577</v>
      </c>
      <c r="H89" s="147">
        <f t="shared" si="15"/>
        <v>1</v>
      </c>
      <c r="I89" s="86"/>
      <c r="J89" s="86"/>
    </row>
    <row r="90" spans="1:10" s="5" customFormat="1" ht="12.8" customHeight="1">
      <c r="B90" s="34" t="s">
        <v>177</v>
      </c>
      <c r="C90" s="34"/>
      <c r="D90" s="34"/>
      <c r="E90" s="34"/>
      <c r="I90" s="86"/>
      <c r="J90" s="5" t="s">
        <v>254</v>
      </c>
    </row>
    <row r="91" spans="1:10" s="5" customFormat="1" ht="15.05" customHeight="1">
      <c r="B91" s="34" t="s">
        <v>282</v>
      </c>
      <c r="C91" s="34"/>
      <c r="D91" s="34"/>
      <c r="E91" s="34"/>
      <c r="I91" s="86"/>
      <c r="J91" s="86"/>
    </row>
    <row r="92" spans="1:10" s="5" customFormat="1" ht="38.950000000000003" customHeight="1">
      <c r="B92" s="238" t="s">
        <v>284</v>
      </c>
      <c r="C92" s="238"/>
      <c r="D92" s="238"/>
      <c r="E92" s="238"/>
      <c r="F92" s="238"/>
      <c r="G92" s="238"/>
      <c r="H92" s="238"/>
    </row>
    <row r="93" spans="1:10" s="5" customFormat="1" ht="117" customHeight="1">
      <c r="A93" s="95"/>
      <c r="B93" s="243" t="s">
        <v>300</v>
      </c>
      <c r="C93" s="243"/>
      <c r="D93" s="243"/>
      <c r="E93" s="243"/>
      <c r="F93" s="243"/>
      <c r="G93" s="243"/>
      <c r="H93" s="243"/>
    </row>
    <row r="94" spans="1:10" s="5" customFormat="1"/>
    <row r="95" spans="1:10" s="5" customFormat="1"/>
    <row r="96" spans="1:10" s="5" customFormat="1" hidden="1"/>
    <row r="97" s="5" customFormat="1" hidden="1"/>
    <row r="98" s="5" customFormat="1" hidden="1"/>
    <row r="99" s="5" customFormat="1" hidden="1"/>
    <row r="100" s="5" customFormat="1" hidden="1"/>
    <row r="101" s="5" customFormat="1" hidden="1"/>
    <row r="102" s="5" customFormat="1" hidden="1"/>
    <row r="103" s="5" customFormat="1" hidden="1"/>
    <row r="104" s="5" customFormat="1" hidden="1"/>
    <row r="105" s="5" customFormat="1" hidden="1"/>
    <row r="106" s="5" customFormat="1" hidden="1"/>
    <row r="107" s="5" customFormat="1" hidden="1"/>
    <row r="108" s="5" customFormat="1" hidden="1"/>
    <row r="109" s="5" customFormat="1" hidden="1"/>
    <row r="110" s="5" customFormat="1" hidden="1"/>
    <row r="111" s="5" customFormat="1" hidden="1"/>
    <row r="112" s="5" customFormat="1" hidden="1"/>
    <row r="113" s="5" customFormat="1" hidden="1"/>
    <row r="114" s="5" customFormat="1" hidden="1"/>
    <row r="115" s="5" customFormat="1" hidden="1"/>
    <row r="116" s="5" customFormat="1" hidden="1"/>
    <row r="117" s="5" customFormat="1" hidden="1"/>
    <row r="118" s="5" customFormat="1" hidden="1"/>
    <row r="119" s="5" customFormat="1" hidden="1"/>
    <row r="120" s="5" customFormat="1" hidden="1"/>
    <row r="121" s="5" customFormat="1" hidden="1"/>
    <row r="122" s="5" customFormat="1" hidden="1"/>
    <row r="123" s="5" customFormat="1" hidden="1"/>
    <row r="124" s="5" customFormat="1" hidden="1"/>
    <row r="125" s="5" customFormat="1" hidden="1"/>
    <row r="126" s="5" customFormat="1" hidden="1"/>
    <row r="127" s="5" customFormat="1" hidden="1"/>
    <row r="128" s="5" customFormat="1" hidden="1"/>
    <row r="129" s="5" customFormat="1" hidden="1"/>
    <row r="130" s="5" customFormat="1" hidden="1"/>
    <row r="131" s="5" customFormat="1" hidden="1"/>
    <row r="132" s="5" customFormat="1" hidden="1"/>
    <row r="133" s="5" customFormat="1" hidden="1"/>
    <row r="134" s="5" customFormat="1" hidden="1"/>
    <row r="135" s="5" customFormat="1" hidden="1"/>
    <row r="136" s="5" customFormat="1" hidden="1"/>
    <row r="137" s="5" customFormat="1" hidden="1"/>
    <row r="138" s="5" customFormat="1" hidden="1"/>
    <row r="139" s="5" customFormat="1" hidden="1"/>
    <row r="140" s="5" customFormat="1" hidden="1"/>
    <row r="141" s="5" customFormat="1" hidden="1"/>
    <row r="142" s="5" customFormat="1" hidden="1"/>
    <row r="143" s="5" customFormat="1" hidden="1"/>
    <row r="144" s="5" customFormat="1" hidden="1"/>
    <row r="145" s="5" customFormat="1" hidden="1"/>
    <row r="146" s="5" customFormat="1" hidden="1"/>
    <row r="147" s="5" customFormat="1" hidden="1"/>
    <row r="148" s="5" customFormat="1" hidden="1"/>
    <row r="149" s="5" customFormat="1" hidden="1"/>
    <row r="150" s="5" customFormat="1" hidden="1"/>
    <row r="151" s="5" customFormat="1" hidden="1"/>
    <row r="152" s="5" customFormat="1" hidden="1"/>
    <row r="153" s="5" customFormat="1" hidden="1"/>
    <row r="154" s="5" customFormat="1" hidden="1"/>
    <row r="155" s="5" customFormat="1" hidden="1"/>
    <row r="156" s="5" customFormat="1" hidden="1"/>
    <row r="157" s="5" customFormat="1" hidden="1"/>
    <row r="158" s="5" customFormat="1" hidden="1"/>
    <row r="159" s="5" customFormat="1" hidden="1"/>
    <row r="160" s="5" customFormat="1" hidden="1"/>
    <row r="161" s="5" customFormat="1" hidden="1"/>
    <row r="162" s="5" customFormat="1" hidden="1"/>
    <row r="163" s="5" customFormat="1" hidden="1"/>
    <row r="164" s="5" customFormat="1" hidden="1"/>
    <row r="165" s="5" customFormat="1" hidden="1"/>
    <row r="166" s="5" customFormat="1" hidden="1"/>
    <row r="167" s="5" customFormat="1" hidden="1"/>
    <row r="168" s="5" customFormat="1" hidden="1"/>
    <row r="169" s="5" customFormat="1" hidden="1"/>
    <row r="170" s="5" customFormat="1" hidden="1"/>
    <row r="171" s="5" customFormat="1" hidden="1"/>
    <row r="172" s="5" customFormat="1" hidden="1"/>
    <row r="173" s="5" customFormat="1" hidden="1"/>
    <row r="174" s="5" customFormat="1" hidden="1"/>
    <row r="175" s="5" customFormat="1" hidden="1"/>
    <row r="176" s="5" customFormat="1" hidden="1"/>
    <row r="177" s="5" customFormat="1" hidden="1"/>
    <row r="178" s="5" customFormat="1" hidden="1"/>
    <row r="179" s="5" customFormat="1" hidden="1"/>
    <row r="180" s="5" customFormat="1" hidden="1"/>
    <row r="181" s="5" customFormat="1" hidden="1"/>
    <row r="182" s="5" customFormat="1" hidden="1"/>
    <row r="183" s="5" customFormat="1" hidden="1"/>
    <row r="184" s="5" customFormat="1" hidden="1"/>
    <row r="185" s="5" customFormat="1" hidden="1"/>
    <row r="186" s="5" customFormat="1" hidden="1"/>
    <row r="187" s="5" customFormat="1" hidden="1"/>
    <row r="188" s="5" customFormat="1" hidden="1"/>
    <row r="189" s="5" customFormat="1" hidden="1"/>
    <row r="190" s="5" customFormat="1" hidden="1"/>
    <row r="191" s="5" customFormat="1" hidden="1"/>
    <row r="192" s="5" customFormat="1" hidden="1"/>
    <row r="193" s="5" customFormat="1" hidden="1"/>
    <row r="194" s="5" customFormat="1" hidden="1"/>
    <row r="195" s="5" customFormat="1" hidden="1"/>
    <row r="196" s="5" customFormat="1" hidden="1"/>
    <row r="197" s="5" customFormat="1" hidden="1"/>
    <row r="198" s="5" customFormat="1" hidden="1"/>
    <row r="199" s="5" customFormat="1" hidden="1"/>
    <row r="200" s="5" customFormat="1" hidden="1"/>
    <row r="201" s="5" customFormat="1" hidden="1"/>
    <row r="202" s="5" customFormat="1" hidden="1"/>
    <row r="203" s="5" customFormat="1" hidden="1"/>
    <row r="204" s="5" customFormat="1" hidden="1"/>
    <row r="205" s="5" customFormat="1" hidden="1"/>
    <row r="206" s="5" customFormat="1" hidden="1"/>
    <row r="207" s="5" customFormat="1" hidden="1"/>
    <row r="208" s="5" customFormat="1" hidden="1"/>
    <row r="209" s="5" customFormat="1" hidden="1"/>
    <row r="210" s="5" customFormat="1" hidden="1"/>
    <row r="211" s="5" customFormat="1" hidden="1"/>
    <row r="212" s="5" customFormat="1" hidden="1"/>
    <row r="213" s="5" customFormat="1" hidden="1"/>
    <row r="214" s="5" customFormat="1" hidden="1"/>
    <row r="215" s="5" customFormat="1" hidden="1"/>
    <row r="216" s="5" customFormat="1" hidden="1"/>
    <row r="217" s="5" customFormat="1" hidden="1"/>
    <row r="218" s="5" customFormat="1" hidden="1"/>
    <row r="219" s="5" customFormat="1" hidden="1"/>
    <row r="220" s="5" customFormat="1" hidden="1"/>
    <row r="221" s="5" customFormat="1" hidden="1"/>
    <row r="222" s="5" customFormat="1" hidden="1"/>
    <row r="223" s="5" customFormat="1" hidden="1"/>
    <row r="224" s="5" customFormat="1" hidden="1"/>
    <row r="225" s="5" customFormat="1" hidden="1"/>
    <row r="226" s="5" customFormat="1" hidden="1"/>
    <row r="227" s="5" customFormat="1" hidden="1"/>
    <row r="228" s="5" customFormat="1" hidden="1"/>
    <row r="229" s="5" customFormat="1" hidden="1"/>
    <row r="230" s="5" customFormat="1" hidden="1"/>
    <row r="231" s="5" customFormat="1" hidden="1"/>
    <row r="232" s="5" customFormat="1" hidden="1"/>
    <row r="233" s="5" customFormat="1" hidden="1"/>
    <row r="234" s="5" customFormat="1" hidden="1"/>
    <row r="235" s="5" customFormat="1" hidden="1"/>
    <row r="236" s="5" customFormat="1" hidden="1"/>
    <row r="237" s="5" customFormat="1" hidden="1"/>
    <row r="238" s="5" customFormat="1" hidden="1"/>
    <row r="239" s="5" customFormat="1" hidden="1"/>
    <row r="240" s="5" customFormat="1" hidden="1"/>
    <row r="241" s="5" customFormat="1" hidden="1"/>
    <row r="242" s="5" customFormat="1" hidden="1"/>
    <row r="243" s="5" customFormat="1" hidden="1"/>
    <row r="244" s="5" customFormat="1" hidden="1"/>
    <row r="245" s="5" customFormat="1" hidden="1"/>
    <row r="246" s="5" customFormat="1" hidden="1"/>
    <row r="247" s="5" customFormat="1" hidden="1"/>
    <row r="248" s="5" customFormat="1" hidden="1"/>
    <row r="249" s="5" customFormat="1" hidden="1"/>
    <row r="250" s="5" customFormat="1" hidden="1"/>
    <row r="251" s="5" customFormat="1" hidden="1"/>
    <row r="252" s="5" customFormat="1" hidden="1"/>
    <row r="253" s="5" customFormat="1" hidden="1"/>
    <row r="254" s="5" customFormat="1" hidden="1"/>
    <row r="255" s="5" customFormat="1" hidden="1"/>
    <row r="256" s="5" customFormat="1" hidden="1"/>
    <row r="257" s="5" customFormat="1" hidden="1"/>
    <row r="258" s="5" customFormat="1" hidden="1"/>
    <row r="259" s="5" customFormat="1" hidden="1"/>
    <row r="260" s="5" customFormat="1" hidden="1"/>
    <row r="261" s="5" customFormat="1" hidden="1"/>
    <row r="262" s="5" customFormat="1" hidden="1"/>
    <row r="263" s="5" customFormat="1" hidden="1"/>
    <row r="264" s="5" customFormat="1" hidden="1"/>
    <row r="265" s="5" customFormat="1" hidden="1"/>
    <row r="266" s="5" customFormat="1" hidden="1"/>
    <row r="267" s="5" customFormat="1" hidden="1"/>
    <row r="268" s="5" customFormat="1" hidden="1"/>
    <row r="269" s="5" customFormat="1" hidden="1"/>
    <row r="270" s="5" customFormat="1" hidden="1"/>
    <row r="271" s="5" customFormat="1" hidden="1"/>
    <row r="272" s="5" customFormat="1" hidden="1"/>
    <row r="273" s="5" customFormat="1" hidden="1"/>
    <row r="274" s="5" customFormat="1" hidden="1"/>
    <row r="275" s="5" customFormat="1" hidden="1"/>
    <row r="276" s="5" customFormat="1" hidden="1"/>
    <row r="277" s="5" customFormat="1" hidden="1"/>
    <row r="278" s="5" customFormat="1" hidden="1"/>
    <row r="279" s="5" customFormat="1" hidden="1"/>
    <row r="280" s="5" customFormat="1" hidden="1"/>
    <row r="281" s="5" customFormat="1" hidden="1"/>
    <row r="282" s="5" customFormat="1" hidden="1"/>
    <row r="283" s="5" customFormat="1" hidden="1"/>
    <row r="284" s="5" customFormat="1" hidden="1"/>
    <row r="285" s="5" customFormat="1" hidden="1"/>
    <row r="286" s="5" customFormat="1" hidden="1"/>
    <row r="287" s="5" customFormat="1" hidden="1"/>
    <row r="288" s="5" customFormat="1" hidden="1"/>
    <row r="289" s="5" customFormat="1" hidden="1"/>
    <row r="290" s="5" customFormat="1" hidden="1"/>
    <row r="291" s="5" customFormat="1" hidden="1"/>
    <row r="292" s="5" customFormat="1" hidden="1"/>
    <row r="293" s="5" customFormat="1" hidden="1"/>
    <row r="294" s="5" customFormat="1" hidden="1"/>
    <row r="295" s="5" customFormat="1" hidden="1"/>
    <row r="296" s="5" customFormat="1" hidden="1"/>
    <row r="297" s="5" customFormat="1" hidden="1"/>
    <row r="298" s="5" customFormat="1" hidden="1"/>
    <row r="299" s="5" customFormat="1" hidden="1"/>
    <row r="300" s="5" customFormat="1" hidden="1"/>
    <row r="301" s="5" customFormat="1" hidden="1"/>
    <row r="302" s="5" customFormat="1" hidden="1"/>
    <row r="303" s="5" customFormat="1" hidden="1"/>
    <row r="304" s="5" customFormat="1" hidden="1"/>
    <row r="305" s="5" customFormat="1" hidden="1"/>
    <row r="306" s="5" customFormat="1" hidden="1"/>
    <row r="307" s="5" customFormat="1" hidden="1"/>
    <row r="308" s="5" customFormat="1" hidden="1"/>
    <row r="309" s="5" customFormat="1" hidden="1"/>
    <row r="310" s="5" customFormat="1" hidden="1"/>
    <row r="311" s="5" customFormat="1" hidden="1"/>
    <row r="312" s="5" customFormat="1" hidden="1"/>
    <row r="313" s="5" customFormat="1" hidden="1"/>
    <row r="314" s="5" customFormat="1" hidden="1"/>
    <row r="315" s="5" customFormat="1" hidden="1"/>
    <row r="316" s="5" customFormat="1" hidden="1"/>
    <row r="317" s="5" customFormat="1" hidden="1"/>
    <row r="318" s="5" customFormat="1" hidden="1"/>
    <row r="319" s="5" customFormat="1" hidden="1"/>
    <row r="320" s="5" customFormat="1" hidden="1"/>
    <row r="321" s="5" customFormat="1" hidden="1"/>
    <row r="322" s="5" customFormat="1" hidden="1"/>
    <row r="323" s="5" customFormat="1" hidden="1"/>
    <row r="324" s="5" customFormat="1" hidden="1"/>
    <row r="325" s="5" customFormat="1" hidden="1"/>
    <row r="326" s="5" customFormat="1" hidden="1"/>
    <row r="327" s="5" customFormat="1" hidden="1"/>
    <row r="328" s="5" customFormat="1" hidden="1"/>
    <row r="329" s="5" customFormat="1" hidden="1"/>
    <row r="330" s="5" customFormat="1" hidden="1"/>
    <row r="331" s="5" customFormat="1" hidden="1"/>
    <row r="332" s="5" customFormat="1" hidden="1"/>
    <row r="333" s="5" customFormat="1" hidden="1"/>
    <row r="334" s="5" customFormat="1" hidden="1"/>
    <row r="335" s="5" customFormat="1" hidden="1"/>
    <row r="336" s="5" customFormat="1" hidden="1"/>
    <row r="337" s="5" customFormat="1" hidden="1"/>
    <row r="338" s="5" customFormat="1" hidden="1"/>
    <row r="339" s="5" customFormat="1" hidden="1"/>
    <row r="340" s="5" customFormat="1" hidden="1"/>
    <row r="341" s="5" customFormat="1" hidden="1"/>
    <row r="342" s="5" customFormat="1" hidden="1"/>
    <row r="343" s="5" customFormat="1" hidden="1"/>
    <row r="344" s="5" customFormat="1" hidden="1"/>
    <row r="345" s="5" customFormat="1" hidden="1"/>
    <row r="346" s="5" customFormat="1" hidden="1"/>
    <row r="347" s="5" customFormat="1" hidden="1"/>
    <row r="348" s="5" customFormat="1" hidden="1"/>
    <row r="349" s="5" customFormat="1" hidden="1"/>
    <row r="350" s="5" customFormat="1" hidden="1"/>
    <row r="351" s="5" customFormat="1" hidden="1"/>
    <row r="352" s="5" customFormat="1" hidden="1"/>
    <row r="353" s="5" customFormat="1" hidden="1"/>
    <row r="354" s="5" customFormat="1" hidden="1"/>
    <row r="355" s="5" customFormat="1" hidden="1"/>
    <row r="356" s="5" customFormat="1" hidden="1"/>
    <row r="357" s="5" customFormat="1" hidden="1"/>
    <row r="358" s="5" customFormat="1" hidden="1"/>
    <row r="359" s="5" customFormat="1" hidden="1"/>
    <row r="360" s="5" customFormat="1" hidden="1"/>
    <row r="361" s="5" customFormat="1" hidden="1"/>
    <row r="362" s="5" customFormat="1" hidden="1"/>
    <row r="363" s="5" customFormat="1" hidden="1"/>
    <row r="364" s="5" customFormat="1" hidden="1"/>
    <row r="365" s="5" customFormat="1" hidden="1"/>
    <row r="366" s="5" customFormat="1" hidden="1"/>
    <row r="367" s="5" customFormat="1" hidden="1"/>
    <row r="368" s="5" customFormat="1" hidden="1"/>
    <row r="369" s="5" customFormat="1" hidden="1"/>
    <row r="370" s="5" customFormat="1" hidden="1"/>
    <row r="371" s="5" customFormat="1" hidden="1"/>
    <row r="372" s="5" customFormat="1" hidden="1"/>
    <row r="373" s="5" customFormat="1" hidden="1"/>
    <row r="374" s="5" customFormat="1" hidden="1"/>
    <row r="375" s="5" customFormat="1" hidden="1"/>
    <row r="376" s="5" customFormat="1" hidden="1"/>
    <row r="377" s="5" customFormat="1" hidden="1"/>
    <row r="378" s="5" customFormat="1" hidden="1"/>
    <row r="379" s="5" customFormat="1" hidden="1"/>
    <row r="380" s="5" customFormat="1" hidden="1"/>
    <row r="381" s="5" customFormat="1" hidden="1"/>
    <row r="382" s="5" customFormat="1" hidden="1"/>
    <row r="383" s="5" customFormat="1" hidden="1"/>
    <row r="384" s="5" customFormat="1" hidden="1"/>
    <row r="385" s="5" customFormat="1" hidden="1"/>
    <row r="386" s="5" customFormat="1" hidden="1"/>
    <row r="387" s="5" customFormat="1" hidden="1"/>
    <row r="388" s="5" customFormat="1" hidden="1"/>
    <row r="389" s="5" customFormat="1" hidden="1"/>
    <row r="390" s="5" customFormat="1" hidden="1"/>
    <row r="391" s="5" customFormat="1" hidden="1"/>
    <row r="392" s="5" customFormat="1" hidden="1"/>
    <row r="393" s="5" customFormat="1" hidden="1"/>
    <row r="394" s="5" customFormat="1" hidden="1"/>
    <row r="395" s="5" customFormat="1" hidden="1"/>
    <row r="396" s="5" customFormat="1" hidden="1"/>
    <row r="397" s="5" customFormat="1" hidden="1"/>
    <row r="398" s="5" customFormat="1" hidden="1"/>
    <row r="399" s="5" customFormat="1" hidden="1"/>
    <row r="400" s="5" customFormat="1" hidden="1"/>
    <row r="401" s="5" customFormat="1" hidden="1"/>
    <row r="402" s="5" customFormat="1" hidden="1"/>
    <row r="403" s="5" customFormat="1" hidden="1"/>
    <row r="404" s="5" customFormat="1" hidden="1"/>
    <row r="405" s="5" customFormat="1" hidden="1"/>
    <row r="406" s="5" customFormat="1" hidden="1"/>
    <row r="407" s="5" customFormat="1" hidden="1"/>
    <row r="408" s="5" customFormat="1" hidden="1"/>
    <row r="409" s="5" customFormat="1" hidden="1"/>
    <row r="410" s="5" customFormat="1" hidden="1"/>
    <row r="411" s="5" customFormat="1" hidden="1"/>
    <row r="412" s="5" customFormat="1" hidden="1"/>
    <row r="413" s="5" customFormat="1" hidden="1"/>
    <row r="414" s="5" customFormat="1" hidden="1"/>
    <row r="415" s="5" customFormat="1" hidden="1"/>
    <row r="416" s="5" customFormat="1" hidden="1"/>
    <row r="417" s="5" customFormat="1" hidden="1"/>
    <row r="418" s="5" customFormat="1" hidden="1"/>
    <row r="419" s="5" customFormat="1" hidden="1"/>
    <row r="420" s="5" customFormat="1" hidden="1"/>
    <row r="421" s="5" customFormat="1" hidden="1"/>
    <row r="422" s="5" customFormat="1" hidden="1"/>
    <row r="423" s="5" customFormat="1" hidden="1"/>
    <row r="424" s="5" customFormat="1" hidden="1"/>
    <row r="425" s="5" customFormat="1" hidden="1"/>
    <row r="426" s="5" customFormat="1" hidden="1"/>
    <row r="427" s="5" customFormat="1" hidden="1"/>
    <row r="428" s="5" customFormat="1" hidden="1"/>
    <row r="429" s="5" customFormat="1" hidden="1"/>
    <row r="430" s="5" customFormat="1" hidden="1"/>
    <row r="431" s="5" customFormat="1" hidden="1"/>
    <row r="432" s="5" customFormat="1" hidden="1"/>
    <row r="433" s="5" customFormat="1" hidden="1"/>
    <row r="434" s="5" customFormat="1" hidden="1"/>
    <row r="435" s="5" customFormat="1" hidden="1"/>
    <row r="436" s="5" customFormat="1" hidden="1"/>
    <row r="437" s="5" customFormat="1" hidden="1"/>
    <row r="438" s="5" customFormat="1" hidden="1"/>
    <row r="439" s="5" customFormat="1" hidden="1"/>
    <row r="440" s="5" customFormat="1" hidden="1"/>
    <row r="441" s="5" customFormat="1" hidden="1"/>
    <row r="442" s="5" customFormat="1" hidden="1"/>
    <row r="443" s="5" customFormat="1" hidden="1"/>
    <row r="444" s="5" customFormat="1" hidden="1"/>
    <row r="445" s="5" customFormat="1" hidden="1"/>
    <row r="446" s="5" customFormat="1" hidden="1"/>
    <row r="447" s="5" customFormat="1" hidden="1"/>
    <row r="448" s="5" customFormat="1" hidden="1"/>
    <row r="449" s="5" customFormat="1" hidden="1"/>
    <row r="450" s="5" customFormat="1" hidden="1"/>
    <row r="451" s="5" customFormat="1" hidden="1"/>
    <row r="452" s="5" customFormat="1" hidden="1"/>
    <row r="453" s="5" customFormat="1" hidden="1"/>
    <row r="454" s="5" customFormat="1" hidden="1"/>
    <row r="455" s="5" customFormat="1" hidden="1"/>
    <row r="456" s="5" customFormat="1" hidden="1"/>
    <row r="457" s="5" customFormat="1" hidden="1"/>
    <row r="458" s="5" customFormat="1" hidden="1"/>
    <row r="459" s="5" customFormat="1" hidden="1"/>
    <row r="460" s="5" customFormat="1" hidden="1"/>
    <row r="461" s="5" customFormat="1" hidden="1"/>
    <row r="462" s="5" customFormat="1" hidden="1"/>
    <row r="463" s="5" customFormat="1" hidden="1"/>
    <row r="464" s="5" customFormat="1" hidden="1"/>
    <row r="465" s="5" customFormat="1" hidden="1"/>
    <row r="466" s="5" customFormat="1" hidden="1"/>
    <row r="467" s="5" customFormat="1" hidden="1"/>
    <row r="468" s="5" customFormat="1" hidden="1"/>
    <row r="469" s="5" customFormat="1" hidden="1"/>
    <row r="470" s="5" customFormat="1" hidden="1"/>
    <row r="471" s="5" customFormat="1" hidden="1"/>
    <row r="472" s="5" customFormat="1" hidden="1"/>
    <row r="473" s="5" customFormat="1" hidden="1"/>
    <row r="474" s="5" customFormat="1" hidden="1"/>
    <row r="475" s="5" customFormat="1" hidden="1"/>
    <row r="476" s="5" customFormat="1" hidden="1"/>
    <row r="477" s="5" customFormat="1" hidden="1"/>
    <row r="478" s="5" customFormat="1" hidden="1"/>
    <row r="479" s="5" customFormat="1" hidden="1"/>
    <row r="480" s="5" customFormat="1" hidden="1"/>
    <row r="481" s="5" customFormat="1" hidden="1"/>
    <row r="482" s="5" customFormat="1" hidden="1"/>
    <row r="483" s="5" customFormat="1" hidden="1"/>
    <row r="484" s="5" customFormat="1" hidden="1"/>
    <row r="485" s="5" customFormat="1" hidden="1"/>
    <row r="486" s="5" customFormat="1" hidden="1"/>
    <row r="487" s="5" customFormat="1" hidden="1"/>
    <row r="488" s="5" customFormat="1" hidden="1"/>
    <row r="489" s="5" customFormat="1" hidden="1"/>
    <row r="490" s="5" customFormat="1" hidden="1"/>
    <row r="491" s="5" customFormat="1" hidden="1"/>
    <row r="492" s="5" customFormat="1" hidden="1"/>
    <row r="493" s="5" customFormat="1" hidden="1"/>
    <row r="494" s="5" customFormat="1" hidden="1"/>
    <row r="495" s="5" customFormat="1" hidden="1"/>
    <row r="496" s="5" customFormat="1" hidden="1"/>
    <row r="497" s="5" customFormat="1" hidden="1"/>
    <row r="498" s="5" customFormat="1" hidden="1"/>
    <row r="499" s="5" customFormat="1" hidden="1"/>
    <row r="500" s="5" customFormat="1" hidden="1"/>
    <row r="501" s="5" customFormat="1" hidden="1"/>
    <row r="502" s="5" customFormat="1" hidden="1"/>
    <row r="503" s="5" customFormat="1" hidden="1"/>
    <row r="504" s="5" customFormat="1" hidden="1"/>
    <row r="505" s="5" customFormat="1" hidden="1"/>
    <row r="506" s="5" customFormat="1" hidden="1"/>
    <row r="507" s="5" customFormat="1" hidden="1"/>
    <row r="508" s="5" customFormat="1" hidden="1"/>
    <row r="509" s="5" customFormat="1" hidden="1"/>
    <row r="510" s="5" customFormat="1" hidden="1"/>
    <row r="511" s="5" customFormat="1" hidden="1"/>
    <row r="512" s="5" customFormat="1" hidden="1"/>
    <row r="513" spans="2:8" s="5" customFormat="1" hidden="1"/>
    <row r="514" spans="2:8" s="5" customFormat="1" hidden="1"/>
    <row r="515" spans="2:8" s="5" customFormat="1" hidden="1"/>
    <row r="516" spans="2:8" s="5" customFormat="1" hidden="1"/>
    <row r="517" spans="2:8" s="5" customFormat="1" hidden="1"/>
    <row r="518" spans="2:8" s="5" customFormat="1" hidden="1"/>
    <row r="519" spans="2:8" s="5" customFormat="1" hidden="1"/>
    <row r="520" spans="2:8" s="5" customFormat="1" hidden="1"/>
    <row r="521" spans="2:8" s="5" customFormat="1" hidden="1"/>
    <row r="522" spans="2:8" s="5" customFormat="1" hidden="1"/>
    <row r="523" spans="2:8" s="5" customFormat="1" hidden="1"/>
    <row r="524" spans="2:8" s="5" customFormat="1" hidden="1"/>
    <row r="525" spans="2:8" s="5" customFormat="1" hidden="1"/>
    <row r="526" spans="2:8" s="5" customFormat="1" hidden="1">
      <c r="B526" s="13"/>
      <c r="C526" s="13"/>
      <c r="D526" s="13"/>
      <c r="E526" s="13"/>
      <c r="F526" s="13"/>
      <c r="G526" s="13"/>
      <c r="H526" s="13"/>
    </row>
    <row r="527" spans="2:8" s="5" customFormat="1" hidden="1">
      <c r="B527" s="13"/>
      <c r="C527" s="13"/>
      <c r="D527" s="13"/>
      <c r="E527" s="13"/>
      <c r="F527" s="13"/>
      <c r="G527" s="13"/>
      <c r="H527" s="13"/>
    </row>
    <row r="528" spans="2:8"/>
    <row r="529"/>
    <row r="530"/>
    <row r="531"/>
    <row r="532"/>
    <row r="533"/>
    <row r="534"/>
    <row r="535"/>
    <row r="536"/>
    <row r="537"/>
    <row r="538"/>
    <row r="539"/>
    <row r="540"/>
    <row r="541"/>
    <row r="542"/>
    <row r="543"/>
    <row r="544"/>
    <row r="545"/>
    <row r="546"/>
    <row r="547"/>
    <row r="548"/>
  </sheetData>
  <sortState ref="B13:F35">
    <sortCondition descending="1" ref="C13:C35"/>
  </sortState>
  <mergeCells count="9">
    <mergeCell ref="B93:H93"/>
    <mergeCell ref="B45:H45"/>
    <mergeCell ref="B43:H43"/>
    <mergeCell ref="C11:E11"/>
    <mergeCell ref="F11:H11"/>
    <mergeCell ref="C49:D49"/>
    <mergeCell ref="E49:F49"/>
    <mergeCell ref="G49:H49"/>
    <mergeCell ref="B92:H9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13e4f755-44db-48ec-8b3a-7621a8a0f9b8">IIB1-1816185334-869298</_dlc_DocId>
    <_dlc_DocIdUrl xmlns="13e4f755-44db-48ec-8b3a-7621a8a0f9b8">
      <Url>https://investinbogota.sharepoint.com/sites/Oficina/_layouts/15/DocIdRedir.aspx?ID=IIB1-1816185334-869298</Url>
      <Description>IIB1-1816185334-869298</Description>
    </_dlc_DocIdUrl>
    <TaxCatchAll xmlns="13e4f755-44db-48ec-8b3a-7621a8a0f9b8" xsi:nil="true"/>
    <lcf76f155ced4ddcb4097134ff3c332f xmlns="125c2590-be8c-4307-87cc-fe675bd220fe">
      <Terms xmlns="http://schemas.microsoft.com/office/infopath/2007/PartnerControls"/>
    </lcf76f155ced4ddcb4097134ff3c332f>
    <SharedWithUsers xmlns="13e4f755-44db-48ec-8b3a-7621a8a0f9b8">
      <UserInfo>
        <DisplayName>Luz Edith Fajardo Gómez</DisplayName>
        <AccountId>14127</AccountId>
        <AccountType/>
      </UserInfo>
      <UserInfo>
        <DisplayName>Ivan Camilo Perez Orozco</DisplayName>
        <AccountId>29</AccountId>
        <AccountType/>
      </UserInfo>
      <UserInfo>
        <DisplayName>Juan Felipe Gómez Cortes</DisplayName>
        <AccountId>674</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4E0610A551EFC45AAE21BC845EF37C5" ma:contentTypeVersion="24" ma:contentTypeDescription="Create a new document." ma:contentTypeScope="" ma:versionID="52f5f621eba3dd0c756b8ebd14a2e856">
  <xsd:schema xmlns:xsd="http://www.w3.org/2001/XMLSchema" xmlns:xs="http://www.w3.org/2001/XMLSchema" xmlns:p="http://schemas.microsoft.com/office/2006/metadata/properties" xmlns:ns1="http://schemas.microsoft.com/sharepoint/v3" xmlns:ns2="13e4f755-44db-48ec-8b3a-7621a8a0f9b8" xmlns:ns3="125c2590-be8c-4307-87cc-fe675bd220fe" targetNamespace="http://schemas.microsoft.com/office/2006/metadata/properties" ma:root="true" ma:fieldsID="a3098a4bcaf943943deeb93a3066583e" ns1:_="" ns2:_="" ns3:_="">
    <xsd:import namespace="http://schemas.microsoft.com/sharepoint/v3"/>
    <xsd:import namespace="13e4f755-44db-48ec-8b3a-7621a8a0f9b8"/>
    <xsd:import namespace="125c2590-be8c-4307-87cc-fe675bd220f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2:SharedWithUsers" minOccurs="0"/>
                <xsd:element ref="ns2:SharedWithDetail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e4f755-44db-48ec-8b3a-7621a8a0f9b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0fabc28b-dcac-42a0-88a3-b78e78b62cf8}" ma:internalName="TaxCatchAll" ma:showField="CatchAllData" ma:web="13e4f755-44db-48ec-8b3a-7621a8a0f9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5c2590-be8c-4307-87cc-fe675bd220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5c7a6193-0d8d-44f5-bd58-9aa7144acd9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5BE37-A75D-4636-B881-F619C0F3BD04}">
  <ds:schemaRefs>
    <ds:schemaRef ds:uri="http://schemas.microsoft.com/sharepoint/events"/>
  </ds:schemaRefs>
</ds:datastoreItem>
</file>

<file path=customXml/itemProps2.xml><?xml version="1.0" encoding="utf-8"?>
<ds:datastoreItem xmlns:ds="http://schemas.openxmlformats.org/officeDocument/2006/customXml" ds:itemID="{B7D64A77-92BC-4A32-AF53-B5D451E48DC8}">
  <ds:schemaRefs>
    <ds:schemaRef ds:uri="http://schemas.microsoft.com/sharepoint/v3/contenttype/forms"/>
  </ds:schemaRefs>
</ds:datastoreItem>
</file>

<file path=customXml/itemProps3.xml><?xml version="1.0" encoding="utf-8"?>
<ds:datastoreItem xmlns:ds="http://schemas.openxmlformats.org/officeDocument/2006/customXml" ds:itemID="{E069B8BF-16CB-453C-A68D-F680C5A41572}">
  <ds:schemaRefs>
    <ds:schemaRef ds:uri="http://purl.org/dc/dcmitype/"/>
    <ds:schemaRef ds:uri="http://purl.org/dc/elements/1.1/"/>
    <ds:schemaRef ds:uri="125c2590-be8c-4307-87cc-fe675bd220fe"/>
    <ds:schemaRef ds:uri="http://schemas.microsoft.com/office/2006/metadata/properties"/>
    <ds:schemaRef ds:uri="http://www.w3.org/XML/1998/namespace"/>
    <ds:schemaRef ds:uri="http://schemas.microsoft.com/sharepoint/v3"/>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13e4f755-44db-48ec-8b3a-7621a8a0f9b8"/>
  </ds:schemaRefs>
</ds:datastoreItem>
</file>

<file path=customXml/itemProps4.xml><?xml version="1.0" encoding="utf-8"?>
<ds:datastoreItem xmlns:ds="http://schemas.openxmlformats.org/officeDocument/2006/customXml" ds:itemID="{9769307B-0430-49D9-8233-313A23AFD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e4f755-44db-48ec-8b3a-7621a8a0f9b8"/>
    <ds:schemaRef ds:uri="125c2590-be8c-4307-87cc-fe675bd220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IED Bogotá-Región</vt:lpstr>
      <vt:lpstr>Índice</vt:lpstr>
      <vt:lpstr>Resumen Ejecutivo</vt:lpstr>
      <vt:lpstr>1. Panorama mundial IED</vt:lpstr>
      <vt:lpstr>1. Panorama mundial IED (2)</vt:lpstr>
      <vt:lpstr>2. Montos de IED</vt:lpstr>
      <vt:lpstr>3. IED por municipio</vt:lpstr>
      <vt:lpstr>4. IED por país de origen</vt:lpstr>
      <vt:lpstr>5. IED por sector de destino</vt:lpstr>
      <vt:lpstr>6. IED por actividad</vt:lpstr>
      <vt:lpstr>7. Resumen por sectores IIB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pasante inteligencia mercado 2</dc:creator>
  <cp:keywords/>
  <dc:description/>
  <cp:lastModifiedBy>Jose Leonardo Mosquera Ramirez</cp:lastModifiedBy>
  <cp:revision/>
  <dcterms:created xsi:type="dcterms:W3CDTF">2020-08-14T16:07:51Z</dcterms:created>
  <dcterms:modified xsi:type="dcterms:W3CDTF">2025-12-11T14:46:07Z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0x01010064E0610A551EFC45AAE21BC845EF37C5</vt:lpwstr>
  </property>
  <property fmtid="{D5CDD505-2E9C-101B-9397-08002B2CF9AE}" pid="3" name="_dlc_DocIdItemGuid">
    <vt:lpwstr>ef9e4418-3daa-40d5-82e0-419718596853</vt:lpwstr>
  </property>
  <property fmtid="{D5CDD505-2E9C-101B-9397-08002B2CF9AE}" pid="4" name="MediaServiceImageTags">
    <vt:lpwstr/>
  </property>
</Properties>
</file>