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hartEx1.xml" ContentType="application/vnd.ms-office.chartex+xml"/>
  <Override PartName="/xl/charts/chartEx2.xml" ContentType="application/vnd.ms-office.chartex+xml"/>
  <Override PartName="/xl/charts/chartEx3.xml" ContentType="application/vnd.ms-office.chartex+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updateLinks="always" codeName="ThisWorkbook"/>
  <bookViews>
    <workbookView xWindow="-28920" yWindow="-120" windowWidth="23256" windowHeight="13176" tabRatio="778"/>
  </bookViews>
  <sheets>
    <sheet name="IED Bogotá-Región" sheetId="20" r:id="rId1"/>
    <sheet name="Índice" sheetId="6" r:id="rId2"/>
    <sheet name="Resumen Ejecutivo" sheetId="12" r:id="rId3"/>
    <sheet name="1. Panorama mundial IED" sheetId="25" r:id="rId4"/>
    <sheet name="1. Panorama mundial IED Formu" sheetId="21" state="hidden" r:id="rId5"/>
    <sheet name="2. Montos de IED" sheetId="2" r:id="rId6"/>
    <sheet name="3. IED por municipio" sheetId="3" r:id="rId7"/>
    <sheet name="4. IED por país de origen" sheetId="18" r:id="rId8"/>
    <sheet name="5. IED por sector de destino" sheetId="5" r:id="rId9"/>
    <sheet name="5a Resumen por sectores IIB" sheetId="2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0" localSheetId="9">#REF!</definedName>
    <definedName name="\0">#REF!</definedName>
    <definedName name="\A" localSheetId="9">#REF!</definedName>
    <definedName name="\A">#REF!</definedName>
    <definedName name="\B" localSheetId="9">#REF!</definedName>
    <definedName name="\B">#REF!</definedName>
    <definedName name="\M">#REF!</definedName>
    <definedName name="__pr1">'[1]Cifras 2005 - CCB'!$B$27:$J$38</definedName>
    <definedName name="_1">'[2]Legal framework'!#REF!</definedName>
    <definedName name="_Fill" hidden="1">#REF!</definedName>
    <definedName name="_xlnm._FilterDatabase" localSheetId="6" hidden="1">'3. IED por municipio'!$M$10:$P$10</definedName>
    <definedName name="_xlnm._FilterDatabase" localSheetId="8" hidden="1">'5. IED por sector de destino'!$K$40:$L$50</definedName>
    <definedName name="_M" localSheetId="9">#REF!</definedName>
    <definedName name="_M">#REF!</definedName>
    <definedName name="_pr1">'[1]Cifras 2005 - CCB'!$B$27:$J$38</definedName>
    <definedName name="_xlchart.v1.0" hidden="1">'4. IED por país de origen'!$J$46:$J$56</definedName>
    <definedName name="_xlchart.v1.1" hidden="1">'4. IED por país de origen'!$K$46:$K$56</definedName>
    <definedName name="_xlchart.v1.2" hidden="1">'5. IED por sector de destino'!$J$13:$J$25</definedName>
    <definedName name="_xlchart.v1.3" hidden="1">'5. IED por sector de destino'!$L$13:$L$25</definedName>
    <definedName name="_xlchart.v1.4" hidden="1">'5. IED por sector de destino'!$J$39:$J$54</definedName>
    <definedName name="_xlchart.v1.5" hidden="1">'5. IED por sector de destino'!$L$39:$L$54</definedName>
    <definedName name="a">#REF!</definedName>
    <definedName name="A_impresión_IM">#REF!</definedName>
    <definedName name="BETO">[3]BETO!$A$15:$I$60134</definedName>
    <definedName name="CIIU">[4]!Tabla1[[CIIU2]:[Actividad]]</definedName>
    <definedName name="CIIU2">[4]!Tabla1[[Actividad]:[CIIU2]]</definedName>
    <definedName name="Condition">'[2]Legal framework'!#REF!</definedName>
    <definedName name="CONDITION2">'[2]Legal framework'!#REF!</definedName>
    <definedName name="CountryCond">'[2]Legal framework'!#REF!</definedName>
    <definedName name="CountryCondModified">'[2]Legal framework'!#REF!</definedName>
    <definedName name="CritereTitle">'[2]Legal framework'!#REF!</definedName>
    <definedName name="CriteriaRank">'[2]Legal framework'!#REF!</definedName>
    <definedName name="CriteriaUpdate">'[2]Legal framework'!#REF!</definedName>
    <definedName name="CriteriaYear">'[2]Legal framework'!#REF!</definedName>
    <definedName name="dd">#REF!</definedName>
    <definedName name="DeleteChart">'[2]Legal framework'!#REF!</definedName>
    <definedName name="DeleteExcel">[5]Sheet1!#REF!</definedName>
    <definedName name="DrillDowntitle">[5]Sheet1!#REF!</definedName>
    <definedName name="FactorTitle">'[2]Legal framework'!#REF!</definedName>
    <definedName name="Format">'[2]Legal framework'!#REF!</definedName>
    <definedName name="FormatNotes">'[2]Legal framework'!#REF!</definedName>
    <definedName name="Group_Title">'[2]Legal framework'!#REF!</definedName>
    <definedName name="H_Show_Hide">'[2]Legal framework'!#REF!</definedName>
    <definedName name="HasNotes">'[2]Legal framework'!#REF!</definedName>
    <definedName name="Indice">[6]Introducción!$A$28:$A$33</definedName>
    <definedName name="Infraestructura" localSheetId="9">#REF!</definedName>
    <definedName name="Infraestructura">#REF!</definedName>
    <definedName name="IsBack">'[2]Legal framework'!#REF!</definedName>
    <definedName name="IsRanging">'[2]Legal framework'!#REF!</definedName>
    <definedName name="ISSurvey">'[2]Legal framework'!#REF!</definedName>
    <definedName name="jlhkjhk">'[2]Legal framework'!#REF!</definedName>
    <definedName name="jsjs">#REF!</definedName>
    <definedName name="kjhkjh">#REF!</definedName>
    <definedName name="Level">'[2]Legal framework'!#REF!</definedName>
    <definedName name="nose">#REF!</definedName>
    <definedName name="Notes">'[2]Legal framework'!$I$20</definedName>
    <definedName name="nuevo">'[2]Legal framework'!#REF!</definedName>
    <definedName name="NumberFormat">[7]Sheet1!$F$29:$O$33</definedName>
    <definedName name="OverallTitle">'[2]Legal framework'!#REF!</definedName>
    <definedName name="PLANILLA">#REF!</definedName>
    <definedName name="RangeToPublish">'[2]Legal framework'!$A$2:$K$22</definedName>
    <definedName name="RangeToSort">'[2]Legal framework'!$B$8:$K$8</definedName>
    <definedName name="RankColumn">'[2]Legal framework'!#REF!</definedName>
    <definedName name="RankOrder">'[2]Legal framework'!#REF!</definedName>
    <definedName name="ReportTitle">'[2]Legal framework'!#REF!</definedName>
    <definedName name="SortRows">'[2]Legal framework'!#REF!</definedName>
    <definedName name="StartDrill">[5]Sheet1!#REF!</definedName>
    <definedName name="SubTitle">'[2]Legal framework'!#REF!</definedName>
    <definedName name="Table">'[2]Legal framework'!#REF!</definedName>
    <definedName name="Totaldepto">[8]G3!#REF!</definedName>
    <definedName name="trececiudades">'[9]13 áreas mensual'!$A$14</definedName>
    <definedName name="V_Show_Hide">'[2]Legal framework'!$A$8:$L$19</definedName>
    <definedName name="w" hidden="1">#REF!</definedName>
    <definedName name="ytfd">'[2]Legal framework'!#REF!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2" l="1"/>
  <c r="E14" i="18" l="1"/>
  <c r="D19" i="2"/>
  <c r="E19" i="2"/>
  <c r="C19" i="2"/>
  <c r="J39" i="5" l="1"/>
  <c r="H75" i="5"/>
  <c r="H76" i="5"/>
  <c r="D75" i="5"/>
  <c r="D76" i="5"/>
  <c r="D77" i="5"/>
  <c r="F77" i="5"/>
  <c r="F75" i="5"/>
  <c r="F76" i="5"/>
  <c r="H89" i="18"/>
  <c r="J55" i="18"/>
  <c r="J47" i="18"/>
  <c r="J48" i="18"/>
  <c r="J49" i="18"/>
  <c r="J50" i="18"/>
  <c r="J51" i="18"/>
  <c r="J52" i="18"/>
  <c r="J53" i="18"/>
  <c r="J54" i="18"/>
  <c r="J46" i="18"/>
  <c r="K46" i="18"/>
  <c r="F15" i="3"/>
  <c r="H15" i="3" s="1"/>
  <c r="F37" i="2"/>
  <c r="M13" i="21" l="1"/>
  <c r="P23" i="21"/>
  <c r="P24" i="21"/>
  <c r="P25" i="21"/>
  <c r="P26" i="21"/>
  <c r="P27" i="21"/>
  <c r="P28" i="21"/>
  <c r="P29" i="21"/>
  <c r="P30" i="21"/>
  <c r="P31" i="21"/>
  <c r="P32" i="21"/>
  <c r="P22" i="21"/>
  <c r="M39" i="21"/>
  <c r="M41" i="21"/>
  <c r="N41" i="21"/>
  <c r="P41" i="21"/>
  <c r="M42" i="21"/>
  <c r="N42" i="21"/>
  <c r="P42" i="21"/>
  <c r="M43" i="21"/>
  <c r="N43" i="21"/>
  <c r="P43" i="21"/>
  <c r="M44" i="21"/>
  <c r="N44" i="21"/>
  <c r="P44" i="21"/>
  <c r="M45" i="21"/>
  <c r="N45" i="21"/>
  <c r="P45" i="21"/>
  <c r="M46" i="21"/>
  <c r="N46" i="21"/>
  <c r="P46" i="21"/>
  <c r="M47" i="21"/>
  <c r="N47" i="21"/>
  <c r="P47" i="21"/>
  <c r="M48" i="21"/>
  <c r="N48" i="21"/>
  <c r="P48" i="21"/>
  <c r="M49" i="21"/>
  <c r="N49" i="21"/>
  <c r="P49" i="21"/>
  <c r="M50" i="21"/>
  <c r="N50" i="21"/>
  <c r="P50" i="21"/>
  <c r="N40" i="21"/>
  <c r="P40" i="21"/>
  <c r="M40" i="21"/>
  <c r="N64" i="21"/>
  <c r="P64" i="21"/>
  <c r="N65" i="21"/>
  <c r="P65" i="21"/>
  <c r="N66" i="21"/>
  <c r="P66" i="21"/>
  <c r="N67" i="21"/>
  <c r="P67" i="21"/>
  <c r="N68" i="21"/>
  <c r="P68" i="21"/>
  <c r="N69" i="21"/>
  <c r="P69" i="21"/>
  <c r="N70" i="21"/>
  <c r="P70" i="21"/>
  <c r="N71" i="21"/>
  <c r="P71" i="21"/>
  <c r="N72" i="21"/>
  <c r="P72" i="21"/>
  <c r="N73" i="21"/>
  <c r="P73" i="21"/>
  <c r="N74" i="21"/>
  <c r="P74" i="21"/>
  <c r="M65" i="21"/>
  <c r="M66" i="21"/>
  <c r="M67" i="21"/>
  <c r="M68" i="21"/>
  <c r="M69" i="21"/>
  <c r="M70" i="21"/>
  <c r="M71" i="21"/>
  <c r="M72" i="21"/>
  <c r="M73" i="21"/>
  <c r="M74" i="21"/>
  <c r="K94" i="21"/>
  <c r="K95" i="21"/>
  <c r="K96" i="21"/>
  <c r="K97" i="21"/>
  <c r="K98" i="21"/>
  <c r="K99" i="21"/>
  <c r="K100" i="21"/>
  <c r="K101" i="21"/>
  <c r="K102" i="21"/>
  <c r="K93" i="21"/>
  <c r="K103" i="21" s="1"/>
  <c r="J94" i="21"/>
  <c r="J95" i="21"/>
  <c r="J96" i="21"/>
  <c r="J97" i="21"/>
  <c r="J98" i="21"/>
  <c r="J99" i="21"/>
  <c r="J100" i="21"/>
  <c r="J101" i="21"/>
  <c r="J102" i="21"/>
  <c r="J93" i="21"/>
  <c r="F94" i="21"/>
  <c r="F95" i="21"/>
  <c r="F96" i="21"/>
  <c r="F97" i="21"/>
  <c r="F98" i="21"/>
  <c r="F99" i="21"/>
  <c r="F100" i="21"/>
  <c r="F101" i="21"/>
  <c r="F102" i="21"/>
  <c r="F93" i="21"/>
  <c r="E94" i="21"/>
  <c r="E95" i="21"/>
  <c r="E96" i="21"/>
  <c r="E97" i="21"/>
  <c r="E98" i="21"/>
  <c r="E99" i="21"/>
  <c r="E100" i="21"/>
  <c r="E101" i="21"/>
  <c r="E102" i="21"/>
  <c r="E93" i="21"/>
  <c r="I94" i="21"/>
  <c r="I95" i="21"/>
  <c r="I96" i="21"/>
  <c r="I97" i="21"/>
  <c r="I98" i="21"/>
  <c r="I99" i="21"/>
  <c r="I100" i="21"/>
  <c r="I101" i="21"/>
  <c r="I102" i="21"/>
  <c r="I93" i="21"/>
  <c r="H94" i="21"/>
  <c r="H95" i="21"/>
  <c r="H96" i="21"/>
  <c r="H97" i="21"/>
  <c r="H98" i="21"/>
  <c r="H99" i="21"/>
  <c r="H100" i="21"/>
  <c r="H101" i="21"/>
  <c r="H102" i="21"/>
  <c r="H93" i="21"/>
  <c r="D94" i="21"/>
  <c r="D95" i="21"/>
  <c r="D96" i="21"/>
  <c r="D97" i="21"/>
  <c r="D98" i="21"/>
  <c r="D99" i="21"/>
  <c r="D100" i="21"/>
  <c r="D101" i="21"/>
  <c r="D102" i="21"/>
  <c r="D93" i="21"/>
  <c r="C94" i="21"/>
  <c r="C95" i="21"/>
  <c r="C96" i="21"/>
  <c r="C97" i="21"/>
  <c r="C98" i="21"/>
  <c r="C99" i="21"/>
  <c r="C100" i="21"/>
  <c r="C101" i="21"/>
  <c r="C102" i="21"/>
  <c r="C93" i="21"/>
  <c r="G91" i="21"/>
  <c r="G88" i="21"/>
  <c r="L89" i="21"/>
  <c r="L82" i="21"/>
  <c r="L81" i="21"/>
  <c r="L80" i="21"/>
  <c r="G80" i="21"/>
  <c r="L91" i="21"/>
  <c r="K90" i="21"/>
  <c r="I81" i="21"/>
  <c r="I82" i="21"/>
  <c r="I87" i="21"/>
  <c r="I88" i="21"/>
  <c r="I89" i="21"/>
  <c r="I80" i="21"/>
  <c r="H81" i="21"/>
  <c r="H82" i="21"/>
  <c r="H84" i="21"/>
  <c r="H87" i="21"/>
  <c r="H89" i="21"/>
  <c r="H80" i="21"/>
  <c r="D81" i="21"/>
  <c r="D82" i="21"/>
  <c r="D87" i="21"/>
  <c r="D88" i="21"/>
  <c r="D89" i="21"/>
  <c r="D80" i="21"/>
  <c r="C81" i="21"/>
  <c r="C82" i="21"/>
  <c r="C84" i="21"/>
  <c r="C87" i="21"/>
  <c r="C88" i="21"/>
  <c r="C89" i="21"/>
  <c r="C80" i="21"/>
  <c r="G81" i="21"/>
  <c r="G82" i="21"/>
  <c r="G89" i="21"/>
  <c r="G90" i="21"/>
  <c r="D103" i="21" l="1"/>
  <c r="G102" i="21"/>
  <c r="G98" i="21"/>
  <c r="G96" i="21"/>
  <c r="G94" i="21"/>
  <c r="L96" i="21"/>
  <c r="L95" i="21"/>
  <c r="L94" i="21"/>
  <c r="L100" i="21"/>
  <c r="I90" i="21"/>
  <c r="L98" i="21"/>
  <c r="H90" i="21"/>
  <c r="C90" i="21"/>
  <c r="D90" i="21"/>
  <c r="L93" i="21"/>
  <c r="L102" i="21"/>
  <c r="G100" i="21"/>
  <c r="G95" i="21"/>
  <c r="F103" i="21"/>
  <c r="G93" i="21"/>
  <c r="E103" i="21"/>
  <c r="C103" i="21"/>
  <c r="G103" i="21" l="1"/>
  <c r="M64" i="21"/>
  <c r="J65" i="21"/>
  <c r="J66" i="21"/>
  <c r="J67" i="21"/>
  <c r="J68" i="21"/>
  <c r="J69" i="21"/>
  <c r="J70" i="21"/>
  <c r="J71" i="21"/>
  <c r="O71" i="21" s="1"/>
  <c r="J72" i="21"/>
  <c r="J64" i="21"/>
  <c r="F74" i="21"/>
  <c r="G65" i="21"/>
  <c r="E65" i="21"/>
  <c r="E66" i="21"/>
  <c r="G66" i="21" s="1"/>
  <c r="E67" i="21"/>
  <c r="G67" i="21" s="1"/>
  <c r="E68" i="21"/>
  <c r="G68" i="21" s="1"/>
  <c r="E69" i="21"/>
  <c r="G69" i="21" s="1"/>
  <c r="E70" i="21"/>
  <c r="G70" i="21" s="1"/>
  <c r="E71" i="21"/>
  <c r="G71" i="21" s="1"/>
  <c r="E72" i="21"/>
  <c r="G72" i="21" s="1"/>
  <c r="E64" i="21"/>
  <c r="G64" i="21" s="1"/>
  <c r="E49" i="21"/>
  <c r="G49" i="21" s="1"/>
  <c r="L53" i="21"/>
  <c r="M53" i="21"/>
  <c r="N53" i="21"/>
  <c r="P53" i="21"/>
  <c r="M54" i="21"/>
  <c r="N54" i="21"/>
  <c r="P54" i="21"/>
  <c r="M55" i="21"/>
  <c r="N55" i="21"/>
  <c r="P55" i="21"/>
  <c r="M56" i="21"/>
  <c r="N56" i="21"/>
  <c r="P56" i="21"/>
  <c r="M57" i="21"/>
  <c r="N57" i="21"/>
  <c r="P57" i="21"/>
  <c r="M58" i="21"/>
  <c r="N58" i="21"/>
  <c r="P58" i="21"/>
  <c r="M59" i="21"/>
  <c r="N59" i="21"/>
  <c r="P59" i="21"/>
  <c r="M60" i="21"/>
  <c r="N60" i="21"/>
  <c r="P60" i="21"/>
  <c r="M61" i="21"/>
  <c r="N61" i="21"/>
  <c r="P61" i="21"/>
  <c r="N52" i="21"/>
  <c r="P52" i="21"/>
  <c r="M52" i="21"/>
  <c r="K62" i="21"/>
  <c r="P62" i="21" s="1"/>
  <c r="J53" i="21"/>
  <c r="J54" i="21"/>
  <c r="L54" i="21" s="1"/>
  <c r="J55" i="21"/>
  <c r="L55" i="21" s="1"/>
  <c r="J56" i="21"/>
  <c r="J57" i="21"/>
  <c r="L57" i="21" s="1"/>
  <c r="J58" i="21"/>
  <c r="L58" i="21" s="1"/>
  <c r="J59" i="21"/>
  <c r="L59" i="21" s="1"/>
  <c r="J60" i="21"/>
  <c r="O60" i="21" s="1"/>
  <c r="Q60" i="21" s="1"/>
  <c r="J61" i="21"/>
  <c r="L61" i="21" s="1"/>
  <c r="J52" i="21"/>
  <c r="L52" i="21" s="1"/>
  <c r="I62" i="21"/>
  <c r="H62" i="21"/>
  <c r="G60" i="21"/>
  <c r="G52" i="21"/>
  <c r="E53" i="21"/>
  <c r="G53" i="21" s="1"/>
  <c r="E54" i="21"/>
  <c r="G54" i="21" s="1"/>
  <c r="E55" i="21"/>
  <c r="G55" i="21" s="1"/>
  <c r="E56" i="21"/>
  <c r="G56" i="21" s="1"/>
  <c r="E57" i="21"/>
  <c r="G57" i="21" s="1"/>
  <c r="E58" i="21"/>
  <c r="G58" i="21" s="1"/>
  <c r="E59" i="21"/>
  <c r="G59" i="21" s="1"/>
  <c r="E60" i="21"/>
  <c r="E61" i="21"/>
  <c r="G61" i="21" s="1"/>
  <c r="E52" i="21"/>
  <c r="F62" i="21"/>
  <c r="O39" i="21"/>
  <c r="P39" i="21"/>
  <c r="Q39" i="21" s="1"/>
  <c r="L41" i="21"/>
  <c r="L39" i="21"/>
  <c r="K50" i="21"/>
  <c r="K39" i="21"/>
  <c r="K74" i="21" s="1"/>
  <c r="E39" i="21"/>
  <c r="F39" i="21"/>
  <c r="F50" i="21" s="1"/>
  <c r="J39" i="21"/>
  <c r="J41" i="21"/>
  <c r="J42" i="21"/>
  <c r="J43" i="21"/>
  <c r="J44" i="21"/>
  <c r="J45" i="21"/>
  <c r="J46" i="21"/>
  <c r="J47" i="21"/>
  <c r="O47" i="21" s="1"/>
  <c r="J48" i="21"/>
  <c r="O48" i="21" s="1"/>
  <c r="J49" i="21"/>
  <c r="J40" i="21"/>
  <c r="O40" i="21" s="1"/>
  <c r="I39" i="21"/>
  <c r="I50" i="21" s="1"/>
  <c r="H39" i="21"/>
  <c r="H50" i="21" s="1"/>
  <c r="G44" i="21"/>
  <c r="G45" i="21"/>
  <c r="G46" i="21"/>
  <c r="E41" i="21"/>
  <c r="G41" i="21" s="1"/>
  <c r="E42" i="21"/>
  <c r="G42" i="21" s="1"/>
  <c r="E43" i="21"/>
  <c r="G43" i="21" s="1"/>
  <c r="E44" i="21"/>
  <c r="E45" i="21"/>
  <c r="E46" i="21"/>
  <c r="E47" i="21"/>
  <c r="G47" i="21" s="1"/>
  <c r="E48" i="21"/>
  <c r="G48" i="21" s="1"/>
  <c r="E40" i="21"/>
  <c r="G40" i="21" s="1"/>
  <c r="L68" i="21" l="1"/>
  <c r="O68" i="21"/>
  <c r="L69" i="21"/>
  <c r="O69" i="21"/>
  <c r="L43" i="21"/>
  <c r="O43" i="21"/>
  <c r="L42" i="21"/>
  <c r="O42" i="21"/>
  <c r="Q42" i="21" s="1"/>
  <c r="O56" i="21"/>
  <c r="Q56" i="21" s="1"/>
  <c r="O67" i="21"/>
  <c r="O46" i="21"/>
  <c r="Q46" i="21" s="1"/>
  <c r="O70" i="21"/>
  <c r="L44" i="21"/>
  <c r="O44" i="21"/>
  <c r="O41" i="21"/>
  <c r="L56" i="21"/>
  <c r="O66" i="21"/>
  <c r="L49" i="21"/>
  <c r="O49" i="21"/>
  <c r="Q49" i="21" s="1"/>
  <c r="L64" i="21"/>
  <c r="O64" i="21"/>
  <c r="O45" i="21"/>
  <c r="Q45" i="21" s="1"/>
  <c r="O57" i="21"/>
  <c r="Q57" i="21" s="1"/>
  <c r="L65" i="21"/>
  <c r="O65" i="21"/>
  <c r="L72" i="21"/>
  <c r="O72" i="21"/>
  <c r="O52" i="21"/>
  <c r="Q52" i="21" s="1"/>
  <c r="G39" i="21"/>
  <c r="O55" i="21"/>
  <c r="Q55" i="21" s="1"/>
  <c r="L66" i="21"/>
  <c r="L70" i="21"/>
  <c r="E74" i="21"/>
  <c r="G74" i="21" s="1"/>
  <c r="O53" i="21"/>
  <c r="Q53" i="21" s="1"/>
  <c r="Q40" i="21"/>
  <c r="Q44" i="21"/>
  <c r="L67" i="21"/>
  <c r="Q48" i="21"/>
  <c r="Q43" i="21"/>
  <c r="O54" i="21"/>
  <c r="Q54" i="21" s="1"/>
  <c r="Q41" i="21"/>
  <c r="L71" i="21"/>
  <c r="Q47" i="21"/>
  <c r="J62" i="21"/>
  <c r="L62" i="21"/>
  <c r="L40" i="21"/>
  <c r="J74" i="21"/>
  <c r="J50" i="21"/>
  <c r="O59" i="21"/>
  <c r="Q59" i="21" s="1"/>
  <c r="L48" i="21"/>
  <c r="L47" i="21"/>
  <c r="O61" i="21"/>
  <c r="Q61" i="21" s="1"/>
  <c r="L46" i="21"/>
  <c r="L45" i="21"/>
  <c r="L60" i="21"/>
  <c r="E50" i="21"/>
  <c r="G50" i="21" s="1"/>
  <c r="O58" i="21"/>
  <c r="Q58" i="21" s="1"/>
  <c r="E62" i="21"/>
  <c r="G62" i="21" s="1"/>
  <c r="O50" i="21" l="1"/>
  <c r="Q50" i="21" s="1"/>
  <c r="O74" i="21"/>
  <c r="O62" i="21"/>
  <c r="Q62" i="21" s="1"/>
  <c r="L74" i="21"/>
  <c r="L50" i="21"/>
  <c r="G77" i="5"/>
  <c r="E77" i="5"/>
  <c r="C77" i="5"/>
  <c r="H14" i="5"/>
  <c r="H15" i="5"/>
  <c r="H16" i="5"/>
  <c r="H18" i="5"/>
  <c r="H21" i="5"/>
  <c r="H22" i="5"/>
  <c r="H23" i="5"/>
  <c r="H24" i="5"/>
  <c r="H25" i="5"/>
  <c r="E21" i="5"/>
  <c r="E22" i="5"/>
  <c r="E23" i="5"/>
  <c r="E24" i="5"/>
  <c r="E25" i="5"/>
  <c r="D26" i="5"/>
  <c r="C90" i="18"/>
  <c r="G90" i="18"/>
  <c r="E90" i="18"/>
  <c r="F89" i="18" s="1"/>
  <c r="I15" i="18"/>
  <c r="I17" i="18"/>
  <c r="I19" i="18"/>
  <c r="I20" i="18"/>
  <c r="I27" i="18"/>
  <c r="I28" i="18"/>
  <c r="I29" i="18"/>
  <c r="I30" i="18"/>
  <c r="I31" i="18"/>
  <c r="I32" i="18"/>
  <c r="H33" i="18"/>
  <c r="G33" i="18"/>
  <c r="E27" i="18"/>
  <c r="E28" i="18"/>
  <c r="E29" i="18"/>
  <c r="E30" i="18"/>
  <c r="E31" i="18"/>
  <c r="E32" i="18"/>
  <c r="O27" i="3" l="1"/>
  <c r="P27" i="3"/>
  <c r="N27" i="3"/>
  <c r="D15" i="3"/>
  <c r="C15" i="3"/>
  <c r="G64" i="2"/>
  <c r="H64" i="2" s="1"/>
  <c r="E64" i="2"/>
  <c r="F64" i="2" s="1"/>
  <c r="E63" i="2"/>
  <c r="C64" i="2"/>
  <c r="D64" i="2" s="1"/>
  <c r="D37" i="2"/>
  <c r="C39" i="21" l="1"/>
  <c r="J23" i="21"/>
  <c r="J24" i="21"/>
  <c r="J25" i="21"/>
  <c r="J26" i="21"/>
  <c r="J27" i="21"/>
  <c r="J28" i="21"/>
  <c r="J29" i="21"/>
  <c r="J30" i="21"/>
  <c r="J31" i="21"/>
  <c r="J22" i="21"/>
  <c r="H23" i="21"/>
  <c r="I23" i="21"/>
  <c r="H24" i="21"/>
  <c r="I24" i="21"/>
  <c r="H25" i="21"/>
  <c r="I25" i="21"/>
  <c r="H26" i="21"/>
  <c r="I26" i="21"/>
  <c r="H27" i="21"/>
  <c r="I27" i="21"/>
  <c r="H28" i="21"/>
  <c r="I28" i="21"/>
  <c r="H29" i="21"/>
  <c r="I29" i="21"/>
  <c r="H30" i="21"/>
  <c r="I30" i="21"/>
  <c r="H31" i="21"/>
  <c r="I31" i="21"/>
  <c r="I22" i="21"/>
  <c r="H22" i="21"/>
  <c r="D23" i="21"/>
  <c r="D24" i="21"/>
  <c r="D25" i="21"/>
  <c r="D26" i="21"/>
  <c r="D27" i="21"/>
  <c r="D28" i="21"/>
  <c r="D29" i="21"/>
  <c r="D30" i="21"/>
  <c r="D31" i="21"/>
  <c r="D22" i="21"/>
  <c r="C23" i="21"/>
  <c r="C24" i="21"/>
  <c r="C25" i="21"/>
  <c r="C26" i="21"/>
  <c r="C27" i="21"/>
  <c r="C28" i="21"/>
  <c r="C29" i="21"/>
  <c r="C30" i="21"/>
  <c r="C31" i="21"/>
  <c r="C22" i="21"/>
  <c r="E23" i="21"/>
  <c r="G23" i="21" s="1"/>
  <c r="E24" i="21"/>
  <c r="G24" i="21" s="1"/>
  <c r="E25" i="21"/>
  <c r="G25" i="21" s="1"/>
  <c r="E26" i="21"/>
  <c r="G26" i="21" s="1"/>
  <c r="E27" i="21"/>
  <c r="E28" i="21"/>
  <c r="G28" i="21" s="1"/>
  <c r="E29" i="21"/>
  <c r="G29" i="21" s="1"/>
  <c r="E30" i="21"/>
  <c r="G30" i="21" s="1"/>
  <c r="E31" i="21"/>
  <c r="E22" i="21"/>
  <c r="G22" i="21" s="1"/>
  <c r="F32" i="21"/>
  <c r="Q14" i="21"/>
  <c r="Q15" i="21"/>
  <c r="Q16" i="21"/>
  <c r="O14" i="21"/>
  <c r="P14" i="21"/>
  <c r="O15" i="21"/>
  <c r="P15" i="21"/>
  <c r="O16" i="21"/>
  <c r="P16" i="21"/>
  <c r="O17" i="21"/>
  <c r="P17" i="21"/>
  <c r="Q17" i="21" s="1"/>
  <c r="O18" i="21"/>
  <c r="Q18" i="21" s="1"/>
  <c r="P18" i="21"/>
  <c r="O19" i="21"/>
  <c r="P19" i="21"/>
  <c r="Q19" i="21" s="1"/>
  <c r="O20" i="21"/>
  <c r="Q20" i="21" s="1"/>
  <c r="P20" i="21"/>
  <c r="L14" i="21"/>
  <c r="L15" i="21"/>
  <c r="L16" i="21"/>
  <c r="L17" i="21"/>
  <c r="L18" i="21"/>
  <c r="L19" i="21"/>
  <c r="L20" i="21"/>
  <c r="J13" i="21"/>
  <c r="O13" i="21" s="1"/>
  <c r="K13" i="21"/>
  <c r="K32" i="21" s="1"/>
  <c r="I13" i="21"/>
  <c r="H13" i="21"/>
  <c r="G14" i="21"/>
  <c r="G15" i="21"/>
  <c r="G16" i="21"/>
  <c r="G17" i="21"/>
  <c r="G18" i="21"/>
  <c r="G19" i="21"/>
  <c r="G20" i="21"/>
  <c r="E13" i="21"/>
  <c r="F13" i="21"/>
  <c r="G13" i="21" s="1"/>
  <c r="D13" i="21"/>
  <c r="C13" i="21"/>
  <c r="C26" i="5"/>
  <c r="F26" i="5"/>
  <c r="G26" i="5"/>
  <c r="H26" i="5" s="1"/>
  <c r="E34" i="23"/>
  <c r="D34" i="23"/>
  <c r="C34" i="23"/>
  <c r="E33" i="23"/>
  <c r="D33" i="23"/>
  <c r="C33" i="23"/>
  <c r="J90" i="21"/>
  <c r="L90" i="21" s="1"/>
  <c r="D72" i="5"/>
  <c r="C63" i="2"/>
  <c r="K40" i="5"/>
  <c r="L40" i="5" s="1"/>
  <c r="K41" i="5"/>
  <c r="L41" i="5" s="1"/>
  <c r="K42" i="5"/>
  <c r="L42" i="5" s="1"/>
  <c r="K43" i="5"/>
  <c r="K44" i="5"/>
  <c r="K45" i="5"/>
  <c r="K46" i="5"/>
  <c r="K47" i="5"/>
  <c r="K48" i="5"/>
  <c r="K39" i="5"/>
  <c r="L39" i="5" s="1"/>
  <c r="J48" i="5"/>
  <c r="J47" i="5"/>
  <c r="J46" i="5"/>
  <c r="J45" i="5"/>
  <c r="J44" i="5"/>
  <c r="J43" i="5"/>
  <c r="J42" i="5"/>
  <c r="J41" i="5"/>
  <c r="J40" i="5"/>
  <c r="J22" i="5"/>
  <c r="C33" i="18"/>
  <c r="D74" i="5"/>
  <c r="D73" i="5"/>
  <c r="G60" i="2"/>
  <c r="H60" i="2" s="1"/>
  <c r="G61" i="2"/>
  <c r="H61" i="2" s="1"/>
  <c r="G62" i="2"/>
  <c r="H62" i="2" s="1"/>
  <c r="F63" i="2"/>
  <c r="E61" i="2"/>
  <c r="F61" i="2" s="1"/>
  <c r="C61" i="2"/>
  <c r="D61" i="2" s="1"/>
  <c r="C62" i="2"/>
  <c r="D62" i="2" s="1"/>
  <c r="D36" i="2"/>
  <c r="J103" i="21"/>
  <c r="I103" i="21"/>
  <c r="H103" i="21"/>
  <c r="D39" i="21"/>
  <c r="C50" i="21"/>
  <c r="N20" i="21"/>
  <c r="M20" i="21"/>
  <c r="N19" i="21"/>
  <c r="M19" i="21"/>
  <c r="N18" i="21"/>
  <c r="M18" i="21"/>
  <c r="N17" i="21"/>
  <c r="M17" i="21"/>
  <c r="N16" i="21"/>
  <c r="M16" i="21"/>
  <c r="N15" i="21"/>
  <c r="M15" i="21"/>
  <c r="N14" i="21"/>
  <c r="M14" i="21"/>
  <c r="G63" i="2"/>
  <c r="H63" i="2" s="1"/>
  <c r="D63" i="2"/>
  <c r="C60" i="2"/>
  <c r="D60" i="2" s="1"/>
  <c r="J13" i="5"/>
  <c r="K13" i="5"/>
  <c r="J14" i="5"/>
  <c r="K14" i="5"/>
  <c r="J15" i="5"/>
  <c r="K15" i="5"/>
  <c r="L15" i="5" s="1"/>
  <c r="J16" i="5"/>
  <c r="K16" i="5"/>
  <c r="L16" i="5" s="1"/>
  <c r="J17" i="5"/>
  <c r="K17" i="5"/>
  <c r="L17" i="5" s="1"/>
  <c r="J18" i="5"/>
  <c r="K18" i="5"/>
  <c r="J19" i="5"/>
  <c r="K19" i="5"/>
  <c r="L19" i="5" s="1"/>
  <c r="J20" i="5"/>
  <c r="K20" i="5"/>
  <c r="J21" i="5"/>
  <c r="K21" i="5"/>
  <c r="L21" i="5" s="1"/>
  <c r="K22" i="5"/>
  <c r="F88" i="18"/>
  <c r="F83" i="18"/>
  <c r="D33" i="18"/>
  <c r="I33" i="18"/>
  <c r="F36" i="2"/>
  <c r="H85" i="18"/>
  <c r="H13" i="5"/>
  <c r="E16" i="5"/>
  <c r="E15" i="5"/>
  <c r="I14" i="18"/>
  <c r="E20" i="18"/>
  <c r="E19" i="18"/>
  <c r="E17" i="18"/>
  <c r="J15" i="3"/>
  <c r="I15" i="3"/>
  <c r="G15" i="3"/>
  <c r="K13" i="3"/>
  <c r="K12" i="3"/>
  <c r="H13" i="3"/>
  <c r="H12" i="3"/>
  <c r="E14" i="5"/>
  <c r="E18" i="5"/>
  <c r="E15" i="18"/>
  <c r="E13" i="3"/>
  <c r="F70" i="5"/>
  <c r="L48" i="5"/>
  <c r="D67" i="5"/>
  <c r="D59" i="5"/>
  <c r="D66" i="5"/>
  <c r="D49" i="5"/>
  <c r="D41" i="5"/>
  <c r="F51" i="5"/>
  <c r="D64" i="5"/>
  <c r="D46" i="5"/>
  <c r="H74" i="5"/>
  <c r="E13" i="5"/>
  <c r="E12" i="3"/>
  <c r="C38" i="2"/>
  <c r="J33" i="18"/>
  <c r="H49" i="18"/>
  <c r="J24" i="18"/>
  <c r="J32" i="18"/>
  <c r="J17" i="18"/>
  <c r="J18" i="18"/>
  <c r="J26" i="18"/>
  <c r="J27" i="18"/>
  <c r="J20" i="18"/>
  <c r="J28" i="18"/>
  <c r="J21" i="18"/>
  <c r="J22" i="18"/>
  <c r="J30" i="18"/>
  <c r="J15" i="18"/>
  <c r="J23" i="18"/>
  <c r="J31" i="18"/>
  <c r="F64" i="18"/>
  <c r="F48" i="18"/>
  <c r="H53" i="18"/>
  <c r="H78" i="18"/>
  <c r="H70" i="18"/>
  <c r="H62" i="18"/>
  <c r="H55" i="18"/>
  <c r="H46" i="18"/>
  <c r="F71" i="18"/>
  <c r="J14" i="18"/>
  <c r="G38" i="2"/>
  <c r="E38" i="2"/>
  <c r="H34" i="2"/>
  <c r="F34" i="2"/>
  <c r="D34" i="2"/>
  <c r="H36" i="2"/>
  <c r="H35" i="2"/>
  <c r="F35" i="2"/>
  <c r="D35" i="2"/>
  <c r="N22" i="21" l="1"/>
  <c r="N31" i="21"/>
  <c r="M26" i="21"/>
  <c r="N25" i="21"/>
  <c r="L22" i="21"/>
  <c r="O22" i="21"/>
  <c r="L31" i="21"/>
  <c r="O31" i="21"/>
  <c r="L30" i="21"/>
  <c r="O30" i="21"/>
  <c r="O29" i="21"/>
  <c r="O28" i="21"/>
  <c r="L27" i="21"/>
  <c r="O27" i="21"/>
  <c r="L26" i="21"/>
  <c r="O26" i="21"/>
  <c r="L25" i="21"/>
  <c r="O25" i="21"/>
  <c r="L24" i="21"/>
  <c r="O24" i="21"/>
  <c r="O23" i="21"/>
  <c r="Q23" i="21" s="1"/>
  <c r="M29" i="21"/>
  <c r="M23" i="21"/>
  <c r="N28" i="21"/>
  <c r="M28" i="21"/>
  <c r="N27" i="21"/>
  <c r="M27" i="21"/>
  <c r="M22" i="21"/>
  <c r="N26" i="21"/>
  <c r="M31" i="21"/>
  <c r="M25" i="21"/>
  <c r="N30" i="21"/>
  <c r="N24" i="21"/>
  <c r="M30" i="21"/>
  <c r="M24" i="21"/>
  <c r="N29" i="21"/>
  <c r="N23" i="21"/>
  <c r="N13" i="21"/>
  <c r="D74" i="21"/>
  <c r="D62" i="21"/>
  <c r="N62" i="21" s="1"/>
  <c r="N39" i="21"/>
  <c r="P13" i="21"/>
  <c r="Q13" i="21" s="1"/>
  <c r="L13" i="21"/>
  <c r="Q27" i="21"/>
  <c r="Q30" i="21"/>
  <c r="Q31" i="21"/>
  <c r="L23" i="21"/>
  <c r="C62" i="21"/>
  <c r="M62" i="21" s="1"/>
  <c r="C74" i="21"/>
  <c r="Q66" i="21"/>
  <c r="Q72" i="21"/>
  <c r="Q73" i="21"/>
  <c r="Q69" i="21"/>
  <c r="Q70" i="21"/>
  <c r="H73" i="5"/>
  <c r="H42" i="5"/>
  <c r="H72" i="5"/>
  <c r="F59" i="5"/>
  <c r="F68" i="5"/>
  <c r="F40" i="5"/>
  <c r="F48" i="5"/>
  <c r="F71" i="5"/>
  <c r="F39" i="5"/>
  <c r="F47" i="5"/>
  <c r="F43" i="5"/>
  <c r="F72" i="5"/>
  <c r="H68" i="5"/>
  <c r="F74" i="5"/>
  <c r="H69" i="5"/>
  <c r="D58" i="5"/>
  <c r="F73" i="5"/>
  <c r="H62" i="5"/>
  <c r="H77" i="5"/>
  <c r="D54" i="5"/>
  <c r="D43" i="5"/>
  <c r="H54" i="5"/>
  <c r="H41" i="5"/>
  <c r="D62" i="5"/>
  <c r="D51" i="5"/>
  <c r="D47" i="5"/>
  <c r="D44" i="5"/>
  <c r="D53" i="5"/>
  <c r="H50" i="5"/>
  <c r="H43" i="5"/>
  <c r="D61" i="5"/>
  <c r="D63" i="5"/>
  <c r="D39" i="5"/>
  <c r="D71" i="5"/>
  <c r="L47" i="5"/>
  <c r="D57" i="5"/>
  <c r="H55" i="5"/>
  <c r="H57" i="5"/>
  <c r="D55" i="5"/>
  <c r="D65" i="5"/>
  <c r="D60" i="5"/>
  <c r="H59" i="5"/>
  <c r="H44" i="5"/>
  <c r="D69" i="5"/>
  <c r="D40" i="5"/>
  <c r="D70" i="5"/>
  <c r="L46" i="5"/>
  <c r="L54" i="5" s="1"/>
  <c r="H66" i="5"/>
  <c r="H60" i="5"/>
  <c r="H45" i="5"/>
  <c r="D52" i="5"/>
  <c r="D48" i="5"/>
  <c r="D42" i="5"/>
  <c r="D45" i="5"/>
  <c r="L45" i="5"/>
  <c r="H61" i="5"/>
  <c r="H65" i="5"/>
  <c r="D68" i="5"/>
  <c r="D56" i="5"/>
  <c r="D50" i="5"/>
  <c r="L44" i="5"/>
  <c r="L43" i="5"/>
  <c r="L14" i="5"/>
  <c r="L22" i="5"/>
  <c r="L20" i="5"/>
  <c r="L18" i="5"/>
  <c r="F56" i="5"/>
  <c r="F42" i="5"/>
  <c r="F58" i="5"/>
  <c r="F53" i="5"/>
  <c r="H49" i="5"/>
  <c r="H40" i="5"/>
  <c r="H52" i="5"/>
  <c r="F55" i="5"/>
  <c r="F66" i="5"/>
  <c r="F61" i="5"/>
  <c r="E26" i="5"/>
  <c r="F54" i="5"/>
  <c r="F62" i="5"/>
  <c r="F45" i="5"/>
  <c r="H70" i="5"/>
  <c r="F46" i="5"/>
  <c r="H39" i="5"/>
  <c r="H63" i="5"/>
  <c r="H53" i="5"/>
  <c r="F41" i="5"/>
  <c r="F69" i="5"/>
  <c r="F67" i="5"/>
  <c r="H51" i="5"/>
  <c r="H71" i="5"/>
  <c r="H46" i="5"/>
  <c r="F49" i="5"/>
  <c r="F44" i="5"/>
  <c r="H64" i="5"/>
  <c r="H58" i="5"/>
  <c r="H56" i="5"/>
  <c r="H48" i="5"/>
  <c r="F57" i="5"/>
  <c r="F52" i="5"/>
  <c r="L13" i="5"/>
  <c r="F64" i="5"/>
  <c r="F50" i="5"/>
  <c r="F63" i="5"/>
  <c r="H67" i="5"/>
  <c r="H47" i="5"/>
  <c r="F65" i="5"/>
  <c r="F60" i="5"/>
  <c r="H87" i="18"/>
  <c r="H57" i="18"/>
  <c r="H64" i="18"/>
  <c r="H88" i="18"/>
  <c r="H50" i="18"/>
  <c r="H72" i="18"/>
  <c r="H61" i="18"/>
  <c r="H51" i="18"/>
  <c r="H81" i="18"/>
  <c r="H54" i="18"/>
  <c r="D83" i="18"/>
  <c r="D89" i="18"/>
  <c r="D45" i="18"/>
  <c r="D88" i="18"/>
  <c r="F74" i="18"/>
  <c r="D55" i="18"/>
  <c r="D82" i="18"/>
  <c r="D46" i="18"/>
  <c r="K47" i="18" s="1"/>
  <c r="D64" i="18"/>
  <c r="D47" i="18"/>
  <c r="K48" i="18" s="1"/>
  <c r="D85" i="18"/>
  <c r="H65" i="18"/>
  <c r="H69" i="18"/>
  <c r="H63" i="18"/>
  <c r="F78" i="18"/>
  <c r="H73" i="18"/>
  <c r="H71" i="18"/>
  <c r="H82" i="18"/>
  <c r="F53" i="18"/>
  <c r="H80" i="18"/>
  <c r="D72" i="18"/>
  <c r="H77" i="18"/>
  <c r="F63" i="18"/>
  <c r="F49" i="18"/>
  <c r="H79" i="18"/>
  <c r="D62" i="18"/>
  <c r="D53" i="18"/>
  <c r="K54" i="18" s="1"/>
  <c r="D81" i="18"/>
  <c r="D79" i="18"/>
  <c r="D86" i="18"/>
  <c r="D70" i="18"/>
  <c r="D63" i="18"/>
  <c r="D52" i="18"/>
  <c r="K53" i="18" s="1"/>
  <c r="D87" i="18"/>
  <c r="D78" i="18"/>
  <c r="D71" i="18"/>
  <c r="D51" i="18"/>
  <c r="K52" i="18" s="1"/>
  <c r="D60" i="18"/>
  <c r="D54" i="18"/>
  <c r="K55" i="18" s="1"/>
  <c r="F28" i="18"/>
  <c r="F14" i="18"/>
  <c r="D61" i="18"/>
  <c r="D80" i="18"/>
  <c r="D59" i="18"/>
  <c r="D68" i="18"/>
  <c r="D84" i="18"/>
  <c r="D69" i="18"/>
  <c r="E33" i="18"/>
  <c r="D50" i="18"/>
  <c r="K51" i="18" s="1"/>
  <c r="D67" i="18"/>
  <c r="D76" i="18"/>
  <c r="F16" i="18"/>
  <c r="D77" i="18"/>
  <c r="H59" i="18"/>
  <c r="H60" i="18"/>
  <c r="D58" i="18"/>
  <c r="D75" i="18"/>
  <c r="F52" i="18"/>
  <c r="F32" i="18"/>
  <c r="H58" i="18"/>
  <c r="H67" i="18"/>
  <c r="H68" i="18"/>
  <c r="D57" i="18"/>
  <c r="D66" i="18"/>
  <c r="H83" i="18"/>
  <c r="H66" i="18"/>
  <c r="H75" i="18"/>
  <c r="H76" i="18"/>
  <c r="D65" i="18"/>
  <c r="D74" i="18"/>
  <c r="H48" i="18"/>
  <c r="D48" i="18"/>
  <c r="K49" i="18" s="1"/>
  <c r="F27" i="18"/>
  <c r="H84" i="18"/>
  <c r="D49" i="18"/>
  <c r="K50" i="18" s="1"/>
  <c r="F20" i="18"/>
  <c r="H74" i="18"/>
  <c r="H45" i="18"/>
  <c r="H52" i="18"/>
  <c r="D73" i="18"/>
  <c r="H47" i="18"/>
  <c r="H56" i="18"/>
  <c r="D56" i="18"/>
  <c r="H86" i="18"/>
  <c r="J19" i="18"/>
  <c r="J25" i="18"/>
  <c r="J29" i="18"/>
  <c r="J16" i="18"/>
  <c r="F24" i="18"/>
  <c r="F19" i="18"/>
  <c r="F31" i="18"/>
  <c r="F26" i="18"/>
  <c r="F23" i="18"/>
  <c r="F18" i="18"/>
  <c r="F15" i="18"/>
  <c r="F25" i="18"/>
  <c r="F30" i="18"/>
  <c r="F17" i="18"/>
  <c r="F22" i="18"/>
  <c r="F33" i="18"/>
  <c r="F29" i="18"/>
  <c r="F21" i="18"/>
  <c r="F47" i="18"/>
  <c r="F68" i="18"/>
  <c r="F86" i="18"/>
  <c r="F54" i="18"/>
  <c r="F80" i="18"/>
  <c r="F65" i="18"/>
  <c r="F70" i="18"/>
  <c r="F61" i="18"/>
  <c r="F73" i="18"/>
  <c r="F85" i="18"/>
  <c r="F82" i="18"/>
  <c r="F56" i="18"/>
  <c r="F60" i="18"/>
  <c r="F67" i="18"/>
  <c r="F77" i="18"/>
  <c r="F72" i="18"/>
  <c r="F66" i="18"/>
  <c r="F84" i="18"/>
  <c r="F57" i="18"/>
  <c r="F55" i="18"/>
  <c r="F81" i="18"/>
  <c r="F79" i="18"/>
  <c r="F46" i="18"/>
  <c r="F51" i="18"/>
  <c r="F50" i="18"/>
  <c r="F59" i="18"/>
  <c r="F69" i="18"/>
  <c r="F75" i="18"/>
  <c r="F76" i="18"/>
  <c r="F87" i="18"/>
  <c r="F45" i="18"/>
  <c r="F58" i="18"/>
  <c r="F62" i="18"/>
  <c r="K15" i="3"/>
  <c r="E15" i="3"/>
  <c r="E60" i="2"/>
  <c r="F60" i="2" s="1"/>
  <c r="E62" i="2"/>
  <c r="F62" i="2" s="1"/>
  <c r="Q71" i="21"/>
  <c r="G31" i="21"/>
  <c r="Q24" i="21"/>
  <c r="Q29" i="21"/>
  <c r="L29" i="21"/>
  <c r="Q28" i="21"/>
  <c r="L28" i="21"/>
  <c r="Q26" i="21"/>
  <c r="Q25" i="21"/>
  <c r="D32" i="21"/>
  <c r="G27" i="21"/>
  <c r="E32" i="21"/>
  <c r="G32" i="21" s="1"/>
  <c r="Q22" i="21"/>
  <c r="J32" i="21"/>
  <c r="O32" i="21" s="1"/>
  <c r="H32" i="21"/>
  <c r="I32" i="21"/>
  <c r="C32" i="21"/>
  <c r="I74" i="21"/>
  <c r="Q64" i="21"/>
  <c r="L103" i="21"/>
  <c r="H74" i="21"/>
  <c r="Q65" i="21"/>
  <c r="Q68" i="21"/>
  <c r="Q67" i="21"/>
  <c r="D50" i="21"/>
  <c r="N32" i="21" l="1"/>
  <c r="M32" i="21"/>
  <c r="F90" i="18"/>
  <c r="H90" i="18"/>
  <c r="D90" i="18"/>
  <c r="K56" i="18"/>
  <c r="L32" i="21"/>
  <c r="Q32" i="21"/>
  <c r="Q74" i="21"/>
</calcChain>
</file>

<file path=xl/connections.xml><?xml version="1.0" encoding="utf-8"?>
<connections xmlns="http://schemas.openxmlformats.org/spreadsheetml/2006/main">
  <connection id="1"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<sst xmlns="http://schemas.openxmlformats.org/spreadsheetml/2006/main" count="723" uniqueCount="311">
  <si>
    <t>Inversión Extranjera Directa* en Bogotá-Región</t>
  </si>
  <si>
    <t>Periodo de análisis: 2024 -  2025 primer trimestre</t>
  </si>
  <si>
    <t>Analítica de Datos</t>
  </si>
  <si>
    <t>Junio 2025</t>
  </si>
  <si>
    <t>Sección</t>
  </si>
  <si>
    <t xml:space="preserve">Contenido </t>
  </si>
  <si>
    <t>Panorma general de la IED nueva y de expansión</t>
  </si>
  <si>
    <t>1.1</t>
  </si>
  <si>
    <t>IED nueva y de expansión en el mundo por región y sectores</t>
  </si>
  <si>
    <t>1.2</t>
  </si>
  <si>
    <t>IED nueva y de expansión en América Latina por principales 10 países receptores, sectores y ciudades</t>
  </si>
  <si>
    <t>1.3</t>
  </si>
  <si>
    <t>IED nueva y de expansión en Colombia por principales sectores y ciudades receptoras.</t>
  </si>
  <si>
    <t>IED nueva y de expansión en Colombia y Bogotá-Región 2024-2025 primer trimestre</t>
  </si>
  <si>
    <t>2.1</t>
  </si>
  <si>
    <t>IED nueva y de expansión anual en Bogotá-Región (primer trimestre 2021-2025)</t>
  </si>
  <si>
    <t>2.2</t>
  </si>
  <si>
    <t>Comparación IED nueva y de expansión (2021-2024)</t>
  </si>
  <si>
    <t>2.3</t>
  </si>
  <si>
    <t>Participación de la IED nueva y de expansión de Bogotá-Región en el total nacional (2024)</t>
  </si>
  <si>
    <t xml:space="preserve">IED nueva y de expansión por municipio </t>
  </si>
  <si>
    <t>3.1</t>
  </si>
  <si>
    <t>IED nueva y de expansión en Bogotá y por municipios de la región (cifras a primer trimestre 2024 - 2025)</t>
  </si>
  <si>
    <t>3.2</t>
  </si>
  <si>
    <t>IED nueva y de expansión en Bogotá y por municipios de la región (2021 - 2025 primer trimestre)</t>
  </si>
  <si>
    <t xml:space="preserve">IED nueva y de expansión por país de origen </t>
  </si>
  <si>
    <t>4.1</t>
  </si>
  <si>
    <t>IED nueva y de expansión en Bogotá-Región por país de origen (cifras a primer trimestre de 2024 - 2025)</t>
  </si>
  <si>
    <t>4.2</t>
  </si>
  <si>
    <t>IED nueva y de expansión en Bogotá-Región por país de origen (2021 - 2025 primer trimestre)</t>
  </si>
  <si>
    <t>IED nueva y de expansión por sector de destino</t>
  </si>
  <si>
    <t>5.1</t>
  </si>
  <si>
    <t>IED nueva y de expansión en Bogotá-Región por sector (cifras a primer trimestre de 2024 - 2025)</t>
  </si>
  <si>
    <t>5.2</t>
  </si>
  <si>
    <t>IED nueva y de expansión en Bogotá-Región por sector  (2021 - 2025 primer trimestre)</t>
  </si>
  <si>
    <t>5a</t>
  </si>
  <si>
    <t>Información por sector de interes para IIB (cifras a primer trimestre de 2024 - 2025)</t>
  </si>
  <si>
    <t>Base de datos de proyectos de IED nueva y de expansión en Colombia primer trimestre 2025</t>
  </si>
  <si>
    <t>Ajuste de la metodología de estimación - Certificaciones</t>
  </si>
  <si>
    <t>* Corresponde a información estimada de proyectos de inversión extranjera directa, nueva y de expansión en Bogotá-Región</t>
  </si>
  <si>
    <t>Inversión Extranjera Directa* Nueva y de Expansión en Bogotá-Región</t>
  </si>
  <si>
    <t>Panorama general de la IED</t>
  </si>
  <si>
    <t>Periodo de análisis: 2024- 2025 primer trimestre</t>
  </si>
  <si>
    <t>Panorama Mundial</t>
  </si>
  <si>
    <t>Según las cifras de fDi markets a primer trimestre de 2025, el número de proyectos de inversión nueva y de expansión a nivel mundial disminuyó 21,5% en comparación al primer trimestre de 2024. A nivel regional, 5 de las 7 regiones experimentaron una caída en términos de proyectos de inversión, por ejemplo, Europa Occidental que tuvo una participación de 25% en el total de proyectos, presentó una caída de 35% en el periodo de análisis debido a una disminución en el número de proyectos de los sectores de servicios corporativos, servicios de software y TI, maquinaria industrial y energía renovable. Asía Pacífico presentó una caída en el número de proyectos de inversión de 26%, asociado a la disminución en la cantidad de proyectos del sector de transporte y almacenamiento, así como las actividades de retail de productos de consumo y textiles. Por su parte, América Latina y el Caribe mostró una contracción en el número de proyectos cercana al 32,4%, en donde los proyectos de actividades de retail tanto del sector textil como de productos de consumo, transporte y almacenamiento y comunicaciones presentaron las caídas más marcadas. 
Por otra parte, la región de medio oriente presentó un incremento de 10,1% en la cantidad de proyectos en el primer trimestre de 2025 con respecto al mismo trimestre del año anterior. Esta dinámica está explicada por el incremento en proyectos de servicios corporativos y bienes raíces.</t>
  </si>
  <si>
    <t>A nivel global, los 10 principales sectores receptores de IED nueva y de expansión experimentaron una contracción en el número de proyectos de inversión. En primer lugar, el sector con más proyectos en el primer trimestre de 2025 fue servicios corporativos, que presentó una disminución de 12,5% en el periodo de análisis, principalmente el número de proyectos de estos sectores se vieron afectados en Europa Occidental y Asia Pacífico. Los proyectos de servicios de Software y TI presentaron una caída de 16,6% mostrando una contracción en todas las regiones del mundo con excepción de América Latina y el Caribe.
Los proyectos de retail de productos de consumo presentan una contracción a nivel mundial cercana al 50%, las principales regiones del mundo realizaron menos proyectos asociados a la apertura o expansión de inversión enfocada en la comercialización. Finalmente, se resalta una caída en proyectos de IED de energía renovable, principalmente en Europa. Por otra parte, la región de medio oriente presentó un incremento de 10,1% en la cantidad de proyectos en el primer trimestre de 2025 con respecto al mismo trimestre del año anterior. Esta dinámica está explicada por el incremento en proyectos de servicios corporativos y bienes raíces.</t>
  </si>
  <si>
    <t>Enfatizando en América Latina y el Caribe, se vio un aumento en 3 de los 10 principales países receptores de IED en la región. En este sentido, se resalta el comportamiento de los proyectos de inversión hacia Argentina, que aumentaron un 54,5% en el primer trimestre de 2025, con una dinámica marcada en servicios corporativos y software y TI. 
Los principales lideres en cuanto a proyectos de IED, México, Brasil y Colombia presentaron caídas en el número de proyectos de inversión. En México disminuyó la cantidad de proyectos asociados a los servicios corporativos, software y TI y equipo industrial; por su parte, Brasil presentó un menor número de proyectos en software y TI y productos de consumo. Finalmente, Colombia presentó una disminución significativa en proyectos de retail de productos de consumo.</t>
  </si>
  <si>
    <t>Panorama Nacional</t>
  </si>
  <si>
    <t>Durante el primer trimestre de 2025, Colombia recibió 46 proyectos de inversión nueva y de expansión, lo que representó una disminución de 4,2% frente al primer trimestre de 2024. Asimismo, los montos de inversión y los empleos nuevos creados estimados cayeron en 42% y 10% respectivamente. La variación del número de proyectos está explicada principalmente por una disminución en los proyectos de energías renovables, que en el primer trimestre de 2024 habían generado 7 proyectos en la costa atlántica. Este comportamiento impactó el monto estimado de inversión, en donde además de los proyectos de energía renovable, se presentó una disminución significativa en los montos estimados en proyectos de retail y productos de consumo.</t>
  </si>
  <si>
    <t>Las ciudades que más proyectos de inversión recibieron fueron Bogotá, Medellín y Cartagena, las cuales concentraron el  78% de los proyectos de inversión que llegaron al país, principalmente en actividades de Retail, servicios corporativos y software y TI.</t>
  </si>
  <si>
    <t>Panorama Regional</t>
  </si>
  <si>
    <t>En el primer trimestre de 2025, se registraron 31 proyectos de inversión nueva y de expansión en Bogotá-Región, lo que representa un crecimiento de 93,7% respecto al mismo periodo del año anterior. En términos de inversión, el año arrancó con una inversión estimada de USD 235 millones, es decir, un incremento de 98,4% frente a los USD 118 millones registrados en el primer trimestre de 2024. En términos de empleo, se generaron más de 2.700 empleos nuevos, lo que representa un crecimiento de 207,7%. Los principales países inversionistas fueron Estados Unidos, con una participación de 29,0%, seguido por España (9,7%), Brasil (9,7%), y Reino Unido (9,7%). Adicionalmente los sectores de Retail, Software y Servicios TI y Servicios Corporativos concentraron el 77% de los proyectos de IED que llegaron a la Bogotá Región en los primeros tres meses de 2025.</t>
  </si>
  <si>
    <t>Inversión Extranjera Directa Nueva y de Expansión en Bogotá-Región - Información histórica de 2023-2025 primer trimestre</t>
  </si>
  <si>
    <t>Anexo - Cifras de IED</t>
  </si>
  <si>
    <t>1.1. IED nueva y de expansión en el mundo por región y sectores</t>
  </si>
  <si>
    <t>Proyectos</t>
  </si>
  <si>
    <t>Montos USD Millones</t>
  </si>
  <si>
    <t>Ratio Montos por proyecto (USD Millones)</t>
  </si>
  <si>
    <t>2024 Q1</t>
  </si>
  <si>
    <t>2025 Q1</t>
  </si>
  <si>
    <t>Var</t>
  </si>
  <si>
    <t>Mundo</t>
  </si>
  <si>
    <t>Europa Occidental</t>
  </si>
  <si>
    <t>Asia-Pacifico</t>
  </si>
  <si>
    <t xml:space="preserve">América del Norte </t>
  </si>
  <si>
    <t>Medio Oriente</t>
  </si>
  <si>
    <t>Europa Emergente</t>
  </si>
  <si>
    <t>América Latina y el Caribe</t>
  </si>
  <si>
    <t>África</t>
  </si>
  <si>
    <t>Sectores</t>
  </si>
  <si>
    <t>Servicios empresariales</t>
  </si>
  <si>
    <t>Servicios de software y TI</t>
  </si>
  <si>
    <t>Servicios financieros</t>
  </si>
  <si>
    <t>Bienes raíces</t>
  </si>
  <si>
    <t>Equipos industriales</t>
  </si>
  <si>
    <t>Transporte y almacenamiento</t>
  </si>
  <si>
    <t>Productos de consumo</t>
  </si>
  <si>
    <t>Comunicaciones</t>
  </si>
  <si>
    <t>Energía renovable</t>
  </si>
  <si>
    <t>Alimentos y bebidas</t>
  </si>
  <si>
    <t>Otros</t>
  </si>
  <si>
    <t>Fuente: fDi Markets</t>
  </si>
  <si>
    <t xml:space="preserve"> </t>
  </si>
  <si>
    <t>1.2. IED nueva y de expansión en América Latina por principales 10 países receptores, sectores y ciudades.</t>
  </si>
  <si>
    <t>Países Receptores</t>
  </si>
  <si>
    <t>México</t>
  </si>
  <si>
    <t>Brasil</t>
  </si>
  <si>
    <t>Colombia</t>
  </si>
  <si>
    <t>Argentina</t>
  </si>
  <si>
    <t>Costa Rica</t>
  </si>
  <si>
    <t>Perú</t>
  </si>
  <si>
    <t>Chile</t>
  </si>
  <si>
    <t>Uruguay</t>
  </si>
  <si>
    <t>Ecuador</t>
  </si>
  <si>
    <t>El Salvador</t>
  </si>
  <si>
    <t xml:space="preserve">Principales sectores </t>
  </si>
  <si>
    <t>Software &amp; Servicios TI</t>
  </si>
  <si>
    <t>Servicios Corporativos</t>
  </si>
  <si>
    <t>Comida &amp; Bebidas</t>
  </si>
  <si>
    <t xml:space="preserve">Maquinaria, Equipos &amp; Herramientas Industriales </t>
  </si>
  <si>
    <t>Servicios Financieros</t>
  </si>
  <si>
    <t>Transporte y Almacenamiento</t>
  </si>
  <si>
    <t>Energías Renovables</t>
  </si>
  <si>
    <t>Quimicos</t>
  </si>
  <si>
    <t xml:space="preserve">Ciudades </t>
  </si>
  <si>
    <t>Ciudad de México</t>
  </si>
  <si>
    <t>Bogotá</t>
  </si>
  <si>
    <t>Sao Paulo</t>
  </si>
  <si>
    <t>Buenos Aires</t>
  </si>
  <si>
    <t>Lima</t>
  </si>
  <si>
    <t>Monterrey</t>
  </si>
  <si>
    <t>Querétaro</t>
  </si>
  <si>
    <t>Rio de Janeiro</t>
  </si>
  <si>
    <t>Guadalajara</t>
  </si>
  <si>
    <t>Montevideo</t>
  </si>
  <si>
    <t>1.3. IED nueva y de expansión en Colombia por principales sectores y ciudades receptoras.</t>
  </si>
  <si>
    <t>Medellín</t>
  </si>
  <si>
    <t>Cartagena</t>
  </si>
  <si>
    <t>Santo Tomás</t>
  </si>
  <si>
    <t>Villavicencio</t>
  </si>
  <si>
    <t>Ubaté</t>
  </si>
  <si>
    <t>Medellin</t>
  </si>
  <si>
    <t>Pereira</t>
  </si>
  <si>
    <t>Sabanalarga</t>
  </si>
  <si>
    <t>Manizales</t>
  </si>
  <si>
    <t xml:space="preserve">Principales Sectores </t>
  </si>
  <si>
    <t>Retail &amp; Productos de Consumo</t>
  </si>
  <si>
    <t>Energía Alternativa/Renovable</t>
  </si>
  <si>
    <t>Hoteles &amp; Turismo</t>
  </si>
  <si>
    <t>Maquinaria, Equipos &amp; Herramientas Industriales</t>
  </si>
  <si>
    <t>Bienes Raíces</t>
  </si>
  <si>
    <t>Fuente: Invest in Bogota con base en información de certificaciones de inversión de IIB, fDi Markets y Orbis Crossborder.</t>
  </si>
  <si>
    <t>Mayo 2025</t>
  </si>
  <si>
    <t>Business services</t>
  </si>
  <si>
    <t>Software &amp; IT services</t>
  </si>
  <si>
    <t>Financial services</t>
  </si>
  <si>
    <t>Real estate</t>
  </si>
  <si>
    <t>Industrial equipment</t>
  </si>
  <si>
    <t>Transportation &amp; Warehousing</t>
  </si>
  <si>
    <t>Consumer products</t>
  </si>
  <si>
    <t>Communications</t>
  </si>
  <si>
    <t>Renewable energy</t>
  </si>
  <si>
    <t>Food and Beverages</t>
  </si>
  <si>
    <t>Mexico</t>
  </si>
  <si>
    <t>Brazil</t>
  </si>
  <si>
    <t>Peru</t>
  </si>
  <si>
    <t>Chemicals</t>
  </si>
  <si>
    <t>Mexico City</t>
  </si>
  <si>
    <t>Bogota</t>
  </si>
  <si>
    <t>Queretaro</t>
  </si>
  <si>
    <t>Inversión Extranjera Directa Nueva y de Expansión en Bogotá-Región - Información histórica de 2021 a  2025 (primer trimestre)</t>
  </si>
  <si>
    <t>Montos de IED 2021 - 2025 primer trimestre</t>
  </si>
  <si>
    <t>Entre 2021 y 2025 (primer trimestre), Bogotá-Región alojó 481 proyectos de IED nueva y de expansión, valorados en USD 6.413 millones, y se estima que estos proyectos generaron más de 55.000 empleos.</t>
  </si>
  <si>
    <t>2.1IED nueva y de expansión anual en Bogotá-Región (2021-2024)</t>
  </si>
  <si>
    <t>Año</t>
  </si>
  <si>
    <t>Número de proyectos</t>
  </si>
  <si>
    <t>Inversión de capital</t>
  </si>
  <si>
    <t>Empleos directos creados</t>
  </si>
  <si>
    <t>USD millones</t>
  </si>
  <si>
    <t>Total</t>
  </si>
  <si>
    <t>En el primer trimestre de 2025, se registraron 31 proyectos de inversión nueva y de expansión en Bogotá-Región, por una inversión estimada de USD 235 millones, y generando más de 2,7 mil empleos nuevos. La ciudad región vio un incremento en proyectos de inversión del 93,7% respecto al 2023, además, presentó una variación de 98,4% y 207,7% en montos de inversión y empleos creados, respectivamente frente al mismo periodo del año anterior. El crecimiento de los montos estimados de inversión permitió un aumento en los montos promedio de inversión, pasando de USD 7,3 millones en el primer trimestre de 2024 a USD 7,6 millones en el primer trimestre de 2025.</t>
  </si>
  <si>
    <t>2.2 Comparación IED nueva y de expansión. Información acumulada a primer trimestre (2021-2025)</t>
  </si>
  <si>
    <t xml:space="preserve">Inversión de capital </t>
  </si>
  <si>
    <t xml:space="preserve"> Empleos directos creados </t>
  </si>
  <si>
    <t xml:space="preserve">Proyectos </t>
  </si>
  <si>
    <t xml:space="preserve">Tasa de crecimiento anual </t>
  </si>
  <si>
    <t>Capex
USD millones</t>
  </si>
  <si>
    <t>Empleos</t>
  </si>
  <si>
    <t xml:space="preserve">Datos en millones de dólares con precios corrientes </t>
  </si>
  <si>
    <t xml:space="preserve">*Datos preliminares </t>
  </si>
  <si>
    <t>Fuente: Invest in Bogota con base en información de certificaciones de inversión de IIB, fDi Markets y Orbis Crossborder.  Los montos de inversión y empleos nuevos creados son valores estimados que realizan las fuentes de información usadas para este informe.</t>
  </si>
  <si>
    <t xml:space="preserve">Bogotá-Región concentró el 67,4% de los proyectos, siendo la segunda participación más alta para un primer trimestre en los ultimos 5 años. Por su parte, el 36,9% de los montos estimados de inversión tuvieron como destino Bogotá - Región, y el 70,9% de los empleos estimados creados por proyectos de inversión extranjera directa nueva y de expansión en el primer trimestre de 2025. Esta participación muestra el papel que desempeña la ciudad-región como motor de la economía colombiana. </t>
  </si>
  <si>
    <t>2.3 Participación de la IED nueva y de expansión de Bogotá-Región en el total nacional (a primer trimestre de cada año)</t>
  </si>
  <si>
    <t xml:space="preserve">Bogotá-Región </t>
  </si>
  <si>
    <t>Total nacional</t>
  </si>
  <si>
    <t xml:space="preserve">Datos en millones de dólares a precios corrientes </t>
  </si>
  <si>
    <t>Fuente: Invest in Bogota con base en información de certificaciones de inversión de IIB, fDi Markets y Orbis Crossborder. Los montos de inversión y empleos nuevos creados son valores estimados que realizan las fuentes de información usadas para este informe.</t>
  </si>
  <si>
    <t>Inversión Extranjera Directa Nueva y de Expansión en Bogotá-Región - Información histórica de 2021 a 2025 (primer trimestre)</t>
  </si>
  <si>
    <t xml:space="preserve">IED por municipio </t>
  </si>
  <si>
    <t>3.1 IED nueva y de expansión en Bogotá y por municipios de la región (primer trimestre 2024 - 2025)</t>
  </si>
  <si>
    <t>3.2 IED nueva y de expansión en Bogotá y por municipios de la región (2021-2025*)</t>
  </si>
  <si>
    <t>Inversión de capital
USD millones</t>
  </si>
  <si>
    <t>Ciudad / Municipio</t>
  </si>
  <si>
    <t>Municipio</t>
  </si>
  <si>
    <t>Variación</t>
  </si>
  <si>
    <t>Tocancipá</t>
  </si>
  <si>
    <t>Chia</t>
  </si>
  <si>
    <t>Cota</t>
  </si>
  <si>
    <t>Funza</t>
  </si>
  <si>
    <t>Mosquera</t>
  </si>
  <si>
    <t>Zipaquirá</t>
  </si>
  <si>
    <t xml:space="preserve">Fuente: Invest in Bogota con base en información de certificaciones de inversión de IIB, fDi Markets y Orbis Crossborder.  Los montos de inversión y empleos nuevos creados son valores estimados que realizan las fuentes de información usadas para este informe.			</t>
  </si>
  <si>
    <t>El Rosal</t>
  </si>
  <si>
    <t>Soacha</t>
  </si>
  <si>
    <t>Sopo</t>
  </si>
  <si>
    <t>Sopó</t>
  </si>
  <si>
    <t>Tenjo</t>
  </si>
  <si>
    <t>Fusagasugá</t>
  </si>
  <si>
    <t>Cajicá</t>
  </si>
  <si>
    <t>Manta</t>
  </si>
  <si>
    <t>* información a primer trimestre</t>
  </si>
  <si>
    <t xml:space="preserve">Fuente: Invest in Bogota con base en información de certificaciones de inversión de IIB, fDi Markets y Orbis Crossborder.  Los montos de inversión y empleos nuevos creados son valores estimados que realizan las fuentes de información usadas para este informe.											</t>
  </si>
  <si>
    <t>En el primer trimestre de 2025, Bogotá recibió el 30 de los 31 proyectos de inversión que llegaron a la ciudad-región, con unos montos estimados de USD 171 millones y más de 2.500 empleos generados. durante el primer trimestre de 2025, además de Bogotá, el otro municipio que recibió proyectos de IED fue Ubaté, que atrajo un proyecto de la empresa Scania proveniente de Alemania la cual abrirá una nueva sede regional para el segmento de servicios corporativos con una inversión estimada de USD 64 millones.
Dentro de los proyectos destacados en Bogotá Región, las empresas CFM, Equinix y Electronic Arts concentraron el 50% del total de los montos estimados para el primer trimestre del año. En terminos de empleo, las empresas SGS, Freyr y Wizeline concentraron el 65% del empleo potencial asociado a los proyectos de IED.</t>
  </si>
  <si>
    <t xml:space="preserve">IED por país de origen </t>
  </si>
  <si>
    <t>4.1 IED nueva y de expansión en Bogotá-Región por país de origen (primer trimestre 2024 - 2025)</t>
  </si>
  <si>
    <t xml:space="preserve">Inversión de capital Capex USD millones </t>
  </si>
  <si>
    <t xml:space="preserve">País </t>
  </si>
  <si>
    <t>Proporción del total (2025)</t>
  </si>
  <si>
    <t xml:space="preserve">Variación </t>
  </si>
  <si>
    <t>Estados Unidos</t>
  </si>
  <si>
    <t>España</t>
  </si>
  <si>
    <t>Reino Unido</t>
  </si>
  <si>
    <t>Países Bajos</t>
  </si>
  <si>
    <t>Alemania</t>
  </si>
  <si>
    <t>Suiza</t>
  </si>
  <si>
    <t>Francia</t>
  </si>
  <si>
    <t>Austria</t>
  </si>
  <si>
    <t>Marruecos</t>
  </si>
  <si>
    <t>Australia</t>
  </si>
  <si>
    <t>Irlanda</t>
  </si>
  <si>
    <t>Suecia</t>
  </si>
  <si>
    <t>Emiratos Árabes Unidos</t>
  </si>
  <si>
    <t>Tailandia</t>
  </si>
  <si>
    <t>Panamá</t>
  </si>
  <si>
    <t>Dinamarca</t>
  </si>
  <si>
    <t>India</t>
  </si>
  <si>
    <t>* Datos preliminares</t>
  </si>
  <si>
    <t xml:space="preserve">Porcentajes de aporte de cada país al total general </t>
  </si>
  <si>
    <t>En  el primer trimestre de 2025, los proyectos de IED nueva y de expansión que se desarrollaron en Bogotá-Región provinieron de 13 países. Entre estos, destaca Estados Unidos con un 29,0% de participación, seguido por España (9,7%), Reino Unido (9,7%), y Brasil (9,7%). Además, Estados  Unidos mantiene su posición como principal país inversionista para la ciudad-región, debido a un incremento de 200% en el numero de proyectos de inversión.</t>
  </si>
  <si>
    <t>4.2 IED nueva y de expansión en Bogotá-Región por país de origen (2021 - 2025 primer trimestre)</t>
  </si>
  <si>
    <t xml:space="preserve"> Empleos directos creados</t>
  </si>
  <si>
    <t xml:space="preserve">Proporción del total </t>
  </si>
  <si>
    <t>China</t>
  </si>
  <si>
    <t>Japón</t>
  </si>
  <si>
    <t>Canadá</t>
  </si>
  <si>
    <t>Italia</t>
  </si>
  <si>
    <t>Luxemburgo</t>
  </si>
  <si>
    <t>Corea del Sur</t>
  </si>
  <si>
    <t>Trinidad y Tobago</t>
  </si>
  <si>
    <t>Islas Caimán</t>
  </si>
  <si>
    <t>Singapur</t>
  </si>
  <si>
    <t>Bélgica</t>
  </si>
  <si>
    <t>Filipinas</t>
  </si>
  <si>
    <t>*Información a primer trimestre de 2025</t>
  </si>
  <si>
    <t>Israel</t>
  </si>
  <si>
    <t>Nicaragua</t>
  </si>
  <si>
    <t>Ucrania</t>
  </si>
  <si>
    <t>Vanuatu</t>
  </si>
  <si>
    <t>Polonia</t>
  </si>
  <si>
    <t>Nueva Zelanda</t>
  </si>
  <si>
    <t>Portugal</t>
  </si>
  <si>
    <t>Bermudas</t>
  </si>
  <si>
    <t>Rusia</t>
  </si>
  <si>
    <t>Bolivia</t>
  </si>
  <si>
    <t xml:space="preserve">Estados Unidos se posicionó como el principal inversionista en Bogotá-Región, con el 28,1% de los proyectos de IED nueva y de expansión que se realizaron entre 2021 y el primer trimestre 2025. Adicionalmente, resalta la alta participación de países latinoamericanos como México (7,9%), Brasil (5,4%) y Chile (4,4%)
Se destaca la participación de países europeos y asiáticos, como España (9,8%), China (4,0%), Francia (4,0%) y Suiza (3,1%), que ven Bogotá-Región como una ciudad ideal para expandir sus operaciones en América Latina. Durante los últimos años, 45 países diferentes invirtieron en Bogotá-Región, ratificando la confianza de los inversionistas para expandir sus operaciones en la ciudad-región.						</t>
  </si>
  <si>
    <t xml:space="preserve">"Los sectores de software y servicios TI, servicios corporativos y textiles lideraron la atracción de inversión en Bogotá-Región a primer semestre de 2024, concentrando el 35% de los proyectos de IED que llegaron a la ciudad-región. Así mismo, se destaca la llegada de proyectos relacionados a los sectores de vidrio y cerámicas, almacenes y depósitos, componentes electrónicos y de automóvil.
El aumento en los montos de inversión se dio principalmente al desarrollo de un proyecto de data center en Bogotá, con una inversión estimada de USD 42 millones, y la reinversión en una planta de fabricación de vidrio en Tocancipá, con un valor aproximado de USD 120 millones.
Como se observó en 2023, la inversión en los sectores de servicios (software y servicios TI, servicios financieros y servicios corporativos) continuó disminuyendo en Bogotá-Región durante el primer semestre de 2024, con una caída del 47,6% respecto al mismo periodo del año anterior."						</t>
  </si>
  <si>
    <t>IED por sector de destino</t>
  </si>
  <si>
    <t>5.1 IED nueva y de expansión en Bogotá-Región por sector (primer trimestre 2024 - 2025)</t>
  </si>
  <si>
    <t xml:space="preserve">Inversión de capital
Capex USD millones </t>
  </si>
  <si>
    <t xml:space="preserve">Sector </t>
  </si>
  <si>
    <t>Datacenter</t>
  </si>
  <si>
    <t>Componentes Electrónicos</t>
  </si>
  <si>
    <t>Farmacéuticos</t>
  </si>
  <si>
    <t xml:space="preserve">Porcentajes de aporte de cada sector al total general </t>
  </si>
  <si>
    <t>*Datos preliminares</t>
  </si>
  <si>
    <t xml:space="preserve">Fuente: Invest in Bogota con base en información de certificaciones de inversión de IIB, fDi Markets y Orbis Crossborder. Los montos de inversión y empleos nuevos creados son valores estimados que realizan las fuentes de información usadas para este informe.			</t>
  </si>
  <si>
    <t>Los sectores de Retail &amp; Productos de Consumo, Servicios Corporativos y Software y Servicios TI,  lideraron la atracción de inversión en Bogotá-Región en 2024, concentrando el 77% de los proyectos de IED que llegaron a la ciudad-región. 
El aumento en los montos de inversión se dio principalmente a la llegada de proyectos de gran escala a los sectores de servicios corporativos y servicios de software y TI,  además de la llegada de un proyecto de la empresa Equinix del sector de comunicaciones por USD 28 millones.</t>
  </si>
  <si>
    <t>5.2 IED nueva y de expansión en Bogotá-Región por sector (2021 - 2025 primer trimestre)</t>
  </si>
  <si>
    <t>Atención Médica</t>
  </si>
  <si>
    <t>Comida &amp; bebidas</t>
  </si>
  <si>
    <t>Ocio &amp; Entretenimiento</t>
  </si>
  <si>
    <t>Químicos</t>
  </si>
  <si>
    <t>Automotor</t>
  </si>
  <si>
    <t>Dispositivos Médicos</t>
  </si>
  <si>
    <t>Biotecnología</t>
  </si>
  <si>
    <t>Materiales de Construcción &amp; Edificios</t>
  </si>
  <si>
    <t>Componentes de Automóvil</t>
  </si>
  <si>
    <t>Almacenes &amp; depósitos</t>
  </si>
  <si>
    <t>Manufacturas</t>
  </si>
  <si>
    <t>Transporte No-Automotor OEM</t>
  </si>
  <si>
    <t>Equipos &amp; Máquinas Empresariales</t>
  </si>
  <si>
    <t>Vidrios &amp; Cerámicas</t>
  </si>
  <si>
    <t>Ciencias de la vida</t>
  </si>
  <si>
    <t>Servicios de Restaurantes</t>
  </si>
  <si>
    <t>Caucho</t>
  </si>
  <si>
    <t>Productos Electrónicos</t>
  </si>
  <si>
    <t>Carbón, Petróleo y Gas Natural</t>
  </si>
  <si>
    <t>Metales</t>
  </si>
  <si>
    <t>Papel, Impresión &amp; Embalaje</t>
  </si>
  <si>
    <t>Plásticos</t>
  </si>
  <si>
    <t>Aeroespacial</t>
  </si>
  <si>
    <t>Industrias creativas</t>
  </si>
  <si>
    <t>Durante los últimos 4 años, el sector de software y servicios de tecnología de la información (TI) ha sido el líder en la atracción de proyectos de inversión en Bogotá-Región, representando el 21,0% del total, seguido por servicios corporativos con un 18,7%, y Retail &amp; Productos de Consumo con un 14,1%. De manera similar, estos mismos sectores han generado el mayor número de empleos, sumando el 68,5% , del total durante el período mencionado.
Respecto al monto de inversión, gracias la la inversión de 1,3 billones de dólares de la empresa odata durante 2024, el sector datacenter cuenta con la mayor participación con 22,77%, seguido por comunicaciones con 12,7% y Servicios de Software y TI con 12,4%.</t>
  </si>
  <si>
    <t>Inversión Extranjera Directa en Bogotá Región - Información histórica de primer trimestre de 2024 a 2025</t>
  </si>
  <si>
    <t>Investigaciones e Inteligencia de Mercados</t>
  </si>
  <si>
    <t>Proyectos de inversión</t>
  </si>
  <si>
    <t>Sector</t>
  </si>
  <si>
    <t>Actividad</t>
  </si>
  <si>
    <t>Proyectos greenfield certificados 
2025</t>
  </si>
  <si>
    <t>Servicios de base tecnológica</t>
  </si>
  <si>
    <t>Ventas</t>
  </si>
  <si>
    <t>Proyectos de interés</t>
  </si>
  <si>
    <t>Otros Proyectos</t>
  </si>
  <si>
    <t>Ciencias de la Vida</t>
  </si>
  <si>
    <t>Industrias Creativas</t>
  </si>
  <si>
    <t>Infraestructura inteligente</t>
  </si>
  <si>
    <t>No priorizados</t>
  </si>
  <si>
    <t>Total proyectos de interés</t>
  </si>
  <si>
    <t xml:space="preserve"> Proyectos de interés corresponde a proyectos de inversión con actividades relevantes para la gestión de IIB</t>
  </si>
  <si>
    <t xml:space="preserve">Otros proyectos corresponden a proyectos de inversión que no tienen actividades relevantes para la gestión de IIB. </t>
  </si>
  <si>
    <t>*Los proyectos de IED no priorizados son aquellos cuyo sector no se encuentra dentro de los sectores relevantes de IIB.</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</si>
</sst>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3" formatCode="_-* #,##0.00_-;\-* #,##0.00_-;_-* &quot;-&quot;??_-;_-@_-"/>
    <numFmt numFmtId="164" formatCode="0.0%"/>
    <numFmt numFmtId="165" formatCode="_-* #,##0_-;\-* #,##0_-;_-* &quot;-&quot;??_-;_-@_-"/>
    <numFmt numFmtId="166" formatCode="_(&quot;$&quot;\ * #,##0.00_);_(&quot;$&quot;\ * \(#,##0.00\);_(&quot;$&quot;\ * &quot;-&quot;??_);_(@_)"/>
    <numFmt numFmtId="167" formatCode="_-* #,##0.0_-;\-* #,##0.0_-;_-* &quot;-&quot;??_-;_-@_-"/>
    <numFmt numFmtId="168" formatCode="_-* #,##0.000_-;\-* #,##0.000_-;_-* &quot;-&quot;??_-;_-@_-"/>
    <numFmt numFmtId="169" formatCode="#,##0.0"/>
    <numFmt numFmtId="170" formatCode="0.000"/>
  </numFmts>
  <fonts count="42">
    <font>
      <sz val="11"/>
      <color theme="1"/>
      <name val="Calibri"/>
      <family val="2"/>
      <scheme val="minor"/>
    </font>
    <font>
      <sz val="11"/>
      <color theme="1"/>
      <name val="Calibri"/>
      <family val="2"/>
      <scheme val="minor"/>
    </font>
    <font>
      <sz val="11"/>
      <color rgb="FF000000"/>
      <name val="Arial"/>
      <family val="2"/>
    </font>
    <font>
      <u/>
      <sz val="11"/>
      <color theme="10"/>
      <name val="Calibri"/>
      <family val="2"/>
      <scheme val="minor"/>
    </font>
    <font>
      <b/>
      <sz val="11"/>
      <color rgb="FF000000"/>
      <name val="Arial"/>
      <family val="2"/>
    </font>
    <font>
      <sz val="10"/>
      <name val="Arial"/>
      <family val="2"/>
    </font>
    <font>
      <b/>
      <sz val="11"/>
      <color theme="0"/>
      <name val="Arial"/>
      <family val="2"/>
    </font>
    <font>
      <b/>
      <sz val="16"/>
      <color rgb="FF000000"/>
      <name val="Arial"/>
      <family val="2"/>
    </font>
    <font>
      <sz val="12"/>
      <color rgb="FF000000"/>
      <name val="Arial"/>
      <family val="2"/>
    </font>
    <font>
      <sz val="8"/>
      <name val="Calibri"/>
      <family val="2"/>
      <scheme val="minor"/>
    </font>
    <font>
      <sz val="10"/>
      <color rgb="FF000000"/>
      <name val="Arial"/>
      <family val="2"/>
    </font>
    <font>
      <u/>
      <sz val="10"/>
      <color theme="10"/>
      <name val="Arial"/>
      <family val="2"/>
    </font>
    <font>
      <sz val="10"/>
      <color rgb="FF000000"/>
      <name val="Calibri"/>
      <family val="2"/>
      <scheme val="minor"/>
    </font>
    <font>
      <sz val="11"/>
      <color rgb="FF000000"/>
      <name val="Gabarito"/>
    </font>
    <font>
      <b/>
      <sz val="16"/>
      <color rgb="FF000000"/>
      <name val="Gabarito"/>
    </font>
    <font>
      <sz val="12"/>
      <color rgb="FF000000"/>
      <name val="Gabarito"/>
    </font>
    <font>
      <b/>
      <sz val="11"/>
      <color rgb="FF000000"/>
      <name val="Gabarito"/>
    </font>
    <font>
      <b/>
      <sz val="11"/>
      <color rgb="FFFFFFFF"/>
      <name val="Gabarito"/>
    </font>
    <font>
      <b/>
      <u/>
      <sz val="11"/>
      <color theme="0"/>
      <name val="Gabarito"/>
    </font>
    <font>
      <sz val="9"/>
      <color rgb="FF000000"/>
      <name val="Gabarito"/>
    </font>
    <font>
      <sz val="11"/>
      <color theme="1"/>
      <name val="Gabarito"/>
    </font>
    <font>
      <sz val="11"/>
      <color rgb="FF242424"/>
      <name val="Gabarito"/>
    </font>
    <font>
      <sz val="11"/>
      <name val="Gabarito"/>
    </font>
    <font>
      <b/>
      <sz val="11"/>
      <color theme="1"/>
      <name val="Gabarito"/>
    </font>
    <font>
      <sz val="10.5"/>
      <color rgb="FF242424"/>
      <name val="Gabarito"/>
    </font>
    <font>
      <b/>
      <sz val="11"/>
      <color theme="0"/>
      <name val="Gabarito"/>
    </font>
    <font>
      <u/>
      <sz val="11"/>
      <color theme="10"/>
      <name val="Gabarito"/>
    </font>
    <font>
      <sz val="11"/>
      <color theme="0"/>
      <name val="Gabarito"/>
    </font>
    <font>
      <sz val="11"/>
      <color theme="6" tint="-0.499984740745262"/>
      <name val="Gabarito"/>
    </font>
    <font>
      <b/>
      <sz val="11"/>
      <color theme="6" tint="-0.499984740745262"/>
      <name val="Gabarito"/>
    </font>
    <font>
      <sz val="8"/>
      <color rgb="FF000000"/>
      <name val="Gabarito"/>
    </font>
    <font>
      <sz val="11"/>
      <color theme="0" tint="-0.499984740745262"/>
      <name val="Gabarito"/>
    </font>
    <font>
      <sz val="11"/>
      <color rgb="FF198DAE"/>
      <name val="Gabarito"/>
    </font>
    <font>
      <b/>
      <sz val="11"/>
      <name val="Gabarito"/>
    </font>
    <font>
      <b/>
      <sz val="14"/>
      <color rgb="FF595959"/>
      <name val="Gabarito"/>
    </font>
    <font>
      <b/>
      <sz val="11"/>
      <color theme="9"/>
      <name val="Gabarito"/>
    </font>
    <font>
      <sz val="11"/>
      <color rgb="FF000000"/>
      <name val="Calibri"/>
      <family val="2"/>
      <scheme val="minor"/>
    </font>
    <font>
      <sz val="11"/>
      <color rgb="FFFF0000"/>
      <name val="Gabarito"/>
    </font>
    <font>
      <b/>
      <sz val="11"/>
      <color theme="5"/>
      <name val="Gabarito"/>
    </font>
    <font>
      <sz val="11"/>
      <color theme="5"/>
      <name val="Gabarito"/>
    </font>
    <font>
      <sz val="11"/>
      <color rgb="FF575555"/>
      <name val="Gabarito"/>
    </font>
    <font>
      <b/>
      <sz val="11"/>
      <color rgb="FF575555"/>
      <name val="Gabarito"/>
    </font>
  </fonts>
  <fills count="1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FFFFFF"/>
        <bgColor rgb="FF000000"/>
      </patternFill>
    </fill>
    <fill>
      <patternFill patternType="solid">
        <fgColor rgb="FF05A34F"/>
        <bgColor rgb="FF000000"/>
      </patternFill>
    </fill>
    <fill>
      <patternFill patternType="solid">
        <fgColor rgb="FF83DDA9"/>
        <bgColor rgb="FF000000"/>
      </patternFill>
    </fill>
    <fill>
      <patternFill patternType="solid">
        <fgColor rgb="FF05A34F"/>
        <bgColor indexed="64"/>
      </patternFill>
    </fill>
    <fill>
      <patternFill patternType="solid">
        <fgColor rgb="FF5ED18D"/>
        <bgColor indexed="64"/>
      </patternFill>
    </fill>
    <fill>
      <patternFill patternType="solid">
        <fgColor rgb="FF5ED18D"/>
        <bgColor rgb="FF000000"/>
      </patternFill>
    </fill>
    <fill>
      <patternFill patternType="solid">
        <fgColor rgb="FFBBEACB"/>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5A34F"/>
        <bgColor theme="4"/>
      </patternFill>
    </fill>
    <fill>
      <patternFill patternType="solid">
        <fgColor rgb="FF05A34F"/>
        <bgColor theme="4" tint="0.79998168889431442"/>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676767"/>
      </left>
      <right style="thin">
        <color rgb="FF676767"/>
      </right>
      <top style="thin">
        <color rgb="FF676767"/>
      </top>
      <bottom style="thin">
        <color rgb="FF676767"/>
      </bottom>
      <diagonal/>
    </border>
    <border>
      <left/>
      <right/>
      <top/>
      <bottom style="thin">
        <color rgb="FF676767"/>
      </bottom>
      <diagonal/>
    </border>
    <border>
      <left/>
      <right style="thin">
        <color rgb="FF676767"/>
      </right>
      <top/>
      <bottom style="thin">
        <color rgb="FF676767"/>
      </bottom>
      <diagonal/>
    </border>
    <border>
      <left style="thin">
        <color rgb="FF676767"/>
      </left>
      <right/>
      <top style="thin">
        <color rgb="FF676767"/>
      </top>
      <bottom style="thin">
        <color rgb="FF676767"/>
      </bottom>
      <diagonal/>
    </border>
    <border>
      <left/>
      <right/>
      <top style="thin">
        <color rgb="FF676767"/>
      </top>
      <bottom style="thin">
        <color rgb="FF676767"/>
      </bottom>
      <diagonal/>
    </border>
    <border>
      <left/>
      <right style="thin">
        <color rgb="FF676767"/>
      </right>
      <top style="thin">
        <color rgb="FF676767"/>
      </top>
      <bottom style="thin">
        <color rgb="FF676767"/>
      </bottom>
      <diagonal/>
    </border>
    <border>
      <left style="thin">
        <color rgb="FF676767"/>
      </left>
      <right/>
      <top/>
      <bottom style="thin">
        <color rgb="FF676767"/>
      </bottom>
      <diagonal/>
    </border>
    <border>
      <left style="thin">
        <color rgb="FF676767"/>
      </left>
      <right style="thin">
        <color rgb="FF676767"/>
      </right>
      <top style="thin">
        <color theme="0"/>
      </top>
      <bottom style="thin">
        <color rgb="FF676767"/>
      </bottom>
      <diagonal/>
    </border>
    <border>
      <left style="thin">
        <color rgb="FF676767"/>
      </left>
      <right style="thin">
        <color rgb="FF676767"/>
      </right>
      <top/>
      <bottom style="thin">
        <color rgb="FF676767"/>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rgb="FF676767"/>
      </top>
      <bottom/>
      <diagonal/>
    </border>
    <border>
      <left style="thin">
        <color rgb="FF676767"/>
      </left>
      <right style="thin">
        <color rgb="FF676767"/>
      </right>
      <top style="thin">
        <color rgb="FF676767"/>
      </top>
      <bottom/>
      <diagonal/>
    </border>
  </borders>
  <cellStyleXfs count="23">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0" fontId="5" fillId="0" borderId="0"/>
    <xf numFmtId="0" fontId="10" fillId="0" borderId="0"/>
    <xf numFmtId="0" fontId="5" fillId="0" borderId="0"/>
    <xf numFmtId="0" fontId="1" fillId="0" borderId="0"/>
    <xf numFmtId="43" fontId="10" fillId="0" borderId="0" applyFont="0" applyFill="0" applyBorder="0" applyAlignment="0" applyProtection="0"/>
    <xf numFmtId="9" fontId="10" fillId="0" borderId="0" applyFont="0" applyFill="0" applyBorder="0" applyAlignment="0" applyProtection="0"/>
    <xf numFmtId="41" fontId="10"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12" fillId="0" borderId="0"/>
    <xf numFmtId="43" fontId="1" fillId="0" borderId="0" applyFont="0" applyFill="0" applyBorder="0" applyAlignment="0" applyProtection="0"/>
    <xf numFmtId="0" fontId="36" fillId="0" borderId="0"/>
  </cellStyleXfs>
  <cellXfs count="256">
    <xf numFmtId="0" fontId="0" fillId="0" borderId="0" xfId="0"/>
    <xf numFmtId="0" fontId="4" fillId="2" borderId="0" xfId="0" applyFont="1" applyFill="1" applyAlignment="1">
      <alignment horizontal="left" vertical="center"/>
    </xf>
    <xf numFmtId="49" fontId="4" fillId="2" borderId="0" xfId="0" applyNumberFormat="1" applyFont="1" applyFill="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horizontal="left" vertical="center" wrapText="1"/>
    </xf>
    <xf numFmtId="0" fontId="14" fillId="2" borderId="0" xfId="0" applyFont="1" applyFill="1" applyAlignment="1">
      <alignment horizontal="left" vertical="center"/>
    </xf>
    <xf numFmtId="0" fontId="15" fillId="0" borderId="0" xfId="0" applyFont="1"/>
    <xf numFmtId="0" fontId="16" fillId="2" borderId="0" xfId="0" applyFont="1" applyFill="1" applyAlignment="1">
      <alignment horizontal="left" vertical="center"/>
    </xf>
    <xf numFmtId="49" fontId="16" fillId="0" borderId="0" xfId="0" quotePrefix="1" applyNumberFormat="1" applyFont="1" applyAlignment="1">
      <alignment horizontal="left" vertical="center"/>
    </xf>
    <xf numFmtId="0" fontId="13" fillId="0" borderId="0" xfId="0" applyFont="1" applyAlignment="1">
      <alignment horizontal="left" vertical="center"/>
    </xf>
    <xf numFmtId="0" fontId="19" fillId="2" borderId="0" xfId="0" applyFont="1" applyFill="1" applyAlignment="1">
      <alignment vertical="top" wrapText="1"/>
    </xf>
    <xf numFmtId="0" fontId="20" fillId="0" borderId="0" xfId="0" applyFont="1"/>
    <xf numFmtId="0" fontId="14" fillId="0" borderId="0" xfId="0" applyFont="1" applyAlignment="1">
      <alignment horizontal="left" vertical="center"/>
    </xf>
    <xf numFmtId="49" fontId="16" fillId="0" borderId="0" xfId="0" applyNumberFormat="1" applyFont="1" applyAlignment="1">
      <alignment horizontal="left" vertical="center"/>
    </xf>
    <xf numFmtId="0" fontId="21" fillId="0" borderId="0" xfId="0" applyFont="1" applyAlignment="1">
      <alignment horizontal="justify" vertical="center"/>
    </xf>
    <xf numFmtId="0" fontId="22" fillId="0" borderId="0" xfId="0" applyFont="1" applyAlignment="1">
      <alignment horizontal="justify" vertical="center" wrapText="1"/>
    </xf>
    <xf numFmtId="164" fontId="20" fillId="0" borderId="0" xfId="1" applyNumberFormat="1" applyFont="1"/>
    <xf numFmtId="0" fontId="24" fillId="0" borderId="0" xfId="0" applyFont="1" applyAlignment="1">
      <alignment horizontal="justify" vertical="center"/>
    </xf>
    <xf numFmtId="0" fontId="20" fillId="2" borderId="0" xfId="0" applyFont="1" applyFill="1"/>
    <xf numFmtId="164" fontId="23" fillId="2" borderId="0" xfId="1" applyNumberFormat="1" applyFont="1" applyFill="1"/>
    <xf numFmtId="2" fontId="23" fillId="2" borderId="0" xfId="1" applyNumberFormat="1" applyFont="1" applyFill="1"/>
    <xf numFmtId="0" fontId="23" fillId="2" borderId="0" xfId="0" applyFont="1" applyFill="1"/>
    <xf numFmtId="165" fontId="20" fillId="2" borderId="0" xfId="0" applyNumberFormat="1" applyFont="1" applyFill="1"/>
    <xf numFmtId="165" fontId="20" fillId="2" borderId="0" xfId="4" applyNumberFormat="1" applyFont="1" applyFill="1"/>
    <xf numFmtId="164" fontId="20" fillId="2" borderId="0" xfId="1" applyNumberFormat="1" applyFont="1" applyFill="1"/>
    <xf numFmtId="168" fontId="20" fillId="2" borderId="0" xfId="0" applyNumberFormat="1" applyFont="1" applyFill="1"/>
    <xf numFmtId="0" fontId="23" fillId="3" borderId="0" xfId="0" applyFont="1" applyFill="1"/>
    <xf numFmtId="49" fontId="16" fillId="2" borderId="0" xfId="0" quotePrefix="1" applyNumberFormat="1" applyFont="1" applyFill="1" applyAlignment="1">
      <alignment horizontal="left" vertical="center"/>
    </xf>
    <xf numFmtId="0" fontId="26" fillId="2" borderId="0" xfId="2" applyFont="1" applyFill="1" applyAlignment="1">
      <alignment horizontal="left" vertical="center"/>
    </xf>
    <xf numFmtId="0" fontId="27" fillId="2" borderId="0" xfId="0" applyFont="1" applyFill="1" applyAlignment="1">
      <alignment horizontal="left" vertical="center"/>
    </xf>
    <xf numFmtId="0" fontId="25" fillId="2" borderId="0" xfId="3" applyFont="1" applyFill="1" applyAlignment="1">
      <alignment horizontal="center" vertical="center" wrapText="1"/>
    </xf>
    <xf numFmtId="164" fontId="13" fillId="2" borderId="0" xfId="1" applyNumberFormat="1" applyFont="1" applyFill="1" applyAlignment="1">
      <alignment horizontal="left" vertical="center"/>
    </xf>
    <xf numFmtId="0" fontId="30" fillId="2" borderId="0" xfId="0" applyFont="1" applyFill="1" applyAlignment="1">
      <alignment horizontal="left" vertical="center"/>
    </xf>
    <xf numFmtId="0" fontId="30" fillId="2" borderId="0" xfId="0" applyFont="1" applyFill="1" applyAlignment="1">
      <alignment horizontal="left" vertical="center" wrapText="1"/>
    </xf>
    <xf numFmtId="0" fontId="13" fillId="2" borderId="0" xfId="0" applyFont="1" applyFill="1" applyAlignment="1">
      <alignment horizontal="center" vertical="center" wrapText="1"/>
    </xf>
    <xf numFmtId="0" fontId="30" fillId="2" borderId="0" xfId="0" applyFont="1" applyFill="1" applyAlignment="1">
      <alignment horizontal="center" vertical="center" wrapText="1"/>
    </xf>
    <xf numFmtId="0" fontId="25" fillId="0" borderId="0" xfId="3" applyFont="1" applyAlignment="1">
      <alignment horizontal="center" vertical="center" wrapText="1"/>
    </xf>
    <xf numFmtId="0" fontId="31" fillId="2" borderId="0" xfId="0" applyFont="1" applyFill="1" applyAlignment="1">
      <alignment horizontal="left" vertical="center"/>
    </xf>
    <xf numFmtId="3" fontId="31" fillId="2" borderId="0" xfId="0" applyNumberFormat="1" applyFont="1" applyFill="1" applyAlignment="1">
      <alignment horizontal="left" vertical="center"/>
    </xf>
    <xf numFmtId="0" fontId="30" fillId="2" borderId="0" xfId="0" applyFont="1" applyFill="1" applyAlignment="1">
      <alignment vertical="center"/>
    </xf>
    <xf numFmtId="0" fontId="13" fillId="2" borderId="0" xfId="0" applyFont="1" applyFill="1" applyAlignment="1">
      <alignment vertical="center"/>
    </xf>
    <xf numFmtId="0" fontId="30" fillId="2" borderId="0" xfId="0" applyFont="1" applyFill="1" applyAlignment="1">
      <alignment vertical="center" wrapText="1"/>
    </xf>
    <xf numFmtId="0" fontId="30" fillId="2" borderId="0" xfId="0" applyFont="1" applyFill="1" applyAlignment="1">
      <alignment vertical="top" wrapText="1"/>
    </xf>
    <xf numFmtId="0" fontId="30" fillId="2" borderId="0" xfId="0" applyFont="1" applyFill="1" applyAlignment="1">
      <alignment horizontal="left" vertical="top" wrapText="1"/>
    </xf>
    <xf numFmtId="0" fontId="17" fillId="2" borderId="0" xfId="0" applyFont="1" applyFill="1" applyAlignment="1">
      <alignment horizontal="center" vertical="center" wrapText="1"/>
    </xf>
    <xf numFmtId="0" fontId="28" fillId="2" borderId="0" xfId="0" applyFont="1" applyFill="1" applyAlignment="1">
      <alignment horizontal="center" vertical="center" wrapText="1"/>
    </xf>
    <xf numFmtId="3" fontId="28" fillId="2" borderId="0" xfId="0" applyNumberFormat="1" applyFont="1" applyFill="1" applyAlignment="1">
      <alignment horizontal="center" vertical="center" wrapText="1"/>
    </xf>
    <xf numFmtId="0" fontId="29" fillId="2" borderId="0" xfId="0" applyFont="1" applyFill="1" applyAlignment="1">
      <alignment vertical="center" wrapText="1"/>
    </xf>
    <xf numFmtId="0" fontId="29" fillId="2" borderId="0" xfId="0" applyFont="1" applyFill="1" applyAlignment="1">
      <alignment horizontal="center" vertical="center" wrapText="1"/>
    </xf>
    <xf numFmtId="3" fontId="29" fillId="2" borderId="0" xfId="0" applyNumberFormat="1" applyFont="1" applyFill="1" applyAlignment="1">
      <alignment horizontal="center" vertical="center" wrapText="1"/>
    </xf>
    <xf numFmtId="2" fontId="13" fillId="2" borderId="0" xfId="1" applyNumberFormat="1" applyFont="1" applyFill="1" applyAlignment="1">
      <alignment horizontal="left" vertical="center"/>
    </xf>
    <xf numFmtId="0" fontId="30" fillId="2" borderId="0" xfId="0" applyFont="1" applyFill="1" applyAlignment="1">
      <alignment horizontal="left" vertical="top"/>
    </xf>
    <xf numFmtId="0" fontId="20" fillId="2" borderId="0" xfId="0" applyFont="1" applyFill="1" applyAlignment="1">
      <alignment horizontal="left" vertical="center"/>
    </xf>
    <xf numFmtId="0" fontId="29" fillId="2" borderId="0" xfId="0" applyFont="1" applyFill="1" applyAlignment="1">
      <alignment horizontal="left"/>
    </xf>
    <xf numFmtId="0" fontId="28" fillId="2" borderId="0" xfId="0" applyFont="1" applyFill="1" applyAlignment="1">
      <alignment horizontal="center"/>
    </xf>
    <xf numFmtId="9" fontId="28" fillId="2" borderId="0" xfId="1" applyFont="1" applyFill="1" applyBorder="1" applyAlignment="1">
      <alignment horizontal="center"/>
    </xf>
    <xf numFmtId="1" fontId="28" fillId="2" borderId="0" xfId="0" applyNumberFormat="1" applyFont="1" applyFill="1" applyAlignment="1">
      <alignment horizontal="center"/>
    </xf>
    <xf numFmtId="0" fontId="17" fillId="0" borderId="0" xfId="0" applyFont="1" applyAlignment="1">
      <alignment horizontal="center" vertical="center" wrapText="1"/>
    </xf>
    <xf numFmtId="0" fontId="30" fillId="2" borderId="0" xfId="0" applyFont="1" applyFill="1" applyAlignment="1">
      <alignment horizontal="left"/>
    </xf>
    <xf numFmtId="0" fontId="28" fillId="0" borderId="0" xfId="0" applyFont="1" applyAlignment="1">
      <alignment horizontal="center"/>
    </xf>
    <xf numFmtId="1" fontId="28" fillId="0" borderId="0" xfId="0" applyNumberFormat="1" applyFont="1" applyAlignment="1">
      <alignment horizontal="center"/>
    </xf>
    <xf numFmtId="9" fontId="28" fillId="0" borderId="0" xfId="0" applyNumberFormat="1" applyFont="1" applyAlignment="1">
      <alignment horizontal="center"/>
    </xf>
    <xf numFmtId="3" fontId="28" fillId="0" borderId="0" xfId="0" applyNumberFormat="1" applyFont="1" applyAlignment="1">
      <alignment horizontal="center"/>
    </xf>
    <xf numFmtId="164" fontId="28" fillId="0" borderId="0" xfId="1" applyNumberFormat="1" applyFont="1" applyBorder="1" applyAlignment="1">
      <alignment horizontal="center"/>
    </xf>
    <xf numFmtId="0" fontId="25" fillId="0" borderId="3" xfId="0" applyFont="1" applyBorder="1" applyAlignment="1">
      <alignment vertical="center" wrapText="1"/>
    </xf>
    <xf numFmtId="0" fontId="25" fillId="0" borderId="2" xfId="0" applyFont="1" applyBorder="1" applyAlignment="1">
      <alignment vertical="center" wrapText="1"/>
    </xf>
    <xf numFmtId="0" fontId="13" fillId="0" borderId="2" xfId="0" applyFont="1" applyBorder="1" applyAlignment="1">
      <alignment horizontal="left" vertical="center"/>
    </xf>
    <xf numFmtId="0" fontId="22" fillId="2" borderId="0" xfId="0" applyFont="1" applyFill="1" applyAlignment="1">
      <alignment horizontal="left" vertical="center"/>
    </xf>
    <xf numFmtId="1" fontId="22" fillId="2" borderId="0" xfId="0" applyNumberFormat="1" applyFont="1" applyFill="1" applyAlignment="1">
      <alignment horizontal="left" vertical="center"/>
    </xf>
    <xf numFmtId="164" fontId="22" fillId="2" borderId="0" xfId="1" applyNumberFormat="1" applyFont="1" applyFill="1" applyBorder="1" applyAlignment="1">
      <alignment horizontal="left" vertical="center"/>
    </xf>
    <xf numFmtId="0" fontId="33" fillId="2" borderId="0" xfId="0" applyFont="1" applyFill="1" applyAlignment="1">
      <alignment horizontal="left"/>
    </xf>
    <xf numFmtId="1" fontId="22" fillId="2" borderId="0" xfId="0" applyNumberFormat="1" applyFont="1" applyFill="1" applyAlignment="1">
      <alignment horizontal="center"/>
    </xf>
    <xf numFmtId="164" fontId="22" fillId="2" borderId="0" xfId="1" applyNumberFormat="1" applyFont="1" applyFill="1" applyBorder="1" applyAlignment="1">
      <alignment horizontal="center"/>
    </xf>
    <xf numFmtId="164" fontId="22" fillId="2" borderId="0" xfId="1" applyNumberFormat="1" applyFont="1" applyFill="1" applyAlignment="1">
      <alignment horizontal="center"/>
    </xf>
    <xf numFmtId="9" fontId="20" fillId="2" borderId="0" xfId="1" applyFont="1" applyFill="1" applyAlignment="1">
      <alignment horizontal="left" vertical="center"/>
    </xf>
    <xf numFmtId="164" fontId="22" fillId="2" borderId="0" xfId="1" applyNumberFormat="1" applyFont="1" applyFill="1" applyAlignment="1">
      <alignment horizontal="left" vertical="center"/>
    </xf>
    <xf numFmtId="0" fontId="29" fillId="3" borderId="0" xfId="0" applyFont="1" applyFill="1" applyAlignment="1">
      <alignment horizontal="right"/>
    </xf>
    <xf numFmtId="9" fontId="29" fillId="3" borderId="0" xfId="1" applyFont="1" applyFill="1" applyBorder="1" applyAlignment="1">
      <alignment horizontal="right"/>
    </xf>
    <xf numFmtId="165" fontId="29" fillId="3" borderId="0" xfId="4" applyNumberFormat="1" applyFont="1" applyFill="1" applyBorder="1" applyAlignment="1">
      <alignment horizontal="right"/>
    </xf>
    <xf numFmtId="0" fontId="29" fillId="3" borderId="0" xfId="0" applyFont="1" applyFill="1" applyAlignment="1">
      <alignment horizontal="left"/>
    </xf>
    <xf numFmtId="1" fontId="13" fillId="2" borderId="0" xfId="0" applyNumberFormat="1" applyFont="1" applyFill="1" applyAlignment="1">
      <alignment horizontal="left" vertical="center"/>
    </xf>
    <xf numFmtId="1" fontId="13" fillId="2" borderId="0" xfId="1" applyNumberFormat="1" applyFont="1" applyFill="1" applyAlignment="1">
      <alignment horizontal="left" vertical="center"/>
    </xf>
    <xf numFmtId="0" fontId="34" fillId="0" borderId="0" xfId="0" applyFont="1" applyAlignment="1">
      <alignment horizontal="center" vertical="center" readingOrder="1"/>
    </xf>
    <xf numFmtId="164" fontId="13" fillId="2" borderId="0" xfId="0" applyNumberFormat="1" applyFont="1" applyFill="1" applyAlignment="1">
      <alignment horizontal="center" vertical="center"/>
    </xf>
    <xf numFmtId="0" fontId="23" fillId="2" borderId="0" xfId="0" applyFont="1" applyFill="1" applyAlignment="1">
      <alignment vertical="center"/>
    </xf>
    <xf numFmtId="0" fontId="25" fillId="2" borderId="0" xfId="0" applyFont="1" applyFill="1" applyAlignment="1">
      <alignment horizontal="left" vertical="center" wrapText="1"/>
    </xf>
    <xf numFmtId="164" fontId="30" fillId="2" borderId="0" xfId="1" applyNumberFormat="1" applyFont="1" applyFill="1" applyAlignment="1">
      <alignment horizontal="left" vertical="center"/>
    </xf>
    <xf numFmtId="0" fontId="25" fillId="7" borderId="0" xfId="0" applyFont="1" applyFill="1" applyAlignment="1">
      <alignment horizontal="left" vertical="center"/>
    </xf>
    <xf numFmtId="0" fontId="20" fillId="7" borderId="0" xfId="0" applyFont="1" applyFill="1"/>
    <xf numFmtId="164" fontId="23" fillId="7" borderId="0" xfId="1" applyNumberFormat="1" applyFont="1" applyFill="1"/>
    <xf numFmtId="2" fontId="23" fillId="7" borderId="0" xfId="1" applyNumberFormat="1" applyFont="1" applyFill="1"/>
    <xf numFmtId="0" fontId="25" fillId="7" borderId="0" xfId="0" applyFont="1" applyFill="1" applyAlignment="1">
      <alignment horizontal="justify" vertical="center"/>
    </xf>
    <xf numFmtId="0" fontId="25" fillId="7" borderId="0" xfId="0" applyFont="1" applyFill="1"/>
    <xf numFmtId="49" fontId="25" fillId="7" borderId="0" xfId="0" applyNumberFormat="1" applyFont="1" applyFill="1" applyAlignment="1">
      <alignment horizontal="left" vertical="center"/>
    </xf>
    <xf numFmtId="0" fontId="13" fillId="7" borderId="0" xfId="0" applyFont="1" applyFill="1" applyAlignment="1">
      <alignment horizontal="left" vertical="center"/>
    </xf>
    <xf numFmtId="0" fontId="16" fillId="7" borderId="0" xfId="0" applyFont="1" applyFill="1" applyAlignment="1">
      <alignment horizontal="left" vertical="center"/>
    </xf>
    <xf numFmtId="0" fontId="35" fillId="7" borderId="0" xfId="0" applyFont="1" applyFill="1" applyAlignment="1">
      <alignment horizontal="left" vertical="center"/>
    </xf>
    <xf numFmtId="0" fontId="0" fillId="7" borderId="0" xfId="0" applyFill="1"/>
    <xf numFmtId="0" fontId="25" fillId="8" borderId="4" xfId="0" applyFont="1" applyFill="1" applyBorder="1" applyAlignment="1">
      <alignment horizontal="center"/>
    </xf>
    <xf numFmtId="164" fontId="25" fillId="8" borderId="4" xfId="1" applyNumberFormat="1" applyFont="1" applyFill="1" applyBorder="1" applyAlignment="1">
      <alignment horizontal="center"/>
    </xf>
    <xf numFmtId="2" fontId="25" fillId="8" borderId="4" xfId="1" applyNumberFormat="1" applyFont="1" applyFill="1" applyBorder="1" applyAlignment="1">
      <alignment horizontal="center"/>
    </xf>
    <xf numFmtId="165" fontId="23" fillId="0" borderId="4" xfId="4" applyNumberFormat="1" applyFont="1" applyFill="1" applyBorder="1" applyAlignment="1">
      <alignment horizontal="center"/>
    </xf>
    <xf numFmtId="164" fontId="23" fillId="0" borderId="4" xfId="1" applyNumberFormat="1" applyFont="1" applyFill="1" applyBorder="1" applyAlignment="1">
      <alignment horizontal="center"/>
    </xf>
    <xf numFmtId="167" fontId="23" fillId="0" borderId="4" xfId="4" applyNumberFormat="1" applyFont="1" applyFill="1" applyBorder="1" applyAlignment="1">
      <alignment horizontal="center"/>
    </xf>
    <xf numFmtId="165" fontId="20" fillId="0" borderId="4" xfId="4" applyNumberFormat="1" applyFont="1" applyFill="1" applyBorder="1" applyAlignment="1">
      <alignment horizontal="center"/>
    </xf>
    <xf numFmtId="167" fontId="20" fillId="0" borderId="4" xfId="4" applyNumberFormat="1" applyFont="1" applyFill="1" applyBorder="1" applyAlignment="1">
      <alignment horizontal="center"/>
    </xf>
    <xf numFmtId="0" fontId="23" fillId="0" borderId="4" xfId="0" applyFont="1" applyBorder="1"/>
    <xf numFmtId="0" fontId="20" fillId="0" borderId="4" xfId="0" applyFont="1" applyBorder="1"/>
    <xf numFmtId="165" fontId="23" fillId="0" borderId="4" xfId="4" applyNumberFormat="1" applyFont="1" applyFill="1" applyBorder="1"/>
    <xf numFmtId="165" fontId="20" fillId="0" borderId="4" xfId="4" applyNumberFormat="1" applyFont="1" applyFill="1" applyBorder="1"/>
    <xf numFmtId="164" fontId="23" fillId="0" borderId="4" xfId="1" applyNumberFormat="1" applyFont="1" applyBorder="1" applyAlignment="1">
      <alignment horizontal="center"/>
    </xf>
    <xf numFmtId="164" fontId="23" fillId="0" borderId="4" xfId="1" applyNumberFormat="1" applyFont="1" applyFill="1" applyBorder="1"/>
    <xf numFmtId="165" fontId="20" fillId="0" borderId="4" xfId="0" applyNumberFormat="1" applyFont="1" applyBorder="1"/>
    <xf numFmtId="1" fontId="20" fillId="0" borderId="4" xfId="0" applyNumberFormat="1" applyFont="1" applyBorder="1"/>
    <xf numFmtId="0" fontId="20" fillId="0" borderId="4" xfId="0" applyFont="1" applyBorder="1" applyAlignment="1">
      <alignment horizontal="left"/>
    </xf>
    <xf numFmtId="0" fontId="22" fillId="0" borderId="4" xfId="0" applyFont="1" applyBorder="1" applyAlignment="1">
      <alignment horizontal="left"/>
    </xf>
    <xf numFmtId="0" fontId="17" fillId="5" borderId="4" xfId="0" applyFont="1" applyFill="1" applyBorder="1" applyAlignment="1">
      <alignment wrapText="1"/>
    </xf>
    <xf numFmtId="0" fontId="17" fillId="6" borderId="4" xfId="0" applyFont="1" applyFill="1" applyBorder="1" applyAlignment="1">
      <alignment horizontal="left"/>
    </xf>
    <xf numFmtId="0" fontId="18" fillId="6" borderId="4" xfId="2" applyFont="1" applyFill="1" applyBorder="1" applyAlignment="1"/>
    <xf numFmtId="0" fontId="13" fillId="4" borderId="4" xfId="0" applyFont="1" applyFill="1" applyBorder="1" applyAlignment="1">
      <alignment horizontal="left"/>
    </xf>
    <xf numFmtId="0" fontId="13" fillId="0" borderId="4" xfId="0" applyFont="1" applyBorder="1"/>
    <xf numFmtId="0" fontId="13" fillId="4" borderId="4" xfId="0" applyFont="1" applyFill="1" applyBorder="1"/>
    <xf numFmtId="0" fontId="17" fillId="9" borderId="4" xfId="0" applyFont="1" applyFill="1" applyBorder="1" applyAlignment="1">
      <alignment horizontal="left"/>
    </xf>
    <xf numFmtId="0" fontId="18" fillId="9" borderId="4" xfId="2" applyFont="1" applyFill="1" applyBorder="1" applyAlignment="1"/>
    <xf numFmtId="0" fontId="25" fillId="7" borderId="4" xfId="3" applyFont="1" applyFill="1" applyBorder="1" applyAlignment="1">
      <alignment horizontal="center" vertical="center" wrapText="1"/>
    </xf>
    <xf numFmtId="0" fontId="28" fillId="0" borderId="4" xfId="0" applyFont="1" applyBorder="1" applyAlignment="1">
      <alignment horizontal="center"/>
    </xf>
    <xf numFmtId="3" fontId="28" fillId="0" borderId="4" xfId="0" applyNumberFormat="1" applyFont="1" applyBorder="1" applyAlignment="1">
      <alignment horizontal="center" vertical="center" wrapText="1"/>
    </xf>
    <xf numFmtId="0" fontId="29" fillId="0" borderId="4" xfId="0" applyFont="1" applyBorder="1" applyAlignment="1">
      <alignment horizontal="center" vertical="center" wrapText="1"/>
    </xf>
    <xf numFmtId="3" fontId="29" fillId="0" borderId="4" xfId="0" applyNumberFormat="1" applyFont="1" applyBorder="1" applyAlignment="1">
      <alignment horizontal="center" vertical="center" wrapText="1"/>
    </xf>
    <xf numFmtId="0" fontId="25" fillId="8" borderId="4" xfId="3" applyFont="1" applyFill="1" applyBorder="1" applyAlignment="1">
      <alignment horizontal="center" vertical="center" wrapText="1"/>
    </xf>
    <xf numFmtId="0" fontId="29" fillId="10" borderId="4" xfId="0" applyFont="1" applyFill="1" applyBorder="1" applyAlignment="1">
      <alignment horizontal="center"/>
    </xf>
    <xf numFmtId="0" fontId="29" fillId="0" borderId="4" xfId="0" applyFont="1" applyBorder="1" applyAlignment="1">
      <alignment horizontal="center"/>
    </xf>
    <xf numFmtId="164" fontId="28" fillId="0" borderId="4" xfId="1" applyNumberFormat="1" applyFont="1" applyFill="1" applyBorder="1" applyAlignment="1">
      <alignment horizontal="center"/>
    </xf>
    <xf numFmtId="0" fontId="29" fillId="0" borderId="4" xfId="0" applyFont="1" applyBorder="1" applyAlignment="1">
      <alignment horizontal="center" vertical="center"/>
    </xf>
    <xf numFmtId="0" fontId="28" fillId="0" borderId="4" xfId="0" applyFont="1" applyBorder="1" applyAlignment="1">
      <alignment horizontal="center" vertical="center" wrapText="1"/>
    </xf>
    <xf numFmtId="164" fontId="28" fillId="0" borderId="4" xfId="0" applyNumberFormat="1" applyFont="1" applyBorder="1" applyAlignment="1">
      <alignment horizontal="center" vertical="center" wrapText="1"/>
    </xf>
    <xf numFmtId="164" fontId="29" fillId="0" borderId="4" xfId="0" applyNumberFormat="1" applyFont="1" applyBorder="1" applyAlignment="1">
      <alignment horizontal="center" vertical="center" wrapText="1"/>
    </xf>
    <xf numFmtId="0" fontId="29" fillId="0" borderId="4" xfId="0" applyFont="1" applyBorder="1" applyAlignment="1">
      <alignment vertical="center" wrapText="1"/>
    </xf>
    <xf numFmtId="0" fontId="17" fillId="7"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164" fontId="28" fillId="0" borderId="4" xfId="0" applyNumberFormat="1" applyFont="1" applyBorder="1" applyAlignment="1">
      <alignment horizontal="center"/>
    </xf>
    <xf numFmtId="1" fontId="28" fillId="0" borderId="4" xfId="0" applyNumberFormat="1" applyFont="1" applyBorder="1" applyAlignment="1">
      <alignment horizontal="center"/>
    </xf>
    <xf numFmtId="164" fontId="28" fillId="0" borderId="4" xfId="1" applyNumberFormat="1" applyFont="1" applyBorder="1" applyAlignment="1">
      <alignment horizontal="center"/>
    </xf>
    <xf numFmtId="1" fontId="29" fillId="0" borderId="4" xfId="0" applyNumberFormat="1" applyFont="1" applyBorder="1" applyAlignment="1">
      <alignment horizontal="center"/>
    </xf>
    <xf numFmtId="164" fontId="29" fillId="0" borderId="4" xfId="0" applyNumberFormat="1" applyFont="1" applyBorder="1" applyAlignment="1">
      <alignment horizontal="center"/>
    </xf>
    <xf numFmtId="9" fontId="29" fillId="0" borderId="4" xfId="0" applyNumberFormat="1" applyFont="1" applyBorder="1" applyAlignment="1">
      <alignment horizontal="center"/>
    </xf>
    <xf numFmtId="3" fontId="29" fillId="0" borderId="4" xfId="0" applyNumberFormat="1" applyFont="1" applyBorder="1" applyAlignment="1">
      <alignment horizontal="center"/>
    </xf>
    <xf numFmtId="164" fontId="29" fillId="0" borderId="4" xfId="1" applyNumberFormat="1" applyFont="1" applyBorder="1" applyAlignment="1">
      <alignment horizontal="center"/>
    </xf>
    <xf numFmtId="0" fontId="25" fillId="8" borderId="4" xfId="0" applyFont="1" applyFill="1" applyBorder="1" applyAlignment="1">
      <alignment horizontal="center" vertical="center" wrapText="1"/>
    </xf>
    <xf numFmtId="0" fontId="29" fillId="0" borderId="4" xfId="0" applyFont="1" applyBorder="1" applyAlignment="1">
      <alignment horizontal="left"/>
    </xf>
    <xf numFmtId="0" fontId="17" fillId="9" borderId="4" xfId="0" applyFont="1" applyFill="1" applyBorder="1" applyAlignment="1">
      <alignment horizontal="center" vertical="center" wrapText="1"/>
    </xf>
    <xf numFmtId="9" fontId="29" fillId="0" borderId="4" xfId="1" applyFont="1" applyBorder="1" applyAlignment="1">
      <alignment horizontal="center"/>
    </xf>
    <xf numFmtId="0" fontId="28" fillId="0" borderId="4" xfId="1" applyNumberFormat="1" applyFont="1" applyBorder="1" applyAlignment="1">
      <alignment horizontal="center"/>
    </xf>
    <xf numFmtId="164" fontId="13" fillId="2" borderId="4" xfId="0" applyNumberFormat="1" applyFont="1" applyFill="1" applyBorder="1" applyAlignment="1">
      <alignment horizontal="center" vertical="center"/>
    </xf>
    <xf numFmtId="0" fontId="29" fillId="0" borderId="4" xfId="1" applyNumberFormat="1" applyFont="1" applyBorder="1" applyAlignment="1">
      <alignment horizontal="center"/>
    </xf>
    <xf numFmtId="164" fontId="16" fillId="2" borderId="4" xfId="0" applyNumberFormat="1" applyFont="1" applyFill="1" applyBorder="1" applyAlignment="1">
      <alignment horizontal="center" vertical="center"/>
    </xf>
    <xf numFmtId="0" fontId="29" fillId="3" borderId="4" xfId="0" applyFont="1" applyFill="1" applyBorder="1" applyAlignment="1">
      <alignment horizontal="left"/>
    </xf>
    <xf numFmtId="0" fontId="36" fillId="0" borderId="0" xfId="0" applyFont="1"/>
    <xf numFmtId="9" fontId="20" fillId="2" borderId="0" xfId="0" applyNumberFormat="1" applyFont="1" applyFill="1"/>
    <xf numFmtId="167" fontId="13" fillId="2" borderId="0" xfId="0" applyNumberFormat="1" applyFont="1" applyFill="1" applyAlignment="1">
      <alignment horizontal="left" vertical="center"/>
    </xf>
    <xf numFmtId="0" fontId="28" fillId="0" borderId="4" xfId="0" applyFont="1" applyBorder="1" applyAlignment="1">
      <alignment vertical="center" wrapText="1"/>
    </xf>
    <xf numFmtId="165" fontId="20" fillId="0" borderId="11" xfId="4" applyNumberFormat="1" applyFont="1" applyFill="1" applyBorder="1" applyAlignment="1">
      <alignment horizontal="center"/>
    </xf>
    <xf numFmtId="0" fontId="25" fillId="8" borderId="12" xfId="0" applyFont="1" applyFill="1" applyBorder="1" applyAlignment="1">
      <alignment horizontal="center"/>
    </xf>
    <xf numFmtId="164" fontId="25" fillId="8" borderId="12" xfId="1" applyNumberFormat="1" applyFont="1" applyFill="1" applyBorder="1" applyAlignment="1">
      <alignment horizontal="center"/>
    </xf>
    <xf numFmtId="9" fontId="20" fillId="2" borderId="0" xfId="1" applyFont="1" applyFill="1"/>
    <xf numFmtId="0" fontId="37" fillId="2" borderId="0" xfId="0" applyFont="1" applyFill="1"/>
    <xf numFmtId="0" fontId="21" fillId="0" borderId="0" xfId="0" applyFont="1" applyAlignment="1">
      <alignment horizontal="justify" vertical="center" wrapText="1"/>
    </xf>
    <xf numFmtId="3" fontId="20" fillId="0" borderId="4" xfId="0" applyNumberFormat="1" applyFont="1" applyBorder="1" applyAlignment="1">
      <alignment horizontal="right" vertical="center"/>
    </xf>
    <xf numFmtId="3" fontId="20" fillId="0" borderId="4" xfId="4" applyNumberFormat="1" applyFont="1" applyBorder="1" applyAlignment="1">
      <alignment horizontal="right" vertical="center"/>
    </xf>
    <xf numFmtId="3" fontId="20" fillId="0" borderId="4" xfId="4" applyNumberFormat="1" applyFont="1" applyFill="1" applyBorder="1" applyAlignment="1">
      <alignment horizontal="right" vertical="center"/>
    </xf>
    <xf numFmtId="164" fontId="29" fillId="10" borderId="4" xfId="1" applyNumberFormat="1" applyFont="1" applyFill="1" applyBorder="1" applyAlignment="1">
      <alignment horizontal="center"/>
    </xf>
    <xf numFmtId="3" fontId="29" fillId="10" borderId="4" xfId="0" applyNumberFormat="1" applyFont="1" applyFill="1" applyBorder="1" applyAlignment="1">
      <alignment horizontal="center" vertical="center" wrapText="1"/>
    </xf>
    <xf numFmtId="169" fontId="28" fillId="0" borderId="4" xfId="4" applyNumberFormat="1" applyFont="1" applyBorder="1" applyAlignment="1">
      <alignment horizontal="center" vertical="center"/>
    </xf>
    <xf numFmtId="169" fontId="28" fillId="0" borderId="4" xfId="1" applyNumberFormat="1" applyFont="1" applyBorder="1" applyAlignment="1">
      <alignment horizontal="center"/>
    </xf>
    <xf numFmtId="169" fontId="29" fillId="0" borderId="4" xfId="0" applyNumberFormat="1" applyFont="1" applyBorder="1" applyAlignment="1">
      <alignment horizontal="center"/>
    </xf>
    <xf numFmtId="169" fontId="29" fillId="0" borderId="4" xfId="1" applyNumberFormat="1" applyFont="1" applyBorder="1" applyAlignment="1">
      <alignment horizontal="center"/>
    </xf>
    <xf numFmtId="169" fontId="28" fillId="0" borderId="4" xfId="0" applyNumberFormat="1" applyFont="1" applyBorder="1" applyAlignment="1">
      <alignment horizontal="center" vertical="center" wrapText="1"/>
    </xf>
    <xf numFmtId="169" fontId="29" fillId="0" borderId="4" xfId="0" applyNumberFormat="1" applyFont="1" applyBorder="1" applyAlignment="1">
      <alignment horizontal="center" vertical="center" wrapText="1"/>
    </xf>
    <xf numFmtId="0" fontId="28" fillId="0" borderId="4" xfId="0" applyFont="1" applyBorder="1" applyAlignment="1">
      <alignment horizontal="center" vertical="center"/>
    </xf>
    <xf numFmtId="3" fontId="28" fillId="0" borderId="4" xfId="0" applyNumberFormat="1" applyFont="1" applyBorder="1" applyAlignment="1">
      <alignment horizontal="center" vertical="center"/>
    </xf>
    <xf numFmtId="0" fontId="29" fillId="10" borderId="4" xfId="0" applyFont="1" applyFill="1" applyBorder="1" applyAlignment="1">
      <alignment horizontal="center" vertical="center"/>
    </xf>
    <xf numFmtId="3" fontId="29" fillId="10" borderId="4" xfId="0" applyNumberFormat="1" applyFont="1" applyFill="1" applyBorder="1" applyAlignment="1">
      <alignment horizontal="center" vertical="center"/>
    </xf>
    <xf numFmtId="9" fontId="27" fillId="2" borderId="0" xfId="1" applyFont="1" applyFill="1" applyAlignment="1">
      <alignment horizontal="right" vertical="center"/>
    </xf>
    <xf numFmtId="9" fontId="27" fillId="2" borderId="0" xfId="0" applyNumberFormat="1" applyFont="1" applyFill="1" applyAlignment="1">
      <alignment horizontal="right" vertical="center"/>
    </xf>
    <xf numFmtId="0" fontId="25" fillId="8" borderId="15" xfId="3" applyFont="1" applyFill="1" applyBorder="1" applyAlignment="1">
      <alignment horizontal="center" vertical="center" wrapText="1"/>
    </xf>
    <xf numFmtId="0" fontId="0" fillId="2" borderId="0" xfId="0" applyFill="1"/>
    <xf numFmtId="0" fontId="16" fillId="0" borderId="0" xfId="0" applyFont="1" applyAlignment="1">
      <alignment horizontal="left" vertical="center"/>
    </xf>
    <xf numFmtId="0" fontId="27" fillId="0" borderId="0" xfId="0" applyFont="1" applyAlignment="1">
      <alignment horizontal="left" vertical="center"/>
    </xf>
    <xf numFmtId="9" fontId="30" fillId="2" borderId="0" xfId="1" applyFont="1" applyFill="1" applyAlignment="1">
      <alignment horizontal="left" vertical="center"/>
    </xf>
    <xf numFmtId="9" fontId="30" fillId="2" borderId="0" xfId="1" applyFont="1" applyFill="1" applyAlignment="1">
      <alignment vertical="center"/>
    </xf>
    <xf numFmtId="0" fontId="29" fillId="3" borderId="0" xfId="1" applyNumberFormat="1" applyFont="1" applyFill="1" applyBorder="1" applyAlignment="1">
      <alignment horizontal="right"/>
    </xf>
    <xf numFmtId="164" fontId="23" fillId="0" borderId="0" xfId="1" applyNumberFormat="1" applyFont="1" applyFill="1" applyBorder="1" applyAlignment="1">
      <alignment horizontal="center"/>
    </xf>
    <xf numFmtId="0" fontId="2" fillId="2" borderId="0" xfId="0" applyFont="1" applyFill="1" applyAlignment="1">
      <alignment horizontal="left" vertical="center"/>
    </xf>
    <xf numFmtId="17" fontId="4" fillId="0" borderId="0" xfId="0" quotePrefix="1" applyNumberFormat="1" applyFont="1" applyAlignment="1">
      <alignment horizontal="left" vertical="center"/>
    </xf>
    <xf numFmtId="0" fontId="0" fillId="11" borderId="0" xfId="0" applyFill="1"/>
    <xf numFmtId="0" fontId="23" fillId="0" borderId="0" xfId="0" applyFont="1"/>
    <xf numFmtId="0" fontId="6" fillId="7" borderId="0" xfId="0" applyFont="1" applyFill="1" applyAlignment="1">
      <alignment horizontal="left" vertical="center"/>
    </xf>
    <xf numFmtId="0" fontId="4" fillId="7" borderId="0" xfId="0" applyFont="1" applyFill="1" applyAlignment="1">
      <alignment horizontal="left" vertical="center"/>
    </xf>
    <xf numFmtId="0" fontId="6" fillId="13" borderId="1" xfId="0" applyFont="1" applyFill="1" applyBorder="1" applyAlignment="1">
      <alignment horizontal="center" vertical="center"/>
    </xf>
    <xf numFmtId="0" fontId="6" fillId="14"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10" borderId="1" xfId="0" applyFill="1" applyBorder="1" applyAlignment="1">
      <alignment horizontal="center"/>
    </xf>
    <xf numFmtId="1" fontId="0" fillId="12" borderId="1" xfId="0" applyNumberFormat="1" applyFill="1" applyBorder="1" applyAlignment="1">
      <alignment horizontal="center"/>
    </xf>
    <xf numFmtId="1" fontId="0" fillId="10" borderId="1" xfId="0" applyNumberFormat="1"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12" borderId="1" xfId="0" applyFill="1" applyBorder="1" applyAlignment="1">
      <alignment horizontal="center"/>
    </xf>
    <xf numFmtId="1" fontId="0" fillId="8" borderId="1" xfId="0" applyNumberFormat="1" applyFill="1" applyBorder="1" applyAlignment="1">
      <alignment horizontal="center"/>
    </xf>
    <xf numFmtId="170" fontId="13" fillId="2" borderId="0" xfId="0" applyNumberFormat="1" applyFont="1" applyFill="1" applyAlignment="1">
      <alignment horizontal="left" vertical="center"/>
    </xf>
    <xf numFmtId="2" fontId="23" fillId="0" borderId="0" xfId="1" applyNumberFormat="1" applyFont="1" applyFill="1"/>
    <xf numFmtId="0" fontId="39" fillId="2" borderId="0" xfId="0" applyFont="1" applyFill="1" applyAlignment="1">
      <alignment horizontal="left" vertical="center"/>
    </xf>
    <xf numFmtId="0" fontId="38" fillId="2" borderId="0" xfId="0" applyFont="1" applyFill="1" applyAlignment="1">
      <alignment horizontal="left" vertical="center"/>
    </xf>
    <xf numFmtId="0" fontId="25" fillId="2" borderId="0" xfId="0" applyFont="1" applyFill="1" applyAlignment="1">
      <alignment horizontal="left" vertical="center"/>
    </xf>
    <xf numFmtId="0" fontId="25" fillId="2" borderId="0" xfId="0" applyFont="1" applyFill="1" applyAlignment="1">
      <alignment vertical="center" wrapText="1"/>
    </xf>
    <xf numFmtId="0" fontId="13" fillId="2" borderId="0" xfId="0" applyFont="1" applyFill="1" applyAlignment="1">
      <alignment horizontal="left" vertical="center" indent="3"/>
    </xf>
    <xf numFmtId="0" fontId="17" fillId="5" borderId="16"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40" fillId="0" borderId="4" xfId="0" applyFont="1" applyBorder="1" applyAlignment="1">
      <alignment horizontal="center"/>
    </xf>
    <xf numFmtId="3" fontId="40" fillId="0" borderId="4" xfId="0" applyNumberFormat="1" applyFont="1" applyBorder="1" applyAlignment="1">
      <alignment horizontal="center" vertical="center" wrapText="1"/>
    </xf>
    <xf numFmtId="0" fontId="41" fillId="0" borderId="4" xfId="0" applyFont="1" applyBorder="1" applyAlignment="1">
      <alignment horizontal="center" vertical="center" wrapText="1"/>
    </xf>
    <xf numFmtId="0" fontId="22" fillId="0" borderId="0" xfId="0" applyFont="1" applyAlignment="1">
      <alignment horizontal="left" vertical="center" wrapText="1"/>
    </xf>
    <xf numFmtId="0" fontId="19" fillId="4" borderId="0" xfId="0" applyFont="1" applyFill="1" applyAlignment="1">
      <alignment horizontal="left" vertical="top"/>
    </xf>
    <xf numFmtId="0" fontId="19" fillId="0" borderId="0" xfId="0" applyFont="1" applyAlignment="1">
      <alignment horizontal="left" vertical="top" wrapText="1"/>
    </xf>
    <xf numFmtId="0" fontId="25" fillId="7" borderId="10" xfId="0" applyFont="1" applyFill="1" applyBorder="1" applyAlignment="1">
      <alignment horizontal="center"/>
    </xf>
    <xf numFmtId="0" fontId="25" fillId="7" borderId="5" xfId="0" applyFont="1" applyFill="1" applyBorder="1" applyAlignment="1">
      <alignment horizontal="center"/>
    </xf>
    <xf numFmtId="0" fontId="25" fillId="7" borderId="6" xfId="0" applyFont="1" applyFill="1" applyBorder="1" applyAlignment="1">
      <alignment horizontal="center"/>
    </xf>
    <xf numFmtId="0" fontId="25" fillId="7" borderId="13" xfId="0" applyFont="1" applyFill="1" applyBorder="1" applyAlignment="1">
      <alignment horizontal="center"/>
    </xf>
    <xf numFmtId="0" fontId="25" fillId="7" borderId="14" xfId="0" applyFont="1" applyFill="1" applyBorder="1" applyAlignment="1">
      <alignment horizontal="center"/>
    </xf>
    <xf numFmtId="0" fontId="25" fillId="7" borderId="3" xfId="0" applyFont="1" applyFill="1" applyBorder="1" applyAlignment="1">
      <alignment horizontal="center"/>
    </xf>
    <xf numFmtId="0" fontId="25" fillId="7" borderId="7" xfId="0" applyFont="1" applyFill="1" applyBorder="1" applyAlignment="1">
      <alignment horizontal="center"/>
    </xf>
    <xf numFmtId="0" fontId="25" fillId="7" borderId="8" xfId="0" applyFont="1" applyFill="1" applyBorder="1" applyAlignment="1">
      <alignment horizontal="center"/>
    </xf>
    <xf numFmtId="0" fontId="25" fillId="7" borderId="9" xfId="0" applyFont="1" applyFill="1" applyBorder="1" applyAlignment="1">
      <alignment horizontal="center"/>
    </xf>
    <xf numFmtId="2" fontId="25" fillId="7" borderId="10" xfId="0" applyNumberFormat="1" applyFont="1" applyFill="1" applyBorder="1" applyAlignment="1">
      <alignment horizontal="center"/>
    </xf>
    <xf numFmtId="2" fontId="25" fillId="7" borderId="5" xfId="0" applyNumberFormat="1" applyFont="1" applyFill="1" applyBorder="1" applyAlignment="1">
      <alignment horizontal="center"/>
    </xf>
    <xf numFmtId="2" fontId="25" fillId="7" borderId="6" xfId="0" applyNumberFormat="1" applyFont="1" applyFill="1" applyBorder="1" applyAlignment="1">
      <alignment horizontal="center"/>
    </xf>
    <xf numFmtId="0" fontId="25" fillId="7" borderId="0" xfId="0" applyFont="1" applyFill="1" applyAlignment="1">
      <alignment vertical="center" wrapText="1"/>
    </xf>
    <xf numFmtId="0" fontId="13" fillId="2" borderId="0" xfId="0" applyFont="1" applyFill="1" applyAlignment="1">
      <alignment horizontal="center" vertical="center" wrapText="1"/>
    </xf>
    <xf numFmtId="0" fontId="25" fillId="7" borderId="0" xfId="0" applyFont="1" applyFill="1" applyAlignment="1">
      <alignment horizontal="left" vertical="center" wrapText="1"/>
    </xf>
    <xf numFmtId="0" fontId="25" fillId="7" borderId="4" xfId="3"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30" fillId="2" borderId="0" xfId="0" applyFont="1" applyFill="1" applyAlignment="1">
      <alignment horizontal="left" vertical="center" wrapText="1"/>
    </xf>
    <xf numFmtId="0" fontId="30" fillId="2" borderId="0" xfId="0" applyFont="1" applyFill="1" applyAlignment="1">
      <alignment horizontal="left" vertical="top" wrapText="1"/>
    </xf>
    <xf numFmtId="0" fontId="25" fillId="7" borderId="7" xfId="3" applyFont="1" applyFill="1" applyBorder="1" applyAlignment="1">
      <alignment horizontal="center" vertical="center" wrapText="1"/>
    </xf>
    <xf numFmtId="0" fontId="25" fillId="7" borderId="9" xfId="3" applyFont="1" applyFill="1" applyBorder="1" applyAlignment="1">
      <alignment horizontal="center" vertical="center" wrapText="1"/>
    </xf>
    <xf numFmtId="0" fontId="32" fillId="7" borderId="0" xfId="0" applyFont="1" applyFill="1" applyAlignment="1">
      <alignment horizontal="center" vertical="center"/>
    </xf>
    <xf numFmtId="0" fontId="25" fillId="7" borderId="0" xfId="0" applyFont="1" applyFill="1" applyAlignment="1">
      <alignment horizontal="center" vertical="center" wrapText="1"/>
    </xf>
    <xf numFmtId="0" fontId="16" fillId="2" borderId="0" xfId="0" applyFont="1" applyFill="1" applyAlignment="1">
      <alignment horizontal="center" vertical="top" wrapText="1"/>
    </xf>
    <xf numFmtId="0" fontId="16" fillId="2" borderId="0" xfId="0" applyFont="1" applyFill="1" applyAlignment="1">
      <alignment horizontal="center" vertical="center" wrapText="1"/>
    </xf>
    <xf numFmtId="0" fontId="17" fillId="5" borderId="4" xfId="0" applyFont="1" applyFill="1"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center"/>
    </xf>
    <xf numFmtId="0" fontId="6" fillId="13" borderId="0" xfId="0" applyFont="1" applyFill="1" applyAlignment="1">
      <alignment horizontal="center"/>
    </xf>
  </cellXfs>
  <cellStyles count="23">
    <cellStyle name="Hipervínculo" xfId="2" builtinId="8"/>
    <cellStyle name="Hipervínculo 2" xfId="17"/>
    <cellStyle name="Hyperlink" xfId="6"/>
    <cellStyle name="Hyperlink 2" xfId="18"/>
    <cellStyle name="Millares" xfId="4" builtinId="3"/>
    <cellStyle name="Millares [0] 2" xfId="16"/>
    <cellStyle name="Millares 2" xfId="5"/>
    <cellStyle name="Millares 2 2" xfId="14"/>
    <cellStyle name="Millares 3" xfId="19"/>
    <cellStyle name="Millares 4" xfId="21"/>
    <cellStyle name="Moneda 2" xfId="8"/>
    <cellStyle name="Normal" xfId="0" builtinId="0"/>
    <cellStyle name="Normal 2" xfId="10"/>
    <cellStyle name="Normal 2 10" xfId="3"/>
    <cellStyle name="Normal 3" xfId="11"/>
    <cellStyle name="Normal 4" xfId="12"/>
    <cellStyle name="Normal 5" xfId="13"/>
    <cellStyle name="Normal 6" xfId="20"/>
    <cellStyle name="Normal 7" xfId="7"/>
    <cellStyle name="Normal 8" xfId="22"/>
    <cellStyle name="Porcentaje" xfId="1" builtinId="5"/>
    <cellStyle name="Porcentaje 2" xfId="15"/>
    <cellStyle name="Porcentaje 3" xfId="9"/>
  </cellStyles>
  <dxfs count="42">
    <dxf>
      <font>
        <color rgb="FF9C0006"/>
      </font>
      <fill>
        <patternFill>
          <bgColor rgb="FFFFC7CE"/>
        </patternFill>
      </fill>
    </dxf>
    <dxf>
      <font>
        <color rgb="FF9C0006"/>
      </font>
      <fill>
        <patternFill>
          <bgColor rgb="FFFFC7CE"/>
        </patternFill>
      </fill>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s>
  <tableStyles count="1" defaultTableStyle="TableStyleMedium2" defaultPivotStyle="PivotStyleLight16">
    <tableStyle name="Estilo de tabla 1" pivot="0" count="0"/>
  </tableStyles>
  <colors>
    <mruColors>
      <color rgb="FF05A34F"/>
      <color rgb="FF5ED18D"/>
      <color rgb="FFBBEACB"/>
      <color rgb="FFEF491F"/>
      <color rgb="FF83DDA9"/>
      <color rgb="FF676767"/>
      <color rgb="FF83C4FF"/>
      <color rgb="FF3384D6"/>
      <color rgb="FFFFCC2F"/>
      <color rgb="FFD0EF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onnections" Target="connections.xml"/><Relationship Id="rId32"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Gabarito" pitchFamily="2" charset="0"/>
                <a:ea typeface="+mn-ea"/>
                <a:cs typeface="Arial" panose="020B0604020202020204" pitchFamily="34" charset="0"/>
              </a:defRPr>
            </a:pPr>
            <a:r>
              <a:rPr lang="en-US"/>
              <a:t>Histórico de IED nueva y de expansión a primer</a:t>
            </a:r>
            <a:r>
              <a:rPr lang="en-US" baseline="0"/>
              <a:t> trimestre de cada año</a:t>
            </a:r>
            <a:r>
              <a:rPr lang="en-US"/>
              <a:t> </a:t>
            </a:r>
          </a:p>
        </c:rich>
      </c:tx>
      <c:layout>
        <c:manualLayout>
          <c:xMode val="edge"/>
          <c:yMode val="edge"/>
          <c:x val="0.1248230259816665"/>
          <c:y val="1.2166658310737731E-2"/>
        </c:manualLayout>
      </c:layout>
      <c:overlay val="0"/>
      <c:spPr>
        <a:noFill/>
        <a:ln>
          <a:noFill/>
        </a:ln>
        <a:effectLst/>
      </c:spPr>
    </c:title>
    <c:autoTitleDeleted val="0"/>
    <c:plotArea>
      <c:layout>
        <c:manualLayout>
          <c:layoutTarget val="inner"/>
          <c:xMode val="edge"/>
          <c:yMode val="edge"/>
          <c:x val="0.11528588838897541"/>
          <c:y val="0.1663419271580249"/>
          <c:w val="0.79052494955453023"/>
          <c:h val="0.61857788792321367"/>
        </c:manualLayout>
      </c:layout>
      <c:barChart>
        <c:barDir val="col"/>
        <c:grouping val="clustered"/>
        <c:varyColors val="0"/>
        <c:ser>
          <c:idx val="1"/>
          <c:order val="1"/>
          <c:tx>
            <c:v>Inversión USD millones</c:v>
          </c:tx>
          <c:spPr>
            <a:solidFill>
              <a:srgbClr val="05A34F"/>
            </a:solidFill>
            <a:ln>
              <a:noFill/>
            </a:ln>
            <a:effectLst/>
          </c:spPr>
          <c:invertIfNegative val="0"/>
          <c:dLbls>
            <c:spPr>
              <a:no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IED'!$B$33:$B$37</c:f>
              <c:numCache>
                <c:formatCode>General</c:formatCode>
                <c:ptCount val="5"/>
                <c:pt idx="0">
                  <c:v>2021</c:v>
                </c:pt>
                <c:pt idx="1">
                  <c:v>2022</c:v>
                </c:pt>
                <c:pt idx="2">
                  <c:v>2023</c:v>
                </c:pt>
                <c:pt idx="3">
                  <c:v>2024</c:v>
                </c:pt>
                <c:pt idx="4">
                  <c:v>2025</c:v>
                </c:pt>
              </c:numCache>
            </c:numRef>
          </c:cat>
          <c:val>
            <c:numRef>
              <c:f>'2. Montos de IED'!$E$33:$E$37</c:f>
              <c:numCache>
                <c:formatCode>#,##0</c:formatCode>
                <c:ptCount val="5"/>
                <c:pt idx="0">
                  <c:v>544</c:v>
                </c:pt>
                <c:pt idx="1">
                  <c:v>448</c:v>
                </c:pt>
                <c:pt idx="2">
                  <c:v>55</c:v>
                </c:pt>
                <c:pt idx="3">
                  <c:v>118.228362529865</c:v>
                </c:pt>
                <c:pt idx="4">
                  <c:v>234.61477198915699</c:v>
                </c:pt>
              </c:numCache>
            </c:numRef>
          </c:val>
          <c:extLst xmlns:c16r2="http://schemas.microsoft.com/office/drawing/2015/06/chart">
            <c:ext xmlns:c16="http://schemas.microsoft.com/office/drawing/2014/chart" uri="{C3380CC4-5D6E-409C-BE32-E72D297353CC}">
              <c16:uniqueId val="{00000000-CF3C-46E9-B6F5-059B7767EC9F}"/>
            </c:ext>
          </c:extLst>
        </c:ser>
        <c:dLbls>
          <c:showLegendKey val="0"/>
          <c:showVal val="0"/>
          <c:showCatName val="0"/>
          <c:showSerName val="0"/>
          <c:showPercent val="0"/>
          <c:showBubbleSize val="0"/>
        </c:dLbls>
        <c:gapWidth val="219"/>
        <c:axId val="147125248"/>
        <c:axId val="141392064"/>
      </c:barChart>
      <c:lineChart>
        <c:grouping val="stacked"/>
        <c:varyColors val="0"/>
        <c:ser>
          <c:idx val="0"/>
          <c:order val="0"/>
          <c:tx>
            <c:v>Número de proyectos</c:v>
          </c:tx>
          <c:spPr>
            <a:ln w="28575" cap="rnd">
              <a:solidFill>
                <a:schemeClr val="tx1"/>
              </a:solidFill>
              <a:prstDash val="sysDot"/>
              <a:round/>
            </a:ln>
            <a:effectLst/>
          </c:spPr>
          <c:marker>
            <c:symbol val="none"/>
          </c:marker>
          <c:dLbls>
            <c:spPr>
              <a:solidFill>
                <a:schemeClr val="tx1"/>
              </a:solid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IED'!$B$33:$B$37</c:f>
              <c:numCache>
                <c:formatCode>General</c:formatCode>
                <c:ptCount val="5"/>
                <c:pt idx="0">
                  <c:v>2021</c:v>
                </c:pt>
                <c:pt idx="1">
                  <c:v>2022</c:v>
                </c:pt>
                <c:pt idx="2">
                  <c:v>2023</c:v>
                </c:pt>
                <c:pt idx="3">
                  <c:v>2024</c:v>
                </c:pt>
                <c:pt idx="4">
                  <c:v>2025</c:v>
                </c:pt>
              </c:numCache>
            </c:numRef>
          </c:cat>
          <c:val>
            <c:numRef>
              <c:f>'2. Montos de IED'!$C$33:$C$37</c:f>
              <c:numCache>
                <c:formatCode>General</c:formatCode>
                <c:ptCount val="5"/>
                <c:pt idx="0">
                  <c:v>21</c:v>
                </c:pt>
                <c:pt idx="1">
                  <c:v>40</c:v>
                </c:pt>
                <c:pt idx="2">
                  <c:v>15</c:v>
                </c:pt>
                <c:pt idx="3">
                  <c:v>16</c:v>
                </c:pt>
                <c:pt idx="4">
                  <c:v>31</c:v>
                </c:pt>
              </c:numCache>
            </c:numRef>
          </c:val>
          <c:smooth val="0"/>
          <c:extLst xmlns:c16r2="http://schemas.microsoft.com/office/drawing/2015/06/chart">
            <c:ext xmlns:c16="http://schemas.microsoft.com/office/drawing/2014/chart" uri="{C3380CC4-5D6E-409C-BE32-E72D297353CC}">
              <c16:uniqueId val="{00000001-CF3C-46E9-B6F5-059B7767EC9F}"/>
            </c:ext>
          </c:extLst>
        </c:ser>
        <c:dLbls>
          <c:showLegendKey val="0"/>
          <c:showVal val="0"/>
          <c:showCatName val="0"/>
          <c:showSerName val="0"/>
          <c:showPercent val="0"/>
          <c:showBubbleSize val="0"/>
        </c:dLbls>
        <c:marker val="1"/>
        <c:smooth val="0"/>
        <c:axId val="147126272"/>
        <c:axId val="141392640"/>
      </c:lineChart>
      <c:catAx>
        <c:axId val="147125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crossAx val="141392064"/>
        <c:crosses val="autoZero"/>
        <c:auto val="1"/>
        <c:lblAlgn val="ctr"/>
        <c:lblOffset val="100"/>
        <c:noMultiLvlLbl val="0"/>
      </c:catAx>
      <c:valAx>
        <c:axId val="141392064"/>
        <c:scaling>
          <c:orientation val="minMax"/>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n-US"/>
                  <a:t>USD millones</a:t>
                </a:r>
              </a:p>
            </c:rich>
          </c:tx>
          <c:layout>
            <c:manualLayout>
              <c:xMode val="edge"/>
              <c:yMode val="edge"/>
              <c:x val="6.3002704485193101E-2"/>
              <c:y val="0.26425124210473439"/>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47125248"/>
        <c:crosses val="autoZero"/>
        <c:crossBetween val="between"/>
      </c:valAx>
      <c:valAx>
        <c:axId val="141392640"/>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s-CO"/>
                  <a:t>Número de proyectos</a:t>
                </a:r>
              </a:p>
            </c:rich>
          </c:tx>
          <c:layout>
            <c:manualLayout>
              <c:xMode val="edge"/>
              <c:yMode val="edge"/>
              <c:x val="0.90859710464234977"/>
              <c:y val="0.2405103337812026"/>
            </c:manualLayout>
          </c:layout>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47126272"/>
        <c:crosses val="max"/>
        <c:crossBetween val="between"/>
      </c:valAx>
      <c:catAx>
        <c:axId val="147126272"/>
        <c:scaling>
          <c:orientation val="minMax"/>
        </c:scaling>
        <c:delete val="1"/>
        <c:axPos val="t"/>
        <c:numFmt formatCode="General" sourceLinked="1"/>
        <c:majorTickMark val="out"/>
        <c:minorTickMark val="none"/>
        <c:tickLblPos val="nextTo"/>
        <c:crossAx val="141392640"/>
        <c:crosses val="max"/>
        <c:auto val="1"/>
        <c:lblAlgn val="ctr"/>
        <c:lblOffset val="100"/>
        <c:noMultiLvlLbl val="0"/>
      </c:catAx>
      <c:spPr>
        <a:noFill/>
        <a:ln>
          <a:noFill/>
        </a:ln>
        <a:effectLst/>
      </c:spPr>
    </c:plotArea>
    <c:legend>
      <c:legendPos val="b"/>
      <c:layout>
        <c:manualLayout>
          <c:xMode val="edge"/>
          <c:yMode val="edge"/>
          <c:x val="7.9392472843292705E-2"/>
          <c:y val="0.85901047585396828"/>
          <c:w val="0.83325102691948849"/>
          <c:h val="0.13974728835673236"/>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Proyectos de IED nueva y de expansión por región (primer trimestre)</a:t>
            </a:r>
          </a:p>
        </c:rich>
      </c:tx>
      <c:layout>
        <c:manualLayout>
          <c:xMode val="edge"/>
          <c:yMode val="edge"/>
          <c:x val="0.12453436263741163"/>
          <c:y val="5.4730708381664798E-3"/>
        </c:manualLayout>
      </c:layout>
      <c:overlay val="0"/>
      <c:spPr>
        <a:noFill/>
        <a:ln>
          <a:noFill/>
        </a:ln>
        <a:effectLst/>
      </c:spPr>
    </c:title>
    <c:autoTitleDeleted val="0"/>
    <c:plotArea>
      <c:layout>
        <c:manualLayout>
          <c:layoutTarget val="inner"/>
          <c:xMode val="edge"/>
          <c:yMode val="edge"/>
          <c:x val="0.10411526232843163"/>
          <c:y val="0.28007591375755869"/>
          <c:w val="0.86127313706218622"/>
          <c:h val="0.65972227010404527"/>
        </c:manualLayout>
      </c:layout>
      <c:barChart>
        <c:barDir val="bar"/>
        <c:grouping val="stacked"/>
        <c:varyColors val="0"/>
        <c:ser>
          <c:idx val="0"/>
          <c:order val="0"/>
          <c:tx>
            <c:strRef>
              <c:f>'2. Montos de IED'!$C$49</c:f>
              <c:strCache>
                <c:ptCount val="1"/>
                <c:pt idx="0">
                  <c:v>Bogotá-Región </c:v>
                </c:pt>
              </c:strCache>
            </c:strRef>
          </c:tx>
          <c:spPr>
            <a:solidFill>
              <a:schemeClr val="tx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IED'!$B$60:$B$64</c:f>
              <c:numCache>
                <c:formatCode>General</c:formatCode>
                <c:ptCount val="5"/>
                <c:pt idx="0">
                  <c:v>2021</c:v>
                </c:pt>
                <c:pt idx="1">
                  <c:v>2022</c:v>
                </c:pt>
                <c:pt idx="2">
                  <c:v>2023</c:v>
                </c:pt>
                <c:pt idx="3">
                  <c:v>2024</c:v>
                </c:pt>
                <c:pt idx="4">
                  <c:v>2025</c:v>
                </c:pt>
              </c:numCache>
            </c:numRef>
          </c:cat>
          <c:val>
            <c:numRef>
              <c:f>'2. Montos de IED'!$C$60:$C$64</c:f>
              <c:numCache>
                <c:formatCode>0%</c:formatCode>
                <c:ptCount val="5"/>
                <c:pt idx="0">
                  <c:v>0.48837209302325579</c:v>
                </c:pt>
                <c:pt idx="1">
                  <c:v>0.67796610169491522</c:v>
                </c:pt>
                <c:pt idx="2">
                  <c:v>0.41666666666666669</c:v>
                </c:pt>
                <c:pt idx="3">
                  <c:v>0.33333333333333331</c:v>
                </c:pt>
                <c:pt idx="4">
                  <c:v>0.67391304347826086</c:v>
                </c:pt>
              </c:numCache>
            </c:numRef>
          </c:val>
          <c:extLst xmlns:c16r2="http://schemas.microsoft.com/office/drawing/2015/06/chart">
            <c:ext xmlns:c16="http://schemas.microsoft.com/office/drawing/2014/chart" uri="{C3380CC4-5D6E-409C-BE32-E72D297353CC}">
              <c16:uniqueId val="{00000000-0A51-4D25-824B-9E2D5218815E}"/>
            </c:ext>
          </c:extLst>
        </c:ser>
        <c:ser>
          <c:idx val="1"/>
          <c:order val="1"/>
          <c:tx>
            <c:v>Resto del país</c:v>
          </c:tx>
          <c:spPr>
            <a:solidFill>
              <a:srgbClr val="05A3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IED'!$B$60:$B$64</c:f>
              <c:numCache>
                <c:formatCode>General</c:formatCode>
                <c:ptCount val="5"/>
                <c:pt idx="0">
                  <c:v>2021</c:v>
                </c:pt>
                <c:pt idx="1">
                  <c:v>2022</c:v>
                </c:pt>
                <c:pt idx="2">
                  <c:v>2023</c:v>
                </c:pt>
                <c:pt idx="3">
                  <c:v>2024</c:v>
                </c:pt>
                <c:pt idx="4">
                  <c:v>2025</c:v>
                </c:pt>
              </c:numCache>
            </c:numRef>
          </c:cat>
          <c:val>
            <c:numRef>
              <c:f>'2. Montos de IED'!$D$60:$D$64</c:f>
              <c:numCache>
                <c:formatCode>0%</c:formatCode>
                <c:ptCount val="5"/>
                <c:pt idx="0">
                  <c:v>0.51162790697674421</c:v>
                </c:pt>
                <c:pt idx="1">
                  <c:v>0.32203389830508478</c:v>
                </c:pt>
                <c:pt idx="2">
                  <c:v>0.58333333333333326</c:v>
                </c:pt>
                <c:pt idx="3">
                  <c:v>0.66666666666666674</c:v>
                </c:pt>
                <c:pt idx="4">
                  <c:v>0.32608695652173914</c:v>
                </c:pt>
              </c:numCache>
            </c:numRef>
          </c:val>
          <c:extLst xmlns:c16r2="http://schemas.microsoft.com/office/drawing/2015/06/chart">
            <c:ext xmlns:c16="http://schemas.microsoft.com/office/drawing/2014/chart" uri="{C3380CC4-5D6E-409C-BE32-E72D297353CC}">
              <c16:uniqueId val="{00000001-0A51-4D25-824B-9E2D5218815E}"/>
            </c:ext>
          </c:extLst>
        </c:ser>
        <c:dLbls>
          <c:showLegendKey val="0"/>
          <c:showVal val="0"/>
          <c:showCatName val="0"/>
          <c:showSerName val="0"/>
          <c:showPercent val="0"/>
          <c:showBubbleSize val="0"/>
        </c:dLbls>
        <c:gapWidth val="75"/>
        <c:overlap val="100"/>
        <c:axId val="147673088"/>
        <c:axId val="146514496"/>
      </c:barChart>
      <c:catAx>
        <c:axId val="147673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514496"/>
        <c:crosses val="autoZero"/>
        <c:auto val="1"/>
        <c:lblAlgn val="ctr"/>
        <c:lblOffset val="100"/>
        <c:noMultiLvlLbl val="0"/>
      </c:catAx>
      <c:valAx>
        <c:axId val="146514496"/>
        <c:scaling>
          <c:orientation val="minMax"/>
        </c:scaling>
        <c:delete val="1"/>
        <c:axPos val="t"/>
        <c:numFmt formatCode="0%" sourceLinked="1"/>
        <c:majorTickMark val="none"/>
        <c:minorTickMark val="none"/>
        <c:tickLblPos val="nextTo"/>
        <c:crossAx val="147673088"/>
        <c:crosses val="autoZero"/>
        <c:crossBetween val="between"/>
      </c:valAx>
      <c:spPr>
        <a:noFill/>
        <a:ln>
          <a:noFill/>
        </a:ln>
        <a:effectLst/>
      </c:spPr>
    </c:plotArea>
    <c:legend>
      <c:legendPos val="t"/>
      <c:layout>
        <c:manualLayout>
          <c:xMode val="edge"/>
          <c:yMode val="edge"/>
          <c:x val="0.26162579384319828"/>
          <c:y val="0.16582863899940012"/>
          <c:w val="0.47678986368724829"/>
          <c:h val="9.35107434338410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r>
              <a:rPr lang="es-CO"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Inversión de capital en IED nueva y de expansión por región </a:t>
            </a:r>
            <a:r>
              <a:rPr lang="en-US"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(primer trimestre)</a:t>
            </a:r>
          </a:p>
        </c:rich>
      </c:tx>
      <c:layout>
        <c:manualLayout>
          <c:xMode val="edge"/>
          <c:yMode val="edge"/>
          <c:x val="0.17480987955926047"/>
          <c:y val="5.4730548172850658E-3"/>
        </c:manualLayout>
      </c:layout>
      <c:overlay val="0"/>
      <c:spPr>
        <a:noFill/>
        <a:ln>
          <a:noFill/>
        </a:ln>
        <a:effectLst/>
      </c:spPr>
    </c:title>
    <c:autoTitleDeleted val="0"/>
    <c:plotArea>
      <c:layout>
        <c:manualLayout>
          <c:layoutTarget val="inner"/>
          <c:xMode val="edge"/>
          <c:yMode val="edge"/>
          <c:x val="0.10411526232843163"/>
          <c:y val="0.28007591375755869"/>
          <c:w val="0.86127313706218622"/>
          <c:h val="0.65972227010404527"/>
        </c:manualLayout>
      </c:layout>
      <c:barChart>
        <c:barDir val="bar"/>
        <c:grouping val="stacked"/>
        <c:varyColors val="0"/>
        <c:ser>
          <c:idx val="0"/>
          <c:order val="0"/>
          <c:tx>
            <c:strRef>
              <c:f>'2. Montos de IED'!$C$49</c:f>
              <c:strCache>
                <c:ptCount val="1"/>
                <c:pt idx="0">
                  <c:v>Bogotá-Región </c:v>
                </c:pt>
              </c:strCache>
            </c:strRef>
          </c:tx>
          <c:spPr>
            <a:solidFill>
              <a:schemeClr val="tx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IED'!$B$60:$B$64</c:f>
              <c:numCache>
                <c:formatCode>General</c:formatCode>
                <c:ptCount val="5"/>
                <c:pt idx="0">
                  <c:v>2021</c:v>
                </c:pt>
                <c:pt idx="1">
                  <c:v>2022</c:v>
                </c:pt>
                <c:pt idx="2">
                  <c:v>2023</c:v>
                </c:pt>
                <c:pt idx="3">
                  <c:v>2024</c:v>
                </c:pt>
                <c:pt idx="4">
                  <c:v>2025</c:v>
                </c:pt>
              </c:numCache>
            </c:numRef>
          </c:cat>
          <c:val>
            <c:numRef>
              <c:f>'2. Montos de IED'!$E$60:$E$64</c:f>
              <c:numCache>
                <c:formatCode>0%</c:formatCode>
                <c:ptCount val="5"/>
                <c:pt idx="0">
                  <c:v>0.2537313432835821</c:v>
                </c:pt>
                <c:pt idx="1">
                  <c:v>0.74295190713101156</c:v>
                </c:pt>
                <c:pt idx="2">
                  <c:v>0.15277777777777779</c:v>
                </c:pt>
                <c:pt idx="3">
                  <c:v>0.10815765352887259</c:v>
                </c:pt>
                <c:pt idx="4">
                  <c:v>0.36891679748822603</c:v>
                </c:pt>
              </c:numCache>
            </c:numRef>
          </c:val>
          <c:extLst xmlns:c16r2="http://schemas.microsoft.com/office/drawing/2015/06/chart">
            <c:ext xmlns:c16="http://schemas.microsoft.com/office/drawing/2014/chart" uri="{C3380CC4-5D6E-409C-BE32-E72D297353CC}">
              <c16:uniqueId val="{00000000-F78F-4F94-A0D9-4E03ED20EF2C}"/>
            </c:ext>
          </c:extLst>
        </c:ser>
        <c:ser>
          <c:idx val="1"/>
          <c:order val="1"/>
          <c:tx>
            <c:v>Resto del país</c:v>
          </c:tx>
          <c:spPr>
            <a:solidFill>
              <a:srgbClr val="05A3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IED'!$B$60:$B$64</c:f>
              <c:numCache>
                <c:formatCode>General</c:formatCode>
                <c:ptCount val="5"/>
                <c:pt idx="0">
                  <c:v>2021</c:v>
                </c:pt>
                <c:pt idx="1">
                  <c:v>2022</c:v>
                </c:pt>
                <c:pt idx="2">
                  <c:v>2023</c:v>
                </c:pt>
                <c:pt idx="3">
                  <c:v>2024</c:v>
                </c:pt>
                <c:pt idx="4">
                  <c:v>2025</c:v>
                </c:pt>
              </c:numCache>
            </c:numRef>
          </c:cat>
          <c:val>
            <c:numRef>
              <c:f>'2. Montos de IED'!$F$60:$F$64</c:f>
              <c:numCache>
                <c:formatCode>0%</c:formatCode>
                <c:ptCount val="5"/>
                <c:pt idx="0">
                  <c:v>0.74626865671641784</c:v>
                </c:pt>
                <c:pt idx="1">
                  <c:v>0.25704809286898844</c:v>
                </c:pt>
                <c:pt idx="2">
                  <c:v>0.84722222222222221</c:v>
                </c:pt>
                <c:pt idx="3">
                  <c:v>0.89184234647112737</c:v>
                </c:pt>
                <c:pt idx="4">
                  <c:v>0.63108320251177397</c:v>
                </c:pt>
              </c:numCache>
            </c:numRef>
          </c:val>
          <c:extLst xmlns:c16r2="http://schemas.microsoft.com/office/drawing/2015/06/chart">
            <c:ext xmlns:c16="http://schemas.microsoft.com/office/drawing/2014/chart" uri="{C3380CC4-5D6E-409C-BE32-E72D297353CC}">
              <c16:uniqueId val="{00000001-F78F-4F94-A0D9-4E03ED20EF2C}"/>
            </c:ext>
          </c:extLst>
        </c:ser>
        <c:dLbls>
          <c:showLegendKey val="0"/>
          <c:showVal val="0"/>
          <c:showCatName val="0"/>
          <c:showSerName val="0"/>
          <c:showPercent val="0"/>
          <c:showBubbleSize val="0"/>
        </c:dLbls>
        <c:gapWidth val="75"/>
        <c:overlap val="100"/>
        <c:axId val="147674624"/>
        <c:axId val="146516800"/>
      </c:barChart>
      <c:catAx>
        <c:axId val="1476746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516800"/>
        <c:crosses val="autoZero"/>
        <c:auto val="1"/>
        <c:lblAlgn val="ctr"/>
        <c:lblOffset val="100"/>
        <c:noMultiLvlLbl val="0"/>
      </c:catAx>
      <c:valAx>
        <c:axId val="146516800"/>
        <c:scaling>
          <c:orientation val="minMax"/>
        </c:scaling>
        <c:delete val="1"/>
        <c:axPos val="t"/>
        <c:numFmt formatCode="0%" sourceLinked="1"/>
        <c:majorTickMark val="none"/>
        <c:minorTickMark val="none"/>
        <c:tickLblPos val="nextTo"/>
        <c:crossAx val="147674624"/>
        <c:crosses val="autoZero"/>
        <c:crossBetween val="between"/>
      </c:valAx>
      <c:spPr>
        <a:noFill/>
        <a:ln>
          <a:noFill/>
        </a:ln>
        <a:effectLst/>
      </c:spPr>
    </c:plotArea>
    <c:legend>
      <c:legendPos val="t"/>
      <c:layout>
        <c:manualLayout>
          <c:xMode val="edge"/>
          <c:yMode val="edge"/>
          <c:x val="0.26162579384319828"/>
          <c:y val="0.16582863899940012"/>
          <c:w val="0.4763734362134518"/>
          <c:h val="9.23557052532871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r>
              <a:rPr lang="es-CO"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 Empleos directos creados por la IED nueva y de expansión por región </a:t>
            </a:r>
            <a:r>
              <a:rPr lang="en-US"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(primer trimestre)</a:t>
            </a:r>
          </a:p>
        </c:rich>
      </c:tx>
      <c:layout>
        <c:manualLayout>
          <c:xMode val="edge"/>
          <c:yMode val="edge"/>
          <c:x val="0.12761225295257766"/>
          <c:y val="7.7462567290226826E-6"/>
        </c:manualLayout>
      </c:layout>
      <c:overlay val="0"/>
      <c:spPr>
        <a:noFill/>
        <a:ln>
          <a:noFill/>
        </a:ln>
        <a:effectLst/>
      </c:spPr>
    </c:title>
    <c:autoTitleDeleted val="0"/>
    <c:plotArea>
      <c:layout>
        <c:manualLayout>
          <c:layoutTarget val="inner"/>
          <c:xMode val="edge"/>
          <c:yMode val="edge"/>
          <c:x val="0.10411526232843163"/>
          <c:y val="0.28007591375755869"/>
          <c:w val="0.86127313706218622"/>
          <c:h val="0.65972227010404527"/>
        </c:manualLayout>
      </c:layout>
      <c:barChart>
        <c:barDir val="bar"/>
        <c:grouping val="stacked"/>
        <c:varyColors val="0"/>
        <c:ser>
          <c:idx val="0"/>
          <c:order val="0"/>
          <c:tx>
            <c:strRef>
              <c:f>'2. Montos de IED'!$C$49</c:f>
              <c:strCache>
                <c:ptCount val="1"/>
                <c:pt idx="0">
                  <c:v>Bogotá-Región </c:v>
                </c:pt>
              </c:strCache>
            </c:strRef>
          </c:tx>
          <c:spPr>
            <a:solidFill>
              <a:schemeClr val="tx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IED'!$B$60:$B$64</c:f>
              <c:numCache>
                <c:formatCode>General</c:formatCode>
                <c:ptCount val="5"/>
                <c:pt idx="0">
                  <c:v>2021</c:v>
                </c:pt>
                <c:pt idx="1">
                  <c:v>2022</c:v>
                </c:pt>
                <c:pt idx="2">
                  <c:v>2023</c:v>
                </c:pt>
                <c:pt idx="3">
                  <c:v>2024</c:v>
                </c:pt>
                <c:pt idx="4">
                  <c:v>2025</c:v>
                </c:pt>
              </c:numCache>
            </c:numRef>
          </c:cat>
          <c:val>
            <c:numRef>
              <c:f>'2. Montos de IED'!$G$60:$G$64</c:f>
              <c:numCache>
                <c:formatCode>0%</c:formatCode>
                <c:ptCount val="5"/>
                <c:pt idx="0">
                  <c:v>0.11540689255719665</c:v>
                </c:pt>
                <c:pt idx="1">
                  <c:v>0.52807950080887456</c:v>
                </c:pt>
                <c:pt idx="2">
                  <c:v>0.3777329297006391</c:v>
                </c:pt>
                <c:pt idx="3">
                  <c:v>0.20739171374764595</c:v>
                </c:pt>
                <c:pt idx="4">
                  <c:v>0.70875816993464047</c:v>
                </c:pt>
              </c:numCache>
            </c:numRef>
          </c:val>
          <c:extLst xmlns:c16r2="http://schemas.microsoft.com/office/drawing/2015/06/chart">
            <c:ext xmlns:c16="http://schemas.microsoft.com/office/drawing/2014/chart" uri="{C3380CC4-5D6E-409C-BE32-E72D297353CC}">
              <c16:uniqueId val="{00000000-9E7D-4D33-9381-6E5B143E5C1C}"/>
            </c:ext>
          </c:extLst>
        </c:ser>
        <c:ser>
          <c:idx val="1"/>
          <c:order val="1"/>
          <c:tx>
            <c:v>Resto del país</c:v>
          </c:tx>
          <c:spPr>
            <a:solidFill>
              <a:srgbClr val="05A3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IED'!$B$60:$B$64</c:f>
              <c:numCache>
                <c:formatCode>General</c:formatCode>
                <c:ptCount val="5"/>
                <c:pt idx="0">
                  <c:v>2021</c:v>
                </c:pt>
                <c:pt idx="1">
                  <c:v>2022</c:v>
                </c:pt>
                <c:pt idx="2">
                  <c:v>2023</c:v>
                </c:pt>
                <c:pt idx="3">
                  <c:v>2024</c:v>
                </c:pt>
                <c:pt idx="4">
                  <c:v>2025</c:v>
                </c:pt>
              </c:numCache>
            </c:numRef>
          </c:cat>
          <c:val>
            <c:numRef>
              <c:f>'2. Montos de IED'!$H$60:$H$64</c:f>
              <c:numCache>
                <c:formatCode>0%</c:formatCode>
                <c:ptCount val="5"/>
                <c:pt idx="0">
                  <c:v>0.88459310744280339</c:v>
                </c:pt>
                <c:pt idx="1">
                  <c:v>0.47192049919112544</c:v>
                </c:pt>
                <c:pt idx="2">
                  <c:v>0.6222670702993609</c:v>
                </c:pt>
                <c:pt idx="3">
                  <c:v>0.79260828625235402</c:v>
                </c:pt>
                <c:pt idx="4">
                  <c:v>0.29124183006535953</c:v>
                </c:pt>
              </c:numCache>
            </c:numRef>
          </c:val>
          <c:extLst xmlns:c16r2="http://schemas.microsoft.com/office/drawing/2015/06/chart">
            <c:ext xmlns:c16="http://schemas.microsoft.com/office/drawing/2014/chart" uri="{C3380CC4-5D6E-409C-BE32-E72D297353CC}">
              <c16:uniqueId val="{00000001-9E7D-4D33-9381-6E5B143E5C1C}"/>
            </c:ext>
          </c:extLst>
        </c:ser>
        <c:dLbls>
          <c:showLegendKey val="0"/>
          <c:showVal val="0"/>
          <c:showCatName val="0"/>
          <c:showSerName val="0"/>
          <c:showPercent val="0"/>
          <c:showBubbleSize val="0"/>
        </c:dLbls>
        <c:gapWidth val="75"/>
        <c:overlap val="100"/>
        <c:axId val="147675648"/>
        <c:axId val="146519104"/>
      </c:barChart>
      <c:catAx>
        <c:axId val="1476756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519104"/>
        <c:crosses val="autoZero"/>
        <c:auto val="1"/>
        <c:lblAlgn val="ctr"/>
        <c:lblOffset val="100"/>
        <c:noMultiLvlLbl val="0"/>
      </c:catAx>
      <c:valAx>
        <c:axId val="146519104"/>
        <c:scaling>
          <c:orientation val="minMax"/>
        </c:scaling>
        <c:delete val="1"/>
        <c:axPos val="t"/>
        <c:numFmt formatCode="0%" sourceLinked="1"/>
        <c:majorTickMark val="none"/>
        <c:minorTickMark val="none"/>
        <c:tickLblPos val="nextTo"/>
        <c:crossAx val="147675648"/>
        <c:crosses val="autoZero"/>
        <c:crossBetween val="between"/>
      </c:valAx>
      <c:spPr>
        <a:noFill/>
        <a:ln>
          <a:noFill/>
        </a:ln>
        <a:effectLst/>
      </c:spPr>
    </c:plotArea>
    <c:legend>
      <c:legendPos val="t"/>
      <c:layout>
        <c:manualLayout>
          <c:xMode val="edge"/>
          <c:yMode val="edge"/>
          <c:x val="0.26162579384319828"/>
          <c:y val="0.16582863899940012"/>
          <c:w val="0.4763734362134518"/>
          <c:h val="9.23557052532871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Gabarito" pitchFamily="2" charset="0"/>
                <a:ea typeface="+mn-ea"/>
                <a:cs typeface="Arial" panose="020B0604020202020204" pitchFamily="34" charset="0"/>
              </a:defRPr>
            </a:pPr>
            <a:r>
              <a:rPr lang="en-US"/>
              <a:t>Histórico de IED nueva y de expansión anual (2021-2024) </a:t>
            </a:r>
          </a:p>
        </c:rich>
      </c:tx>
      <c:layout>
        <c:manualLayout>
          <c:xMode val="edge"/>
          <c:yMode val="edge"/>
          <c:x val="0.23721751474230776"/>
          <c:y val="0"/>
        </c:manualLayout>
      </c:layout>
      <c:overlay val="0"/>
      <c:spPr>
        <a:noFill/>
        <a:ln>
          <a:noFill/>
        </a:ln>
        <a:effectLst/>
      </c:spPr>
    </c:title>
    <c:autoTitleDeleted val="0"/>
    <c:plotArea>
      <c:layout>
        <c:manualLayout>
          <c:layoutTarget val="inner"/>
          <c:xMode val="edge"/>
          <c:yMode val="edge"/>
          <c:x val="0.11528588838897541"/>
          <c:y val="0.1663419271580249"/>
          <c:w val="0.79052494955453023"/>
          <c:h val="0.61857788792321367"/>
        </c:manualLayout>
      </c:layout>
      <c:barChart>
        <c:barDir val="col"/>
        <c:grouping val="clustered"/>
        <c:varyColors val="0"/>
        <c:ser>
          <c:idx val="1"/>
          <c:order val="1"/>
          <c:tx>
            <c:v>Inversión USD millones</c:v>
          </c:tx>
          <c:spPr>
            <a:solidFill>
              <a:srgbClr val="05A34F"/>
            </a:solidFill>
            <a:ln>
              <a:noFill/>
            </a:ln>
            <a:effectLst/>
          </c:spPr>
          <c:invertIfNegative val="0"/>
          <c:cat>
            <c:numRef>
              <c:f>'2. Montos de IED'!$B$15:$B$18</c:f>
              <c:numCache>
                <c:formatCode>General</c:formatCode>
                <c:ptCount val="4"/>
                <c:pt idx="0">
                  <c:v>2021</c:v>
                </c:pt>
                <c:pt idx="1">
                  <c:v>2022</c:v>
                </c:pt>
                <c:pt idx="2">
                  <c:v>2023</c:v>
                </c:pt>
                <c:pt idx="3">
                  <c:v>2024</c:v>
                </c:pt>
              </c:numCache>
            </c:numRef>
          </c:cat>
          <c:val>
            <c:numRef>
              <c:f>'2. Montos de IED'!$D$15:$D$18</c:f>
              <c:numCache>
                <c:formatCode>#,##0</c:formatCode>
                <c:ptCount val="4"/>
                <c:pt idx="0">
                  <c:v>1497.3844715903242</c:v>
                </c:pt>
                <c:pt idx="1">
                  <c:v>1552.7112496100001</c:v>
                </c:pt>
                <c:pt idx="2">
                  <c:v>627.75249637846593</c:v>
                </c:pt>
                <c:pt idx="3">
                  <c:v>2500.3792671754209</c:v>
                </c:pt>
              </c:numCache>
            </c:numRef>
          </c:val>
          <c:extLst xmlns:c16r2="http://schemas.microsoft.com/office/drawing/2015/06/chart">
            <c:ext xmlns:c16="http://schemas.microsoft.com/office/drawing/2014/chart" uri="{C3380CC4-5D6E-409C-BE32-E72D297353CC}">
              <c16:uniqueId val="{00000000-0192-455D-B242-F98AB79FE1E4}"/>
            </c:ext>
          </c:extLst>
        </c:ser>
        <c:dLbls>
          <c:showLegendKey val="0"/>
          <c:showVal val="0"/>
          <c:showCatName val="0"/>
          <c:showSerName val="0"/>
          <c:showPercent val="0"/>
          <c:showBubbleSize val="0"/>
        </c:dLbls>
        <c:gapWidth val="219"/>
        <c:axId val="163078144"/>
        <c:axId val="146521408"/>
      </c:barChart>
      <c:lineChart>
        <c:grouping val="stacked"/>
        <c:varyColors val="0"/>
        <c:ser>
          <c:idx val="0"/>
          <c:order val="0"/>
          <c:tx>
            <c:v>Número de proyectos</c:v>
          </c:tx>
          <c:spPr>
            <a:ln w="19050" cap="rnd">
              <a:solidFill>
                <a:schemeClr val="tx1"/>
              </a:solidFill>
              <a:prstDash val="dash"/>
              <a:round/>
            </a:ln>
            <a:effectLst/>
          </c:spPr>
          <c:marker>
            <c:symbol val="circle"/>
            <c:size val="22"/>
            <c:spPr>
              <a:solidFill>
                <a:schemeClr val="tx1"/>
              </a:solidFill>
              <a:ln w="190500">
                <a:no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bg1"/>
                    </a:solidFill>
                    <a:latin typeface="Gabarito" pitchFamily="2"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IED'!$B$15:$B$18</c:f>
              <c:numCache>
                <c:formatCode>General</c:formatCode>
                <c:ptCount val="4"/>
                <c:pt idx="0">
                  <c:v>2021</c:v>
                </c:pt>
                <c:pt idx="1">
                  <c:v>2022</c:v>
                </c:pt>
                <c:pt idx="2">
                  <c:v>2023</c:v>
                </c:pt>
                <c:pt idx="3">
                  <c:v>2024</c:v>
                </c:pt>
              </c:numCache>
            </c:numRef>
          </c:cat>
          <c:val>
            <c:numRef>
              <c:f>'2. Montos de IED'!$C$15:$C$18</c:f>
              <c:numCache>
                <c:formatCode>General</c:formatCode>
                <c:ptCount val="4"/>
                <c:pt idx="0">
                  <c:v>108</c:v>
                </c:pt>
                <c:pt idx="1">
                  <c:v>138</c:v>
                </c:pt>
                <c:pt idx="2">
                  <c:v>94</c:v>
                </c:pt>
                <c:pt idx="3">
                  <c:v>110</c:v>
                </c:pt>
              </c:numCache>
            </c:numRef>
          </c:val>
          <c:smooth val="0"/>
          <c:extLst xmlns:c16r2="http://schemas.microsoft.com/office/drawing/2015/06/chart">
            <c:ext xmlns:c16="http://schemas.microsoft.com/office/drawing/2014/chart" uri="{C3380CC4-5D6E-409C-BE32-E72D297353CC}">
              <c16:uniqueId val="{00000001-0192-455D-B242-F98AB79FE1E4}"/>
            </c:ext>
          </c:extLst>
        </c:ser>
        <c:dLbls>
          <c:showLegendKey val="0"/>
          <c:showVal val="0"/>
          <c:showCatName val="0"/>
          <c:showSerName val="0"/>
          <c:showPercent val="0"/>
          <c:showBubbleSize val="0"/>
        </c:dLbls>
        <c:marker val="1"/>
        <c:smooth val="0"/>
        <c:axId val="163079680"/>
        <c:axId val="163151872"/>
      </c:lineChart>
      <c:catAx>
        <c:axId val="163078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crossAx val="146521408"/>
        <c:crosses val="autoZero"/>
        <c:auto val="1"/>
        <c:lblAlgn val="ctr"/>
        <c:lblOffset val="100"/>
        <c:noMultiLvlLbl val="0"/>
      </c:catAx>
      <c:valAx>
        <c:axId val="146521408"/>
        <c:scaling>
          <c:orientation val="minMax"/>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n-US"/>
                  <a:t>USD millones</a:t>
                </a:r>
              </a:p>
            </c:rich>
          </c:tx>
          <c:layout>
            <c:manualLayout>
              <c:xMode val="edge"/>
              <c:yMode val="edge"/>
              <c:x val="6.3002704485193101E-2"/>
              <c:y val="0.26425124210473439"/>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63078144"/>
        <c:crosses val="autoZero"/>
        <c:crossBetween val="between"/>
      </c:valAx>
      <c:valAx>
        <c:axId val="163151872"/>
        <c:scaling>
          <c:orientation val="minMax"/>
          <c:min val="50"/>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s-CO"/>
                  <a:t>Número de proyectos</a:t>
                </a:r>
              </a:p>
            </c:rich>
          </c:tx>
          <c:layout>
            <c:manualLayout>
              <c:xMode val="edge"/>
              <c:yMode val="edge"/>
              <c:x val="0.90859710464234977"/>
              <c:y val="0.2405103337812026"/>
            </c:manualLayout>
          </c:layout>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63079680"/>
        <c:crosses val="max"/>
        <c:crossBetween val="between"/>
      </c:valAx>
      <c:catAx>
        <c:axId val="163079680"/>
        <c:scaling>
          <c:orientation val="minMax"/>
        </c:scaling>
        <c:delete val="1"/>
        <c:axPos val="t"/>
        <c:numFmt formatCode="General" sourceLinked="1"/>
        <c:majorTickMark val="out"/>
        <c:minorTickMark val="none"/>
        <c:tickLblPos val="nextTo"/>
        <c:crossAx val="163151872"/>
        <c:crosses val="max"/>
        <c:auto val="1"/>
        <c:lblAlgn val="ctr"/>
        <c:lblOffset val="100"/>
        <c:noMultiLvlLbl val="0"/>
      </c:catAx>
      <c:spPr>
        <a:noFill/>
        <a:ln>
          <a:noFill/>
        </a:ln>
        <a:effectLst/>
      </c:spPr>
    </c:plotArea>
    <c:legend>
      <c:legendPos val="b"/>
      <c:layout>
        <c:manualLayout>
          <c:xMode val="edge"/>
          <c:yMode val="edge"/>
          <c:x val="7.9392472843292705E-2"/>
          <c:y val="0.85901047585396828"/>
          <c:w val="0.83325102691948849"/>
          <c:h val="0.13974728835673236"/>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Proyectos de IED nueva y de expansión en Bogotá-Región por país destino (2021 - 2025*)</cx:v>
        </cx:txData>
      </cx:tx>
      <cx:txPr>
        <a:bodyPr vertOverflow="overflow" horzOverflow="overflow" wrap="square" lIns="0" tIns="0" rIns="0" bIns="0"/>
        <a:lstStyle/>
        <a:p>
          <a:pPr algn="ctr" rtl="0">
            <a:defRPr sz="1400" b="0" i="0">
              <a:solidFill>
                <a:srgbClr val="595959"/>
              </a:solidFill>
              <a:latin typeface="Gabarito" pitchFamily="2" charset="0"/>
              <a:ea typeface="Gabarito" pitchFamily="2" charset="0"/>
              <a:cs typeface="Gabarito" pitchFamily="2" charset="0"/>
            </a:defRPr>
          </a:pPr>
          <a:r>
            <a:rPr lang="es-CO" b="1">
              <a:latin typeface="Gabarito" pitchFamily="2" charset="0"/>
              <a:cs typeface="Arial" panose="020B0604020202020204" pitchFamily="34" charset="0"/>
            </a:rPr>
            <a:t>Proyectos de IED nueva y de expansión en Bogotá-Región por país destino (2021 - 2025*)</a:t>
          </a:r>
        </a:p>
      </cx:txPr>
    </cx:title>
    <cx:plotArea>
      <cx:plotAreaRegion>
        <cx:series layoutId="treemap" uniqueId="{0F9C3B98-5BE7-451B-8B70-14706B4AA171}">
          <cx:dataPt idx="0">
            <cx:spPr>
              <a:solidFill>
                <a:srgbClr val="05A34F"/>
              </a:solidFill>
            </cx:spPr>
          </cx:dataPt>
          <cx:dataPt idx="1">
            <cx:spPr>
              <a:solidFill>
                <a:srgbClr val="5ED18D"/>
              </a:solidFill>
            </cx:spPr>
          </cx:dataPt>
          <cx:dataPt idx="3">
            <cx:spPr>
              <a:solidFill>
                <a:srgbClr val="3384D6"/>
              </a:solidFill>
            </cx:spPr>
          </cx:dataPt>
          <cx:dataPt idx="5">
            <cx:spPr>
              <a:solidFill>
                <a:srgbClr val="83C4FF"/>
              </a:solidFill>
            </cx:spPr>
          </cx:dataPt>
          <cx:dataPt idx="6">
            <cx:spPr>
              <a:solidFill>
                <a:srgbClr val="BBEACB"/>
              </a:solidFill>
            </cx:spPr>
          </cx:dataPt>
          <cx:dataPt idx="7">
            <cx:spPr>
              <a:solidFill>
                <a:srgbClr val="83DDA9"/>
              </a:solidFill>
            </cx:spPr>
          </cx:dataPt>
          <cx:dataPt idx="9">
            <cx:spPr>
              <a:solidFill>
                <a:sysClr val="windowText" lastClr="000000"/>
              </a:solidFill>
            </cx:spPr>
          </cx:dataPt>
          <cx:dataLabels pos="inEnd">
            <cx:txPr>
              <a:bodyPr vertOverflow="overflow" horzOverflow="overflow" wrap="square" lIns="0" tIns="0" rIns="0" bIns="0"/>
              <a:lstStyle/>
              <a:p>
                <a:pPr algn="ctr" rtl="0">
                  <a:defRPr sz="1200" b="0" i="0">
                    <a:solidFill>
                      <a:srgbClr val="FFFFFF"/>
                    </a:solidFill>
                    <a:latin typeface="Gabarito" pitchFamily="2" charset="0"/>
                    <a:ea typeface="Gabarito" pitchFamily="2" charset="0"/>
                    <a:cs typeface="Gabarito" pitchFamily="2" charset="0"/>
                  </a:defRPr>
                </a:pPr>
                <a:endParaRPr lang="es-CO" sz="1200">
                  <a:latin typeface="Gabarito" pitchFamily="2" charset="0"/>
                  <a:cs typeface="Arial" panose="020B0604020202020204" pitchFamily="34" charset="0"/>
                </a:endParaRPr>
              </a:p>
            </cx:txPr>
            <cx:visibility seriesName="0" categoryName="1" value="1"/>
            <cx:separator>
</cx:separator>
          </cx:dataLabels>
          <cx:dataId val="0"/>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sector</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83DDA9"/>
              </a:solidFill>
            </cx:spPr>
          </cx:dataPt>
          <cx:dataPt idx="7">
            <cx:spPr>
              <a:solidFill>
                <a:srgbClr val="3384D6"/>
              </a:solidFill>
            </cx:spPr>
          </cx:dataPt>
          <cx:dataPt idx="9">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sector (2021-2024)</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83DDA9"/>
              </a:solidFill>
            </cx:spPr>
          </cx:dataPt>
          <cx:dataPt idx="7">
            <cx:spPr>
              <a:solidFill>
                <a:srgbClr val="3384D6"/>
              </a:solidFill>
            </cx:spPr>
          </cx:dataPt>
          <cx:dataPt idx="9">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7.png"/><Relationship Id="rId7" Type="http://schemas.openxmlformats.org/officeDocument/2006/relationships/image" Target="../media/image5.png"/><Relationship Id="rId12" Type="http://schemas.openxmlformats.org/officeDocument/2006/relationships/image" Target="../media/image9.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chart" Target="../charts/chart1.xml"/><Relationship Id="rId11" Type="http://schemas.openxmlformats.org/officeDocument/2006/relationships/chart" Target="../charts/chart5.xml"/><Relationship Id="rId5" Type="http://schemas.openxmlformats.org/officeDocument/2006/relationships/image" Target="../media/image8.png"/><Relationship Id="rId10" Type="http://schemas.openxmlformats.org/officeDocument/2006/relationships/chart" Target="../charts/chart4.xml"/><Relationship Id="rId4" Type="http://schemas.openxmlformats.org/officeDocument/2006/relationships/image" Target="../media/image8.svg"/><Relationship Id="rId9"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8.sv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8.svg"/><Relationship Id="rId1" Type="http://schemas.openxmlformats.org/officeDocument/2006/relationships/image" Target="../media/image11.png"/><Relationship Id="rId5" Type="http://schemas.openxmlformats.org/officeDocument/2006/relationships/image" Target="../media/image5.png"/><Relationship Id="rId4" Type="http://schemas.microsoft.com/office/2014/relationships/chartEx" Target="../charts/chartEx1.xml"/></Relationships>
</file>

<file path=xl/drawings/_rels/drawing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8.svg"/><Relationship Id="rId1" Type="http://schemas.openxmlformats.org/officeDocument/2006/relationships/image" Target="../media/image13.png"/><Relationship Id="rId6" Type="http://schemas.microsoft.com/office/2014/relationships/chartEx" Target="../charts/chartEx3.xml"/><Relationship Id="rId5" Type="http://schemas.openxmlformats.org/officeDocument/2006/relationships/image" Target="../media/image5.png"/><Relationship Id="rId4"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10</xdr:col>
      <xdr:colOff>243114</xdr:colOff>
      <xdr:row>45</xdr:row>
      <xdr:rowOff>0</xdr:rowOff>
    </xdr:to>
    <xdr:pic>
      <xdr:nvPicPr>
        <xdr:cNvPr id="2" name="Imagen 1">
          <a:extLst>
            <a:ext uri="{FF2B5EF4-FFF2-40B4-BE49-F238E27FC236}">
              <a16:creationId xmlns:a16="http://schemas.microsoft.com/office/drawing/2014/main" xmlns="" id="{1D8EB060-8D05-477C-9781-DE43F145654C}"/>
            </a:ext>
          </a:extLst>
        </xdr:cNvPr>
        <xdr:cNvPicPr>
          <a:picLocks noChangeAspect="1"/>
        </xdr:cNvPicPr>
      </xdr:nvPicPr>
      <xdr:blipFill>
        <a:blip xmlns:r="http://schemas.openxmlformats.org/officeDocument/2006/relationships" r:embed="rId1"/>
        <a:stretch>
          <a:fillRect/>
        </a:stretch>
      </xdr:blipFill>
      <xdr:spPr>
        <a:xfrm>
          <a:off x="0" y="9099550"/>
          <a:ext cx="7799614" cy="0"/>
        </a:xfrm>
        <a:prstGeom prst="rect">
          <a:avLst/>
        </a:prstGeom>
      </xdr:spPr>
    </xdr:pic>
    <xdr:clientData/>
  </xdr:twoCellAnchor>
  <xdr:twoCellAnchor>
    <xdr:from>
      <xdr:col>0</xdr:col>
      <xdr:colOff>486310</xdr:colOff>
      <xdr:row>37</xdr:row>
      <xdr:rowOff>10149</xdr:rowOff>
    </xdr:from>
    <xdr:to>
      <xdr:col>0</xdr:col>
      <xdr:colOff>486310</xdr:colOff>
      <xdr:row>48</xdr:row>
      <xdr:rowOff>19050</xdr:rowOff>
    </xdr:to>
    <xdr:sp macro="" textlink="">
      <xdr:nvSpPr>
        <xdr:cNvPr id="6" name="CuadroTexto 3">
          <a:extLst>
            <a:ext uri="{FF2B5EF4-FFF2-40B4-BE49-F238E27FC236}">
              <a16:creationId xmlns:a16="http://schemas.microsoft.com/office/drawing/2014/main" xmlns="" id="{1D05B558-1812-4503-B7E5-95713384712C}"/>
            </a:ext>
            <a:ext uri="{147F2762-F138-4A5C-976F-8EAC2B608ADB}">
              <a16:predDERef xmlns:a16="http://schemas.microsoft.com/office/drawing/2014/main" xmlns="" pred="{1D8EB060-8D05-477C-9781-DE43F145654C}"/>
            </a:ext>
          </a:extLst>
        </xdr:cNvPr>
        <xdr:cNvSpPr txBox="1"/>
      </xdr:nvSpPr>
      <xdr:spPr>
        <a:xfrm>
          <a:off x="486310" y="7125324"/>
          <a:ext cx="0" cy="202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200" b="1" i="0" u="none" strike="noStrike">
              <a:solidFill>
                <a:schemeClr val="bg1"/>
              </a:solidFill>
              <a:effectLst/>
              <a:latin typeface="Gabarito" pitchFamily="2" charset="0"/>
              <a:ea typeface="+mn-ea"/>
              <a:cs typeface="Arial" panose="020B0604020202020204" pitchFamily="34" charset="0"/>
            </a:rPr>
            <a:t>Inversión Extranjera Directa Bogotá</a:t>
          </a:r>
          <a:r>
            <a:rPr lang="es-CO" sz="3200" b="1" i="0" u="none" strike="noStrike" baseline="0">
              <a:solidFill>
                <a:schemeClr val="bg1"/>
              </a:solidFill>
              <a:effectLst/>
              <a:latin typeface="Gabarito" pitchFamily="2" charset="0"/>
              <a:ea typeface="+mn-ea"/>
              <a:cs typeface="Arial" panose="020B0604020202020204" pitchFamily="34" charset="0"/>
            </a:rPr>
            <a:t>-</a:t>
          </a:r>
          <a:r>
            <a:rPr lang="es-CO" sz="3200" b="1" i="0" u="none" strike="noStrike">
              <a:solidFill>
                <a:schemeClr val="bg1"/>
              </a:solidFill>
              <a:effectLst/>
              <a:latin typeface="Gabarito" pitchFamily="2" charset="0"/>
              <a:ea typeface="+mn-ea"/>
              <a:cs typeface="Arial" panose="020B0604020202020204" pitchFamily="34" charset="0"/>
            </a:rPr>
            <a:t>Región*</a:t>
          </a:r>
          <a:r>
            <a:rPr lang="es-CO" sz="3200">
              <a:solidFill>
                <a:sysClr val="windowText" lastClr="000000"/>
              </a:solidFill>
              <a:latin typeface="Gabarito" pitchFamily="2" charset="0"/>
              <a:cs typeface="Arial" panose="020B0604020202020204" pitchFamily="34" charset="0"/>
            </a:rPr>
            <a:t> </a:t>
          </a:r>
          <a:r>
            <a:rPr lang="es-CO" sz="3200" b="1">
              <a:solidFill>
                <a:sysClr val="windowText" lastClr="000000"/>
              </a:solidFill>
              <a:latin typeface="Gabarito" pitchFamily="2" charset="0"/>
              <a:cs typeface="Arial" panose="020B0604020202020204" pitchFamily="34" charset="0"/>
            </a:rPr>
            <a:t>Nueva y de</a:t>
          </a:r>
          <a:r>
            <a:rPr lang="es-CO" sz="3200" b="1" baseline="0">
              <a:solidFill>
                <a:sysClr val="windowText" lastClr="000000"/>
              </a:solidFill>
              <a:latin typeface="Gabarito" pitchFamily="2" charset="0"/>
              <a:cs typeface="Arial" panose="020B0604020202020204" pitchFamily="34" charset="0"/>
            </a:rPr>
            <a:t> Expansión</a:t>
          </a:r>
          <a:r>
            <a:rPr lang="es-CO" sz="3200">
              <a:solidFill>
                <a:sysClr val="windowText" lastClr="000000"/>
              </a:solidFill>
              <a:latin typeface="Gabarito" pitchFamily="2" charset="0"/>
              <a:cs typeface="Arial" panose="020B0604020202020204" pitchFamily="34" charset="0"/>
            </a:rPr>
            <a:t/>
          </a:r>
          <a:br>
            <a:rPr lang="es-CO" sz="3200">
              <a:solidFill>
                <a:sysClr val="windowText" lastClr="000000"/>
              </a:solidFill>
              <a:latin typeface="Gabarito" pitchFamily="2" charset="0"/>
              <a:cs typeface="Arial" panose="020B0604020202020204" pitchFamily="34" charset="0"/>
            </a:rPr>
          </a:br>
          <a:r>
            <a:rPr lang="es-CO" sz="2400" b="1">
              <a:solidFill>
                <a:sysClr val="windowText" lastClr="000000"/>
              </a:solidFill>
              <a:latin typeface="Gabarito" pitchFamily="2" charset="0"/>
              <a:cs typeface="Arial" panose="020B0604020202020204" pitchFamily="34" charset="0"/>
            </a:rPr>
            <a:t>Periodo de análisis: </a:t>
          </a:r>
          <a:r>
            <a:rPr lang="es-CO" sz="2400" b="0" i="0" u="none" strike="noStrike" baseline="0">
              <a:solidFill>
                <a:sysClr val="windowText" lastClr="000000"/>
              </a:solidFill>
              <a:effectLst/>
              <a:latin typeface="Gabarito" pitchFamily="2" charset="0"/>
              <a:ea typeface="+mn-ea"/>
              <a:cs typeface="Arial" panose="020B0604020202020204" pitchFamily="34" charset="0"/>
            </a:rPr>
            <a:t>2021 - </a:t>
          </a:r>
          <a:r>
            <a:rPr lang="es-CO" sz="2400" b="0" i="0" u="none" strike="noStrike">
              <a:solidFill>
                <a:sysClr val="windowText" lastClr="000000"/>
              </a:solidFill>
              <a:effectLst/>
              <a:latin typeface="Gabarito" pitchFamily="2" charset="0"/>
              <a:ea typeface="+mn-ea"/>
              <a:cs typeface="Arial" panose="020B0604020202020204" pitchFamily="34" charset="0"/>
            </a:rPr>
            <a:t>2024**</a:t>
          </a:r>
          <a:r>
            <a:rPr lang="es-CO" sz="2400" b="0">
              <a:solidFill>
                <a:sysClr val="windowText" lastClr="000000"/>
              </a:solidFill>
              <a:latin typeface="Gabarito" pitchFamily="2" charset="0"/>
              <a:cs typeface="Arial" panose="020B0604020202020204" pitchFamily="34" charset="0"/>
            </a:rPr>
            <a:t> </a:t>
          </a:r>
          <a:r>
            <a:rPr lang="es-CO" sz="4000" b="1">
              <a:solidFill>
                <a:sysClr val="windowText" lastClr="000000"/>
              </a:solidFill>
              <a:latin typeface="Gabarito" pitchFamily="2" charset="0"/>
              <a:cs typeface="Arial" panose="020B0604020202020204" pitchFamily="34" charset="0"/>
            </a:rPr>
            <a:t/>
          </a:r>
          <a:br>
            <a:rPr lang="es-CO" sz="4000" b="1">
              <a:solidFill>
                <a:sysClr val="windowText" lastClr="000000"/>
              </a:solidFill>
              <a:latin typeface="Gabarito" pitchFamily="2" charset="0"/>
              <a:cs typeface="Arial" panose="020B0604020202020204" pitchFamily="34" charset="0"/>
            </a:rPr>
          </a:br>
          <a:r>
            <a:rPr lang="es-CO" sz="2000" b="1" i="0" u="none" strike="noStrike">
              <a:solidFill>
                <a:sysClr val="windowText" lastClr="000000"/>
              </a:solidFill>
              <a:effectLst/>
              <a:latin typeface="Gabarito" pitchFamily="2" charset="0"/>
              <a:ea typeface="+mn-ea"/>
              <a:cs typeface="Arial" panose="020B0604020202020204" pitchFamily="34" charset="0"/>
            </a:rPr>
            <a:t>Analítica de datos</a:t>
          </a:r>
          <a:r>
            <a:rPr lang="es-CO" sz="2000" b="1">
              <a:solidFill>
                <a:sysClr val="windowText" lastClr="000000"/>
              </a:solidFill>
              <a:latin typeface="Gabarito" pitchFamily="2" charset="0"/>
              <a:cs typeface="Arial" panose="020B0604020202020204" pitchFamily="34" charset="0"/>
            </a:rPr>
            <a:t/>
          </a:r>
          <a:br>
            <a:rPr lang="es-CO" sz="2000" b="1">
              <a:solidFill>
                <a:sysClr val="windowText" lastClr="000000"/>
              </a:solidFill>
              <a:latin typeface="Gabarito" pitchFamily="2" charset="0"/>
              <a:cs typeface="Arial" panose="020B0604020202020204" pitchFamily="34" charset="0"/>
            </a:rPr>
          </a:br>
          <a:r>
            <a:rPr lang="es-CO" sz="2000" b="1" i="0" u="none" strike="noStrike">
              <a:solidFill>
                <a:sysClr val="windowText" lastClr="000000"/>
              </a:solidFill>
              <a:effectLst/>
              <a:latin typeface="Gabarito" pitchFamily="2" charset="0"/>
              <a:ea typeface="+mn-ea"/>
              <a:cs typeface="Arial" panose="020B0604020202020204" pitchFamily="34" charset="0"/>
            </a:rPr>
            <a:t>Diciembre 2024</a:t>
          </a:r>
          <a:endParaRPr lang="es-CO" sz="2000" b="1">
            <a:solidFill>
              <a:sysClr val="windowText" lastClr="000000"/>
            </a:solidFill>
            <a:latin typeface="Gabarito" pitchFamily="2" charset="0"/>
            <a:cs typeface="Arial" panose="020B0604020202020204" pitchFamily="34" charset="0"/>
          </a:endParaRPr>
        </a:p>
      </xdr:txBody>
    </xdr:sp>
    <xdr:clientData/>
  </xdr:twoCellAnchor>
  <xdr:twoCellAnchor editAs="oneCell">
    <xdr:from>
      <xdr:col>0</xdr:col>
      <xdr:colOff>0</xdr:colOff>
      <xdr:row>0</xdr:row>
      <xdr:rowOff>0</xdr:rowOff>
    </xdr:from>
    <xdr:to>
      <xdr:col>14</xdr:col>
      <xdr:colOff>0</xdr:colOff>
      <xdr:row>30</xdr:row>
      <xdr:rowOff>44208</xdr:rowOff>
    </xdr:to>
    <xdr:pic>
      <xdr:nvPicPr>
        <xdr:cNvPr id="9" name="Imagen 8">
          <a:extLst>
            <a:ext uri="{FF2B5EF4-FFF2-40B4-BE49-F238E27FC236}">
              <a16:creationId xmlns:a16="http://schemas.microsoft.com/office/drawing/2014/main" xmlns="" id="{FDCD96A0-48FD-1306-9403-236FA409902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 b="24480"/>
        <a:stretch/>
      </xdr:blipFill>
      <xdr:spPr>
        <a:xfrm>
          <a:off x="0" y="0"/>
          <a:ext cx="10531928" cy="5577779"/>
        </a:xfrm>
        <a:prstGeom prst="rect">
          <a:avLst/>
        </a:prstGeom>
      </xdr:spPr>
    </xdr:pic>
    <xdr:clientData/>
  </xdr:twoCellAnchor>
  <xdr:twoCellAnchor editAs="oneCell">
    <xdr:from>
      <xdr:col>10</xdr:col>
      <xdr:colOff>738434</xdr:colOff>
      <xdr:row>1</xdr:row>
      <xdr:rowOff>28497</xdr:rowOff>
    </xdr:from>
    <xdr:to>
      <xdr:col>13</xdr:col>
      <xdr:colOff>460770</xdr:colOff>
      <xdr:row>6</xdr:row>
      <xdr:rowOff>22093</xdr:rowOff>
    </xdr:to>
    <xdr:pic>
      <xdr:nvPicPr>
        <xdr:cNvPr id="7" name="Imagen 6">
          <a:extLst>
            <a:ext uri="{FF2B5EF4-FFF2-40B4-BE49-F238E27FC236}">
              <a16:creationId xmlns:a16="http://schemas.microsoft.com/office/drawing/2014/main" xmlns="" id="{28F5C2F4-85EB-4B0D-9C01-60913A5454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58434" y="218997"/>
          <a:ext cx="2008336" cy="1009596"/>
        </a:xfrm>
        <a:prstGeom prst="rect">
          <a:avLst/>
        </a:prstGeom>
      </xdr:spPr>
    </xdr:pic>
    <xdr:clientData/>
  </xdr:twoCellAnchor>
  <xdr:twoCellAnchor>
    <xdr:from>
      <xdr:col>0</xdr:col>
      <xdr:colOff>313872</xdr:colOff>
      <xdr:row>43</xdr:row>
      <xdr:rowOff>68943</xdr:rowOff>
    </xdr:from>
    <xdr:to>
      <xdr:col>12</xdr:col>
      <xdr:colOff>383722</xdr:colOff>
      <xdr:row>48</xdr:row>
      <xdr:rowOff>172357</xdr:rowOff>
    </xdr:to>
    <xdr:sp macro="" textlink="">
      <xdr:nvSpPr>
        <xdr:cNvPr id="3" name="CuadroTexto 2">
          <a:extLst>
            <a:ext uri="{FF2B5EF4-FFF2-40B4-BE49-F238E27FC236}">
              <a16:creationId xmlns:a16="http://schemas.microsoft.com/office/drawing/2014/main" xmlns="" id="{C765534A-9571-BE68-D3F4-64BC290009E7}"/>
            </a:ext>
            <a:ext uri="{147F2762-F138-4A5C-976F-8EAC2B608ADB}">
              <a16:predDERef xmlns:a16="http://schemas.microsoft.com/office/drawing/2014/main" xmlns="" pred="{28F5C2F4-85EB-4B0D-9C01-60913A545472}"/>
            </a:ext>
          </a:extLst>
        </xdr:cNvPr>
        <xdr:cNvSpPr txBox="1"/>
      </xdr:nvSpPr>
      <xdr:spPr>
        <a:xfrm>
          <a:off x="313872" y="7784193"/>
          <a:ext cx="9050564" cy="987878"/>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Bogotá-Región está conformada por la ciudad de Bogotá y los municipios de Cundinamarca que registraron inversión.</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**Las cifras presentadas para el año 2024 y 2025 son preliminares y están sujetas a actualización con base en la información registrada en las fuentes y</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las validaciones pertinentes.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Nota: los montos de inversión y empleos nuevos creados son valores estimados que realizan las fuentes de información usadas para este informe.</a:t>
          </a:r>
        </a:p>
      </xdr:txBody>
    </xdr:sp>
    <xdr:clientData/>
  </xdr:twoCellAnchor>
  <xdr:twoCellAnchor>
    <xdr:from>
      <xdr:col>0</xdr:col>
      <xdr:colOff>217714</xdr:colOff>
      <xdr:row>31</xdr:row>
      <xdr:rowOff>0</xdr:rowOff>
    </xdr:from>
    <xdr:to>
      <xdr:col>13</xdr:col>
      <xdr:colOff>697138</xdr:colOff>
      <xdr:row>43</xdr:row>
      <xdr:rowOff>95250</xdr:rowOff>
    </xdr:to>
    <xdr:sp macro="" textlink="">
      <xdr:nvSpPr>
        <xdr:cNvPr id="4" name="CuadroTexto 3">
          <a:extLst>
            <a:ext uri="{FF2B5EF4-FFF2-40B4-BE49-F238E27FC236}">
              <a16:creationId xmlns:a16="http://schemas.microsoft.com/office/drawing/2014/main" xmlns="" id="{C061D6FF-5AA9-3EB3-941D-B7B09816087C}"/>
            </a:ext>
            <a:ext uri="{147F2762-F138-4A5C-976F-8EAC2B608ADB}">
              <a16:predDERef xmlns:a16="http://schemas.microsoft.com/office/drawing/2014/main" xmlns="" pred="{C765534A-9571-BE68-D3F4-64BC290009E7}"/>
            </a:ext>
          </a:extLst>
        </xdr:cNvPr>
        <xdr:cNvSpPr txBox="1"/>
      </xdr:nvSpPr>
      <xdr:spPr>
        <a:xfrm>
          <a:off x="217714" y="5592536"/>
          <a:ext cx="10208531" cy="2217964"/>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3600" b="1"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Inversión Extranjera Directa Bogotá - Región* </a:t>
          </a:r>
          <a:r>
            <a:rPr lang="en-US" sz="36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Nueva y de Expansión</a:t>
          </a:r>
        </a:p>
        <a:p>
          <a:pPr marL="0" indent="0" algn="l"/>
          <a:r>
            <a:rPr lang="en-US" sz="36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Periodo de análisis: 2024-2025 primer trimestre**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1187805</xdr:colOff>
      <xdr:row>2</xdr:row>
      <xdr:rowOff>164913</xdr:rowOff>
    </xdr:to>
    <xdr:pic>
      <xdr:nvPicPr>
        <xdr:cNvPr id="2" name="Picture 2">
          <a:extLst>
            <a:ext uri="{FF2B5EF4-FFF2-40B4-BE49-F238E27FC236}">
              <a16:creationId xmlns:a16="http://schemas.microsoft.com/office/drawing/2014/main" xmlns="" id="{C0A0A089-4857-48FE-B476-210113268C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190980" cy="52368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34139</xdr:colOff>
      <xdr:row>1</xdr:row>
      <xdr:rowOff>40968</xdr:rowOff>
    </xdr:from>
    <xdr:to>
      <xdr:col>2</xdr:col>
      <xdr:colOff>539887</xdr:colOff>
      <xdr:row>3</xdr:row>
      <xdr:rowOff>124771</xdr:rowOff>
    </xdr:to>
    <xdr:pic>
      <xdr:nvPicPr>
        <xdr:cNvPr id="4" name="Imagen 3">
          <a:extLst>
            <a:ext uri="{FF2B5EF4-FFF2-40B4-BE49-F238E27FC236}">
              <a16:creationId xmlns:a16="http://schemas.microsoft.com/office/drawing/2014/main" xmlns="" id="{709968A3-F3E1-6433-17E2-250EB094A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741" y="225323"/>
          <a:ext cx="1270001" cy="446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2</xdr:row>
      <xdr:rowOff>31750</xdr:rowOff>
    </xdr:from>
    <xdr:to>
      <xdr:col>2</xdr:col>
      <xdr:colOff>1282701</xdr:colOff>
      <xdr:row>4</xdr:row>
      <xdr:rowOff>103263</xdr:rowOff>
    </xdr:to>
    <xdr:pic>
      <xdr:nvPicPr>
        <xdr:cNvPr id="2" name="Imagen 1">
          <a:extLst>
            <a:ext uri="{FF2B5EF4-FFF2-40B4-BE49-F238E27FC236}">
              <a16:creationId xmlns:a16="http://schemas.microsoft.com/office/drawing/2014/main" xmlns="" id="{2818D9E4-318D-492F-BA84-74B196A6B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150" y="400050"/>
          <a:ext cx="1270001" cy="446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37354</xdr:colOff>
      <xdr:row>0</xdr:row>
      <xdr:rowOff>164353</xdr:rowOff>
    </xdr:from>
    <xdr:to>
      <xdr:col>1</xdr:col>
      <xdr:colOff>254001</xdr:colOff>
      <xdr:row>2</xdr:row>
      <xdr:rowOff>132007</xdr:rowOff>
    </xdr:to>
    <xdr:pic>
      <xdr:nvPicPr>
        <xdr:cNvPr id="2" name="Imagen 1">
          <a:extLst>
            <a:ext uri="{FF2B5EF4-FFF2-40B4-BE49-F238E27FC236}">
              <a16:creationId xmlns:a16="http://schemas.microsoft.com/office/drawing/2014/main" xmlns="" id="{9D94B14F-CDA5-476C-A8A9-B8F5F4319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54" y="161178"/>
          <a:ext cx="969122" cy="3327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37354</xdr:colOff>
      <xdr:row>0</xdr:row>
      <xdr:rowOff>164353</xdr:rowOff>
    </xdr:from>
    <xdr:to>
      <xdr:col>1</xdr:col>
      <xdr:colOff>257176</xdr:colOff>
      <xdr:row>2</xdr:row>
      <xdr:rowOff>132007</xdr:rowOff>
    </xdr:to>
    <xdr:pic>
      <xdr:nvPicPr>
        <xdr:cNvPr id="2" name="Imagen 1">
          <a:extLst>
            <a:ext uri="{FF2B5EF4-FFF2-40B4-BE49-F238E27FC236}">
              <a16:creationId xmlns:a16="http://schemas.microsoft.com/office/drawing/2014/main" xmlns="" id="{F1E9FDF1-F17C-4859-8F28-B30C544DEE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54" y="161178"/>
          <a:ext cx="969122" cy="3327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83342</xdr:colOff>
      <xdr:row>8</xdr:row>
      <xdr:rowOff>35724</xdr:rowOff>
    </xdr:from>
    <xdr:to>
      <xdr:col>0</xdr:col>
      <xdr:colOff>449692</xdr:colOff>
      <xdr:row>8</xdr:row>
      <xdr:rowOff>392549</xdr:rowOff>
    </xdr:to>
    <xdr:pic>
      <xdr:nvPicPr>
        <xdr:cNvPr id="11" name="Gráfico 10" descr="Luces encendidas">
          <a:extLst>
            <a:ext uri="{FF2B5EF4-FFF2-40B4-BE49-F238E27FC236}">
              <a16:creationId xmlns:a16="http://schemas.microsoft.com/office/drawing/2014/main" xmlns="" id="{00000000-0008-0000-04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83342" y="6226974"/>
          <a:ext cx="360000" cy="360000"/>
        </a:xfrm>
        <a:prstGeom prst="rect">
          <a:avLst/>
        </a:prstGeom>
      </xdr:spPr>
    </xdr:pic>
    <xdr:clientData/>
  </xdr:twoCellAnchor>
  <xdr:twoCellAnchor editAs="oneCell">
    <xdr:from>
      <xdr:col>0</xdr:col>
      <xdr:colOff>91167</xdr:colOff>
      <xdr:row>42</xdr:row>
      <xdr:rowOff>81642</xdr:rowOff>
    </xdr:from>
    <xdr:to>
      <xdr:col>0</xdr:col>
      <xdr:colOff>457517</xdr:colOff>
      <xdr:row>42</xdr:row>
      <xdr:rowOff>447992</xdr:rowOff>
    </xdr:to>
    <xdr:pic>
      <xdr:nvPicPr>
        <xdr:cNvPr id="12" name="Gráfico 11" descr="Luces encendidas">
          <a:extLst>
            <a:ext uri="{FF2B5EF4-FFF2-40B4-BE49-F238E27FC236}">
              <a16:creationId xmlns:a16="http://schemas.microsoft.com/office/drawing/2014/main" xmlns="" id="{00000000-0008-0000-04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91167" y="8492217"/>
          <a:ext cx="366350" cy="366350"/>
        </a:xfrm>
        <a:prstGeom prst="rect">
          <a:avLst/>
        </a:prstGeom>
      </xdr:spPr>
    </xdr:pic>
    <xdr:clientData/>
  </xdr:twoCellAnchor>
  <xdr:twoCellAnchor editAs="oneCell">
    <xdr:from>
      <xdr:col>0</xdr:col>
      <xdr:colOff>108856</xdr:colOff>
      <xdr:row>75</xdr:row>
      <xdr:rowOff>0</xdr:rowOff>
    </xdr:from>
    <xdr:to>
      <xdr:col>0</xdr:col>
      <xdr:colOff>468856</xdr:colOff>
      <xdr:row>77</xdr:row>
      <xdr:rowOff>9691</xdr:rowOff>
    </xdr:to>
    <xdr:pic>
      <xdr:nvPicPr>
        <xdr:cNvPr id="13" name="Gráfico 12" descr="Luces encendidas">
          <a:extLst>
            <a:ext uri="{FF2B5EF4-FFF2-40B4-BE49-F238E27FC236}">
              <a16:creationId xmlns:a16="http://schemas.microsoft.com/office/drawing/2014/main" xmlns="" id="{00000000-0008-0000-04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08856" y="15067909"/>
          <a:ext cx="363175" cy="360000"/>
        </a:xfrm>
        <a:prstGeom prst="rect">
          <a:avLst/>
        </a:prstGeom>
      </xdr:spPr>
    </xdr:pic>
    <xdr:clientData/>
  </xdr:twoCellAnchor>
  <xdr:twoCellAnchor>
    <xdr:from>
      <xdr:col>8</xdr:col>
      <xdr:colOff>341057</xdr:colOff>
      <xdr:row>27</xdr:row>
      <xdr:rowOff>69645</xdr:rowOff>
    </xdr:from>
    <xdr:to>
      <xdr:col>14</xdr:col>
      <xdr:colOff>264582</xdr:colOff>
      <xdr:row>40</xdr:row>
      <xdr:rowOff>75896</xdr:rowOff>
    </xdr:to>
    <xdr:graphicFrame macro="">
      <xdr:nvGraphicFramePr>
        <xdr:cNvPr id="14" name="Gráfico 15">
          <a:extLst>
            <a:ext uri="{FF2B5EF4-FFF2-40B4-BE49-F238E27FC236}">
              <a16:creationId xmlns:a16="http://schemas.microsoft.com/office/drawing/2014/main" xmlns="" id="{00000000-0008-0000-0400-000006000000}"/>
            </a:ext>
            <a:ext uri="{147F2762-F138-4A5C-976F-8EAC2B608ADB}">
              <a16:predDERef xmlns:a16="http://schemas.microsoft.com/office/drawing/2014/main" xmlns="" pre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31358</xdr:colOff>
      <xdr:row>0</xdr:row>
      <xdr:rowOff>148951</xdr:rowOff>
    </xdr:from>
    <xdr:to>
      <xdr:col>1</xdr:col>
      <xdr:colOff>425586</xdr:colOff>
      <xdr:row>2</xdr:row>
      <xdr:rowOff>126342</xdr:rowOff>
    </xdr:to>
    <xdr:pic>
      <xdr:nvPicPr>
        <xdr:cNvPr id="4" name="Imagen 3">
          <a:extLst>
            <a:ext uri="{FF2B5EF4-FFF2-40B4-BE49-F238E27FC236}">
              <a16:creationId xmlns:a16="http://schemas.microsoft.com/office/drawing/2014/main" xmlns="" id="{F683CF3D-4839-4CF1-B60E-EE80521C0DE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1358" y="148951"/>
          <a:ext cx="971176" cy="341183"/>
        </a:xfrm>
        <a:prstGeom prst="rect">
          <a:avLst/>
        </a:prstGeom>
      </xdr:spPr>
    </xdr:pic>
    <xdr:clientData/>
  </xdr:twoCellAnchor>
  <xdr:twoCellAnchor>
    <xdr:from>
      <xdr:col>1</xdr:col>
      <xdr:colOff>64383</xdr:colOff>
      <xdr:row>58</xdr:row>
      <xdr:rowOff>111168</xdr:rowOff>
    </xdr:from>
    <xdr:to>
      <xdr:col>4</xdr:col>
      <xdr:colOff>389027</xdr:colOff>
      <xdr:row>71</xdr:row>
      <xdr:rowOff>92338</xdr:rowOff>
    </xdr:to>
    <xdr:graphicFrame macro="">
      <xdr:nvGraphicFramePr>
        <xdr:cNvPr id="31" name="Gráfico 5">
          <a:extLst>
            <a:ext uri="{FF2B5EF4-FFF2-40B4-BE49-F238E27FC236}">
              <a16:creationId xmlns:a16="http://schemas.microsoft.com/office/drawing/2014/main" xmlns="" id="{389DC317-5D03-3864-53FB-F52FADD810BA}"/>
            </a:ext>
            <a:ext uri="{147F2762-F138-4A5C-976F-8EAC2B608ADB}">
              <a16:predDERef xmlns:a16="http://schemas.microsoft.com/office/drawing/2014/main" xmlns="" pred="{F683CF3D-4839-4CF1-B60E-EE80521C0D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566737</xdr:colOff>
      <xdr:row>58</xdr:row>
      <xdr:rowOff>70291</xdr:rowOff>
    </xdr:from>
    <xdr:to>
      <xdr:col>7</xdr:col>
      <xdr:colOff>923924</xdr:colOff>
      <xdr:row>71</xdr:row>
      <xdr:rowOff>111080</xdr:rowOff>
    </xdr:to>
    <xdr:graphicFrame macro="">
      <xdr:nvGraphicFramePr>
        <xdr:cNvPr id="35" name="Gráfico 6">
          <a:extLst>
            <a:ext uri="{FF2B5EF4-FFF2-40B4-BE49-F238E27FC236}">
              <a16:creationId xmlns:a16="http://schemas.microsoft.com/office/drawing/2014/main" xmlns="" id="{F11CBF54-FCCB-478B-BD01-89865ED98C31}"/>
            </a:ext>
            <a:ext uri="{147F2762-F138-4A5C-976F-8EAC2B608ADB}">
              <a16:predDERef xmlns:a16="http://schemas.microsoft.com/office/drawing/2014/main" xmlns="" pred="{389DC317-5D03-3864-53FB-F52FADD810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999683</xdr:colOff>
      <xdr:row>58</xdr:row>
      <xdr:rowOff>118181</xdr:rowOff>
    </xdr:from>
    <xdr:to>
      <xdr:col>12</xdr:col>
      <xdr:colOff>370064</xdr:colOff>
      <xdr:row>71</xdr:row>
      <xdr:rowOff>123339</xdr:rowOff>
    </xdr:to>
    <xdr:graphicFrame macro="">
      <xdr:nvGraphicFramePr>
        <xdr:cNvPr id="8" name="Gráfico 7">
          <a:extLst>
            <a:ext uri="{FF2B5EF4-FFF2-40B4-BE49-F238E27FC236}">
              <a16:creationId xmlns:a16="http://schemas.microsoft.com/office/drawing/2014/main" xmlns="" id="{F42A9365-523A-442B-87C6-D7961F98F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154517</xdr:colOff>
      <xdr:row>10</xdr:row>
      <xdr:rowOff>52917</xdr:rowOff>
    </xdr:from>
    <xdr:to>
      <xdr:col>14</xdr:col>
      <xdr:colOff>8721</xdr:colOff>
      <xdr:row>25</xdr:row>
      <xdr:rowOff>60326</xdr:rowOff>
    </xdr:to>
    <xdr:graphicFrame macro="">
      <xdr:nvGraphicFramePr>
        <xdr:cNvPr id="2" name="Gráfico 15">
          <a:extLst>
            <a:ext uri="{FF2B5EF4-FFF2-40B4-BE49-F238E27FC236}">
              <a16:creationId xmlns:a16="http://schemas.microsoft.com/office/drawing/2014/main" xmlns="" id="{4CCBB928-A04B-471A-890F-3DA4E03D5183}"/>
            </a:ext>
            <a:ext uri="{147F2762-F138-4A5C-976F-8EAC2B608ADB}">
              <a16:predDERef xmlns:a16="http://schemas.microsoft.com/office/drawing/2014/main" xmlns="" pre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0</xdr:col>
      <xdr:colOff>83342</xdr:colOff>
      <xdr:row>26</xdr:row>
      <xdr:rowOff>35724</xdr:rowOff>
    </xdr:from>
    <xdr:ext cx="363175" cy="356825"/>
    <xdr:pic>
      <xdr:nvPicPr>
        <xdr:cNvPr id="5" name="Gráfico 4" descr="Luces encendidas">
          <a:extLst>
            <a:ext uri="{FF2B5EF4-FFF2-40B4-BE49-F238E27FC236}">
              <a16:creationId xmlns:a16="http://schemas.microsoft.com/office/drawing/2014/main" xmlns="" id="{DCF4BB82-1F84-4080-8F6C-BDB0673B866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86517" y="1475057"/>
          <a:ext cx="363175" cy="3568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84668</xdr:colOff>
      <xdr:row>33</xdr:row>
      <xdr:rowOff>6261</xdr:rowOff>
    </xdr:from>
    <xdr:to>
      <xdr:col>0</xdr:col>
      <xdr:colOff>437048</xdr:colOff>
      <xdr:row>35</xdr:row>
      <xdr:rowOff>48962</xdr:rowOff>
    </xdr:to>
    <xdr:pic>
      <xdr:nvPicPr>
        <xdr:cNvPr id="6" name="Gráfico 9" descr="Luces encendidas">
          <a:extLst>
            <a:ext uri="{FF2B5EF4-FFF2-40B4-BE49-F238E27FC236}">
              <a16:creationId xmlns:a16="http://schemas.microsoft.com/office/drawing/2014/main" xmlns="" id="{00000000-0008-0000-0600-000006000000}"/>
            </a:ext>
            <a:ext uri="{147F2762-F138-4A5C-976F-8EAC2B608ADB}">
              <a16:predDERef xmlns:a16="http://schemas.microsoft.com/office/drawing/2014/main" xmlns="" pre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84668" y="6995930"/>
          <a:ext cx="350475" cy="344760"/>
        </a:xfrm>
        <a:prstGeom prst="rect">
          <a:avLst/>
        </a:prstGeom>
      </xdr:spPr>
    </xdr:pic>
    <xdr:clientData/>
  </xdr:twoCellAnchor>
  <xdr:twoCellAnchor editAs="oneCell">
    <xdr:from>
      <xdr:col>0</xdr:col>
      <xdr:colOff>14942</xdr:colOff>
      <xdr:row>0</xdr:row>
      <xdr:rowOff>156883</xdr:rowOff>
    </xdr:from>
    <xdr:to>
      <xdr:col>1</xdr:col>
      <xdr:colOff>501650</xdr:colOff>
      <xdr:row>2</xdr:row>
      <xdr:rowOff>124537</xdr:rowOff>
    </xdr:to>
    <xdr:pic>
      <xdr:nvPicPr>
        <xdr:cNvPr id="3" name="Imagen 2">
          <a:extLst>
            <a:ext uri="{FF2B5EF4-FFF2-40B4-BE49-F238E27FC236}">
              <a16:creationId xmlns:a16="http://schemas.microsoft.com/office/drawing/2014/main" xmlns="" id="{748D4CF1-F45A-4894-B965-BAA5974857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42" y="156883"/>
          <a:ext cx="971176" cy="3411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74081</xdr:colOff>
      <xdr:row>37</xdr:row>
      <xdr:rowOff>42332</xdr:rowOff>
    </xdr:from>
    <xdr:to>
      <xdr:col>0</xdr:col>
      <xdr:colOff>430906</xdr:colOff>
      <xdr:row>37</xdr:row>
      <xdr:rowOff>402332</xdr:rowOff>
    </xdr:to>
    <xdr:pic>
      <xdr:nvPicPr>
        <xdr:cNvPr id="3" name="Gráfico 2" descr="Luces encendidas">
          <a:extLst>
            <a:ext uri="{FF2B5EF4-FFF2-40B4-BE49-F238E27FC236}">
              <a16:creationId xmlns:a16="http://schemas.microsoft.com/office/drawing/2014/main" xmlns="" id="{15C3446F-AA11-481F-BCBD-80D347AD6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4081" y="19320932"/>
          <a:ext cx="353650" cy="360000"/>
        </a:xfrm>
        <a:prstGeom prst="rect">
          <a:avLst/>
        </a:prstGeom>
      </xdr:spPr>
    </xdr:pic>
    <xdr:clientData/>
  </xdr:twoCellAnchor>
  <xdr:twoCellAnchor editAs="oneCell">
    <xdr:from>
      <xdr:col>0</xdr:col>
      <xdr:colOff>74080</xdr:colOff>
      <xdr:row>94</xdr:row>
      <xdr:rowOff>45507</xdr:rowOff>
    </xdr:from>
    <xdr:to>
      <xdr:col>0</xdr:col>
      <xdr:colOff>438149</xdr:colOff>
      <xdr:row>94</xdr:row>
      <xdr:rowOff>495300</xdr:rowOff>
    </xdr:to>
    <xdr:pic>
      <xdr:nvPicPr>
        <xdr:cNvPr id="5" name="Gráfico 4" descr="Luces encendidas">
          <a:extLst>
            <a:ext uri="{FF2B5EF4-FFF2-40B4-BE49-F238E27FC236}">
              <a16:creationId xmlns:a16="http://schemas.microsoft.com/office/drawing/2014/main" xmlns="" id="{3205E107-C383-4AA6-8AE2-34E453C115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4080" y="17800107"/>
          <a:ext cx="364069" cy="449793"/>
        </a:xfrm>
        <a:prstGeom prst="rect">
          <a:avLst/>
        </a:prstGeom>
      </xdr:spPr>
    </xdr:pic>
    <xdr:clientData/>
  </xdr:twoCellAnchor>
  <xdr:twoCellAnchor>
    <xdr:from>
      <xdr:col>8</xdr:col>
      <xdr:colOff>375538</xdr:colOff>
      <xdr:row>43</xdr:row>
      <xdr:rowOff>325292</xdr:rowOff>
    </xdr:from>
    <xdr:to>
      <xdr:col>19</xdr:col>
      <xdr:colOff>336177</xdr:colOff>
      <xdr:row>73</xdr:row>
      <xdr:rowOff>7675</xdr:rowOff>
    </xdr:to>
    <mc:AlternateContent xmlns:mc="http://schemas.openxmlformats.org/markup-compatibility/2006">
      <mc:Choice xmlns:cx1="http://schemas.microsoft.com/office/drawing/2015/9/8/chartex" xmlns="" Requires="cx1">
        <xdr:graphicFrame macro="">
          <xdr:nvGraphicFramePr>
            <xdr:cNvPr id="6" name="Gráfico 3">
              <a:extLst>
                <a:ext uri="{FF2B5EF4-FFF2-40B4-BE49-F238E27FC236}">
                  <a16:creationId xmlns:a16="http://schemas.microsoft.com/office/drawing/2014/main" id="{341A4041-6614-5B64-B57B-50861D5FFC39}"/>
                </a:ext>
                <a:ext uri="{147F2762-F138-4A5C-976F-8EAC2B608ADB}">
                  <a16:predDERef xmlns:a16="http://schemas.microsoft.com/office/drawing/2014/main" pred="{3205E107-C383-4AA6-8AE2-34E453C1158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2" name="1 Rectángulo"/>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Este gráfico no está disponible en su versión de Excel.
Si edita esta forma o guarda el libro en un formato de archivo diferente, el gráfico no se podrá usar.</a:t>
              </a:r>
            </a:p>
          </xdr:txBody>
        </xdr:sp>
      </mc:Fallback>
    </mc:AlternateContent>
    <xdr:clientData/>
  </xdr:twoCellAnchor>
  <xdr:twoCellAnchor editAs="oneCell">
    <xdr:from>
      <xdr:col>0</xdr:col>
      <xdr:colOff>76200</xdr:colOff>
      <xdr:row>0</xdr:row>
      <xdr:rowOff>107950</xdr:rowOff>
    </xdr:from>
    <xdr:to>
      <xdr:col>1</xdr:col>
      <xdr:colOff>456826</xdr:colOff>
      <xdr:row>2</xdr:row>
      <xdr:rowOff>87183</xdr:rowOff>
    </xdr:to>
    <xdr:pic>
      <xdr:nvPicPr>
        <xdr:cNvPr id="4" name="Imagen 3">
          <a:extLst>
            <a:ext uri="{FF2B5EF4-FFF2-40B4-BE49-F238E27FC236}">
              <a16:creationId xmlns:a16="http://schemas.microsoft.com/office/drawing/2014/main" xmlns="" id="{A6C16A2C-7B07-4E41-B1BB-03F61E533FB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200" y="107950"/>
          <a:ext cx="971176" cy="3411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32</xdr:row>
      <xdr:rowOff>19050</xdr:rowOff>
    </xdr:from>
    <xdr:to>
      <xdr:col>0</xdr:col>
      <xdr:colOff>455250</xdr:colOff>
      <xdr:row>32</xdr:row>
      <xdr:rowOff>379050</xdr:rowOff>
    </xdr:to>
    <xdr:pic>
      <xdr:nvPicPr>
        <xdr:cNvPr id="5" name="Gráfico 4" descr="Luces encendidas">
          <a:extLst>
            <a:ext uri="{FF2B5EF4-FFF2-40B4-BE49-F238E27FC236}">
              <a16:creationId xmlns:a16="http://schemas.microsoft.com/office/drawing/2014/main" xmlns=""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95250" y="15404726"/>
          <a:ext cx="360000" cy="360000"/>
        </a:xfrm>
        <a:prstGeom prst="rect">
          <a:avLst/>
        </a:prstGeom>
      </xdr:spPr>
    </xdr:pic>
    <xdr:clientData/>
  </xdr:twoCellAnchor>
  <xdr:twoCellAnchor editAs="oneCell">
    <xdr:from>
      <xdr:col>0</xdr:col>
      <xdr:colOff>44823</xdr:colOff>
      <xdr:row>80</xdr:row>
      <xdr:rowOff>44825</xdr:rowOff>
    </xdr:from>
    <xdr:to>
      <xdr:col>0</xdr:col>
      <xdr:colOff>406587</xdr:colOff>
      <xdr:row>80</xdr:row>
      <xdr:rowOff>488764</xdr:rowOff>
    </xdr:to>
    <xdr:pic>
      <xdr:nvPicPr>
        <xdr:cNvPr id="4" name="Gráfico 3" descr="Luces encendidas">
          <a:extLst>
            <a:ext uri="{FF2B5EF4-FFF2-40B4-BE49-F238E27FC236}">
              <a16:creationId xmlns:a16="http://schemas.microsoft.com/office/drawing/2014/main" xmlns="" id="{59607E71-3F5B-41E3-B0BF-71672E0243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44823" y="17257060"/>
          <a:ext cx="358589" cy="440764"/>
        </a:xfrm>
        <a:prstGeom prst="rect">
          <a:avLst/>
        </a:prstGeom>
      </xdr:spPr>
    </xdr:pic>
    <xdr:clientData/>
  </xdr:twoCellAnchor>
  <xdr:twoCellAnchor>
    <xdr:from>
      <xdr:col>8</xdr:col>
      <xdr:colOff>366320</xdr:colOff>
      <xdr:row>10</xdr:row>
      <xdr:rowOff>143552</xdr:rowOff>
    </xdr:from>
    <xdr:to>
      <xdr:col>20</xdr:col>
      <xdr:colOff>265527</xdr:colOff>
      <xdr:row>28</xdr:row>
      <xdr:rowOff>54051</xdr:rowOff>
    </xdr:to>
    <mc:AlternateContent xmlns:mc="http://schemas.openxmlformats.org/markup-compatibility/2006">
      <mc:Choice xmlns:cx1="http://schemas.microsoft.com/office/drawing/2015/9/8/chartex" xmlns="" Requires="cx1">
        <xdr:graphicFrame macro="">
          <xdr:nvGraphicFramePr>
            <xdr:cNvPr id="8" name="Gráfico 2">
              <a:extLst>
                <a:ext uri="{FF2B5EF4-FFF2-40B4-BE49-F238E27FC236}">
                  <a16:creationId xmlns:a16="http://schemas.microsoft.com/office/drawing/2014/main" id="{45F015E7-AE33-94CF-D628-C972FEA723AF}"/>
                </a:ext>
                <a:ext uri="{147F2762-F138-4A5C-976F-8EAC2B608ADB}">
                  <a16:predDERef xmlns:a16="http://schemas.microsoft.com/office/drawing/2014/main" pred="{59607E71-3F5B-41E3-B0BF-71672E02432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2" name="1 Rectángulo"/>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Este gráfico no está disponible en su versión de Excel.
Si edita esta forma o guarda el libro en un formato de archivo diferente, el gráfico no se podrá usar.</a:t>
              </a:r>
            </a:p>
          </xdr:txBody>
        </xdr:sp>
      </mc:Fallback>
    </mc:AlternateContent>
    <xdr:clientData/>
  </xdr:twoCellAnchor>
  <xdr:twoCellAnchor editAs="oneCell">
    <xdr:from>
      <xdr:col>0</xdr:col>
      <xdr:colOff>63500</xdr:colOff>
      <xdr:row>0</xdr:row>
      <xdr:rowOff>141111</xdr:rowOff>
    </xdr:from>
    <xdr:to>
      <xdr:col>1</xdr:col>
      <xdr:colOff>431779</xdr:colOff>
      <xdr:row>2</xdr:row>
      <xdr:rowOff>115405</xdr:rowOff>
    </xdr:to>
    <xdr:pic>
      <xdr:nvPicPr>
        <xdr:cNvPr id="3" name="Imagen 2">
          <a:extLst>
            <a:ext uri="{FF2B5EF4-FFF2-40B4-BE49-F238E27FC236}">
              <a16:creationId xmlns:a16="http://schemas.microsoft.com/office/drawing/2014/main" xmlns="" id="{E7DED540-49F0-4C2E-ABB3-F0A4D411F48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500" y="141111"/>
          <a:ext cx="971176" cy="341183"/>
        </a:xfrm>
        <a:prstGeom prst="rect">
          <a:avLst/>
        </a:prstGeom>
      </xdr:spPr>
    </xdr:pic>
    <xdr:clientData/>
  </xdr:twoCellAnchor>
  <xdr:twoCellAnchor>
    <xdr:from>
      <xdr:col>8</xdr:col>
      <xdr:colOff>264320</xdr:colOff>
      <xdr:row>37</xdr:row>
      <xdr:rowOff>351631</xdr:rowOff>
    </xdr:from>
    <xdr:to>
      <xdr:col>20</xdr:col>
      <xdr:colOff>173052</xdr:colOff>
      <xdr:row>76</xdr:row>
      <xdr:rowOff>70837</xdr:rowOff>
    </xdr:to>
    <mc:AlternateContent xmlns:mc="http://schemas.openxmlformats.org/markup-compatibility/2006">
      <mc:Choice xmlns:cx1="http://schemas.microsoft.com/office/drawing/2015/9/8/chartex" xmlns="" Requires="cx1">
        <xdr:graphicFrame macro="">
          <xdr:nvGraphicFramePr>
            <xdr:cNvPr id="2" name="Gráfico 2">
              <a:extLst>
                <a:ext uri="{FF2B5EF4-FFF2-40B4-BE49-F238E27FC236}">
                  <a16:creationId xmlns:a16="http://schemas.microsoft.com/office/drawing/2014/main" id="{04C07812-01AB-48AB-B46A-E3C33560995D}"/>
                </a:ext>
                <a:ext uri="{147F2762-F138-4A5C-976F-8EAC2B608ADB}">
                  <a16:predDERef xmlns:a16="http://schemas.microsoft.com/office/drawing/2014/main" pred="{EFB5A4B5-3990-3A13-7F50-D73B51AC952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6" name="5 Rectángulo"/>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Este gráfico no está disponible en su versión de Excel.
Si edita esta forma o guarda el libro en un formato de archivo diferente, el gráfico no se podrá usar.</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ESENTACIONES%20IB\Presentaciones%20IB%20-VF\INVESTINBOGOTA\SII%20IB%202008\03.ECONOMIA\TABLAS%20Y%20GRAFICOS%20ECONOMIA\Graficas%20PI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sites\Oficina\Oficina\GAE\01.%20Inteligencia%20de%20mercados\00.%20Carpeta%20Organizada%20IIM\1.%20Bases%20de%20datos\01.%20IED\1.%20Greenfield\2.%20Insumos\2025\1T\Panoram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investinbogota-my.sharepoint.com/personal/mpineda_investinbogota_org/Documents/2.%20Insumos/2025/1T/Panorama.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sites/Oficina/Oficina/GAE/01.%20Inteligencia%20de%20mercados/00.%20Carpeta%20Organizada%20IIM/1.%20Bases%20de%20datos/01.%20IED/1.%20Greenfield/1.%20Historico/2024/Base%20Inversi&#243;n%20Greenfield%202019%20-2024%20pr.xlsx?E068D625" TargetMode="External"/><Relationship Id="rId1" Type="http://schemas.openxmlformats.org/officeDocument/2006/relationships/externalLinkPath" Target="file:///\\E068D625\Base%20Inversi&#243;n%20Greenfield%202019%20-2024%20pr.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RESENTACIONES%20IB/Presentaciones%20IB%20-VF/Documents%20and%20Settings/LIZBETH%20PARADA/Mis%20documentos/INVESTINBOGOTA/SISTEMA%20DE%20INFORMACION%20IIB%202006%20fin/ECONOMIA/Indicadores%20Competitividad%20Colombia%20IMD.xls?50C780EB" TargetMode="External"/><Relationship Id="rId1" Type="http://schemas.openxmlformats.org/officeDocument/2006/relationships/externalLinkPath" Target="file:///\\50C780EB\Indicadores%20Competitividad%20Colombia%20I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mbohorquez\Configuraci&#243;n%20local\Archivos%20temporales%20de%20Internet\OLK2BD\Copia%20de%20EXPO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ogota%20-%20Sociedades%20Extranjeras%202014%20(PENDIENTE%20DE%20ENVIA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worldcompetitiveness.com/ONLINE/APP/REPORTING/RESULT/CCB1051407031403/RESULT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nteligencia%20de%20mercados\SIIB%20reformas\Diego.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worldcompetitiveness.com/ONLINE/APP/REPORTING/RESULT/CCB1162108032107/RESULT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RESENTACIONES%20IB\Presentaciones%20IB%20-VF\Mis%20documentos\oscar\Bases%20de%20Datos%202004\Sector%20externo%20BEB%20Octubre%2020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Overall%20pitch%20book%20stats/Call%20centers/Human%20resources/Demogr&#225;ficos-Fza%20Laboral/Encuesta%20Continua%20de%20Hogares%20mar-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fras 2005 - CCB"/>
      <sheetName val="% en Colombia"/>
      <sheetName val="segun actividad 2003"/>
      <sheetName val="Segun actividad 2005"/>
      <sheetName val="PIB segun actividad 2007"/>
      <sheetName val="CRTO COL - BOGOTA "/>
      <sheetName val="Datos Col- %, crto 2007"/>
      <sheetName val="PIB percapita"/>
      <sheetName val="PIB y poblacion LA ciudades"/>
      <sheetName val="Comparativo Bogotá y paises"/>
      <sheetName val="PIB LA paises  1990-2005"/>
      <sheetName val="PIB ppales socios comerciales"/>
      <sheetName val="COL- PIB por actividad 2007"/>
      <sheetName val="BOG-PIB segun actividad 2007"/>
      <sheetName val="Comparativo Bogotá y ciudades"/>
      <sheetName val="PIB Bogotá-paises 2007"/>
      <sheetName val="PIB Bogotá- ciudades 2007"/>
      <sheetName val="Hort por dpto"/>
      <sheetName val="Impor latam - export col"/>
      <sheetName val="Consumo per ca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es 23 24"/>
      <sheetName val="Sectores 23 24"/>
      <sheetName val="Regiones 2024q1"/>
      <sheetName val="Regiones 2025q1"/>
      <sheetName val="Sectores 2025q1"/>
      <sheetName val="Sectores 2024q1"/>
      <sheetName val="Países latam 2024q1"/>
      <sheetName val="Sectores latam 2024q1"/>
      <sheetName val="Países latam 2025q1"/>
      <sheetName val="Sectores latam 2025q1"/>
    </sheetNames>
    <sheetDataSet>
      <sheetData sheetId="0"/>
      <sheetData sheetId="1">
        <row r="3">
          <cell r="C3" t="str">
            <v>Grand Total</v>
          </cell>
          <cell r="D3">
            <v>0</v>
          </cell>
          <cell r="E3">
            <v>18837</v>
          </cell>
          <cell r="F3">
            <v>19444</v>
          </cell>
          <cell r="G3">
            <v>38281</v>
          </cell>
          <cell r="H3">
            <v>1417532.1816698939</v>
          </cell>
          <cell r="I3">
            <v>1341493.8361327145</v>
          </cell>
        </row>
        <row r="4">
          <cell r="C4" t="str">
            <v>Software &amp; IT services Total</v>
          </cell>
          <cell r="D4">
            <v>0</v>
          </cell>
          <cell r="E4">
            <v>2906</v>
          </cell>
          <cell r="F4">
            <v>2830</v>
          </cell>
          <cell r="G4">
            <v>5736</v>
          </cell>
          <cell r="H4">
            <v>38294.943099715849</v>
          </cell>
          <cell r="I4">
            <v>47632.450027531013</v>
          </cell>
        </row>
        <row r="5">
          <cell r="C5" t="str">
            <v>Software &amp; IT services</v>
          </cell>
          <cell r="D5" t="str">
            <v>New</v>
          </cell>
          <cell r="E5">
            <v>2317</v>
          </cell>
          <cell r="F5">
            <v>2278</v>
          </cell>
          <cell r="G5">
            <v>4595</v>
          </cell>
          <cell r="H5">
            <v>25607.790048708608</v>
          </cell>
          <cell r="I5">
            <v>36683.239980166778</v>
          </cell>
        </row>
        <row r="6">
          <cell r="C6" t="str">
            <v>Software &amp; IT services</v>
          </cell>
          <cell r="D6" t="str">
            <v>Expansion</v>
          </cell>
          <cell r="E6">
            <v>568</v>
          </cell>
          <cell r="F6">
            <v>529</v>
          </cell>
          <cell r="G6">
            <v>1097</v>
          </cell>
          <cell r="H6">
            <v>12239.653053600041</v>
          </cell>
          <cell r="I6">
            <v>10633.710045740008</v>
          </cell>
        </row>
        <row r="7">
          <cell r="C7" t="str">
            <v>Software &amp; IT services</v>
          </cell>
          <cell r="D7" t="str">
            <v>Co-location</v>
          </cell>
          <cell r="E7">
            <v>21</v>
          </cell>
          <cell r="F7">
            <v>23</v>
          </cell>
          <cell r="G7">
            <v>44</v>
          </cell>
          <cell r="H7">
            <v>447.49999740719801</v>
          </cell>
          <cell r="I7">
            <v>315.50000162422702</v>
          </cell>
        </row>
        <row r="8">
          <cell r="C8" t="str">
            <v>Business services Total</v>
          </cell>
          <cell r="D8">
            <v>0</v>
          </cell>
          <cell r="E8">
            <v>2557</v>
          </cell>
          <cell r="F8">
            <v>2757</v>
          </cell>
          <cell r="G8">
            <v>5314</v>
          </cell>
          <cell r="H8">
            <v>20473.090014561742</v>
          </cell>
          <cell r="I8">
            <v>24108.432507889345</v>
          </cell>
        </row>
        <row r="9">
          <cell r="C9" t="str">
            <v>Business services</v>
          </cell>
          <cell r="D9" t="str">
            <v>New</v>
          </cell>
          <cell r="E9">
            <v>2206</v>
          </cell>
          <cell r="F9">
            <v>2345</v>
          </cell>
          <cell r="G9">
            <v>4551</v>
          </cell>
          <cell r="H9">
            <v>16614.470023211346</v>
          </cell>
          <cell r="I9">
            <v>20156.449973748997</v>
          </cell>
        </row>
        <row r="10">
          <cell r="C10" t="str">
            <v>Business services</v>
          </cell>
          <cell r="D10" t="str">
            <v>Expansion</v>
          </cell>
          <cell r="E10">
            <v>337</v>
          </cell>
          <cell r="F10">
            <v>408</v>
          </cell>
          <cell r="G10">
            <v>745</v>
          </cell>
          <cell r="H10">
            <v>3751.0599892999981</v>
          </cell>
          <cell r="I10">
            <v>3903.082534044981</v>
          </cell>
        </row>
        <row r="11">
          <cell r="C11" t="str">
            <v>Business services</v>
          </cell>
          <cell r="D11" t="str">
            <v>Co-location</v>
          </cell>
          <cell r="E11">
            <v>14</v>
          </cell>
          <cell r="F11">
            <v>4</v>
          </cell>
          <cell r="G11">
            <v>18</v>
          </cell>
          <cell r="H11">
            <v>107.5600020504</v>
          </cell>
          <cell r="I11">
            <v>48.900000095366998</v>
          </cell>
        </row>
        <row r="12">
          <cell r="C12" t="str">
            <v>Industrial equipment Total</v>
          </cell>
          <cell r="D12">
            <v>0</v>
          </cell>
          <cell r="E12">
            <v>1188</v>
          </cell>
          <cell r="F12">
            <v>1315</v>
          </cell>
          <cell r="G12">
            <v>2503</v>
          </cell>
          <cell r="H12">
            <v>23795.867212316407</v>
          </cell>
          <cell r="I12">
            <v>24733.108669187874</v>
          </cell>
        </row>
        <row r="13">
          <cell r="C13" t="str">
            <v>Industrial equipment</v>
          </cell>
          <cell r="D13" t="str">
            <v>New</v>
          </cell>
          <cell r="E13">
            <v>846</v>
          </cell>
          <cell r="F13">
            <v>907</v>
          </cell>
          <cell r="G13">
            <v>1753</v>
          </cell>
          <cell r="H13">
            <v>14715.041999079003</v>
          </cell>
          <cell r="I13">
            <v>16845.347006492317</v>
          </cell>
        </row>
        <row r="14">
          <cell r="C14" t="str">
            <v>Industrial equipment</v>
          </cell>
          <cell r="D14" t="str">
            <v>Expansion</v>
          </cell>
          <cell r="E14">
            <v>323</v>
          </cell>
          <cell r="F14">
            <v>381</v>
          </cell>
          <cell r="G14">
            <v>704</v>
          </cell>
          <cell r="H14">
            <v>8625.4252122360449</v>
          </cell>
          <cell r="I14">
            <v>7362.9316580034792</v>
          </cell>
        </row>
        <row r="15">
          <cell r="C15" t="str">
            <v>Industrial equipment</v>
          </cell>
          <cell r="D15" t="str">
            <v>Co-location</v>
          </cell>
          <cell r="E15">
            <v>19</v>
          </cell>
          <cell r="F15">
            <v>27</v>
          </cell>
          <cell r="G15">
            <v>46</v>
          </cell>
          <cell r="H15">
            <v>455.40000100135802</v>
          </cell>
          <cell r="I15">
            <v>524.83000469207798</v>
          </cell>
        </row>
        <row r="16">
          <cell r="C16" t="str">
            <v>Transportation &amp; Warehousing Total</v>
          </cell>
          <cell r="D16">
            <v>0</v>
          </cell>
          <cell r="E16">
            <v>1326</v>
          </cell>
          <cell r="F16">
            <v>1096</v>
          </cell>
          <cell r="G16">
            <v>2422</v>
          </cell>
          <cell r="H16">
            <v>65809.954105970843</v>
          </cell>
          <cell r="I16">
            <v>55222.068671997637</v>
          </cell>
        </row>
        <row r="17">
          <cell r="C17" t="str">
            <v>Transportation &amp; Warehousing</v>
          </cell>
          <cell r="D17" t="str">
            <v>New</v>
          </cell>
          <cell r="E17">
            <v>1092</v>
          </cell>
          <cell r="F17">
            <v>870</v>
          </cell>
          <cell r="G17">
            <v>1962</v>
          </cell>
          <cell r="H17">
            <v>52988.754126489745</v>
          </cell>
          <cell r="I17">
            <v>40136.413349088281</v>
          </cell>
        </row>
        <row r="18">
          <cell r="C18" t="str">
            <v>Transportation &amp; Warehousing</v>
          </cell>
          <cell r="D18" t="str">
            <v>Expansion</v>
          </cell>
          <cell r="E18">
            <v>234</v>
          </cell>
          <cell r="F18">
            <v>220</v>
          </cell>
          <cell r="G18">
            <v>454</v>
          </cell>
          <cell r="H18">
            <v>12821.199979481104</v>
          </cell>
          <cell r="I18">
            <v>14761.755325198174</v>
          </cell>
        </row>
        <row r="19">
          <cell r="C19" t="str">
            <v>Transportation &amp; Warehousing</v>
          </cell>
          <cell r="D19" t="str">
            <v>Co-location</v>
          </cell>
          <cell r="E19">
            <v>0</v>
          </cell>
          <cell r="F19">
            <v>6</v>
          </cell>
          <cell r="G19">
            <v>6</v>
          </cell>
          <cell r="H19">
            <v>0</v>
          </cell>
          <cell r="I19">
            <v>323.89999771118198</v>
          </cell>
        </row>
        <row r="20">
          <cell r="C20" t="str">
            <v>Textiles Total</v>
          </cell>
          <cell r="D20">
            <v>0</v>
          </cell>
          <cell r="E20">
            <v>1077</v>
          </cell>
          <cell r="F20">
            <v>1227</v>
          </cell>
          <cell r="G20">
            <v>2304</v>
          </cell>
          <cell r="H20">
            <v>16071.999870166333</v>
          </cell>
          <cell r="I20">
            <v>20791.879811652005</v>
          </cell>
        </row>
        <row r="21">
          <cell r="C21" t="str">
            <v>Textiles</v>
          </cell>
          <cell r="D21" t="str">
            <v>New</v>
          </cell>
          <cell r="E21">
            <v>1006</v>
          </cell>
          <cell r="F21">
            <v>1146</v>
          </cell>
          <cell r="G21">
            <v>2152</v>
          </cell>
          <cell r="H21">
            <v>14923.869875643479</v>
          </cell>
          <cell r="I21">
            <v>18540.049836665392</v>
          </cell>
        </row>
        <row r="22">
          <cell r="C22" t="str">
            <v>Textiles</v>
          </cell>
          <cell r="D22" t="str">
            <v>Expansion</v>
          </cell>
          <cell r="E22">
            <v>69</v>
          </cell>
          <cell r="F22">
            <v>78</v>
          </cell>
          <cell r="G22">
            <v>147</v>
          </cell>
          <cell r="H22">
            <v>1113.529994618222</v>
          </cell>
          <cell r="I22">
            <v>1930.829974986613</v>
          </cell>
        </row>
        <row r="23">
          <cell r="C23" t="str">
            <v>Textiles</v>
          </cell>
          <cell r="D23" t="str">
            <v>Co-location</v>
          </cell>
          <cell r="E23">
            <v>2</v>
          </cell>
          <cell r="F23">
            <v>3</v>
          </cell>
          <cell r="G23">
            <v>5</v>
          </cell>
          <cell r="H23">
            <v>34.599999904633002</v>
          </cell>
          <cell r="I23">
            <v>321</v>
          </cell>
        </row>
        <row r="24">
          <cell r="C24" t="str">
            <v>Real estate Total</v>
          </cell>
          <cell r="D24">
            <v>0</v>
          </cell>
          <cell r="E24">
            <v>934</v>
          </cell>
          <cell r="F24">
            <v>1182</v>
          </cell>
          <cell r="G24">
            <v>2116</v>
          </cell>
          <cell r="H24">
            <v>81282.631238502232</v>
          </cell>
          <cell r="I24">
            <v>92197.749446459115</v>
          </cell>
        </row>
        <row r="25">
          <cell r="C25" t="str">
            <v>Real estate</v>
          </cell>
          <cell r="D25" t="str">
            <v>New</v>
          </cell>
          <cell r="E25">
            <v>862</v>
          </cell>
          <cell r="F25">
            <v>1103</v>
          </cell>
          <cell r="G25">
            <v>1965</v>
          </cell>
          <cell r="H25">
            <v>72026.28098153774</v>
          </cell>
          <cell r="I25">
            <v>84137.118129499257</v>
          </cell>
        </row>
        <row r="26">
          <cell r="C26" t="str">
            <v>Real estate</v>
          </cell>
          <cell r="D26" t="str">
            <v>Expansion</v>
          </cell>
          <cell r="E26">
            <v>67</v>
          </cell>
          <cell r="F26">
            <v>76</v>
          </cell>
          <cell r="G26">
            <v>143</v>
          </cell>
          <cell r="H26">
            <v>6810.3502078502624</v>
          </cell>
          <cell r="I26">
            <v>7657.2313230633736</v>
          </cell>
        </row>
        <row r="27">
          <cell r="C27" t="str">
            <v>Real estate</v>
          </cell>
          <cell r="D27" t="str">
            <v>Co-location</v>
          </cell>
          <cell r="E27">
            <v>5</v>
          </cell>
          <cell r="F27">
            <v>3</v>
          </cell>
          <cell r="G27">
            <v>8</v>
          </cell>
          <cell r="H27">
            <v>2446.0000491142268</v>
          </cell>
          <cell r="I27">
            <v>403.39999389648398</v>
          </cell>
        </row>
        <row r="28">
          <cell r="C28" t="str">
            <v>Consumer products Total</v>
          </cell>
          <cell r="D28">
            <v>0</v>
          </cell>
          <cell r="E28">
            <v>924</v>
          </cell>
          <cell r="F28">
            <v>1109</v>
          </cell>
          <cell r="G28">
            <v>2033</v>
          </cell>
          <cell r="H28">
            <v>39199.660076042193</v>
          </cell>
          <cell r="I28">
            <v>36526.859773054719</v>
          </cell>
        </row>
        <row r="29">
          <cell r="C29" t="str">
            <v>Consumer products</v>
          </cell>
          <cell r="D29" t="str">
            <v>New</v>
          </cell>
          <cell r="E29">
            <v>846</v>
          </cell>
          <cell r="F29">
            <v>1016</v>
          </cell>
          <cell r="G29">
            <v>1862</v>
          </cell>
          <cell r="H29">
            <v>34172.020069127459</v>
          </cell>
          <cell r="I29">
            <v>33685.259776130319</v>
          </cell>
        </row>
        <row r="30">
          <cell r="C30" t="str">
            <v>Consumer products</v>
          </cell>
          <cell r="D30" t="str">
            <v>Expansion</v>
          </cell>
          <cell r="E30">
            <v>77</v>
          </cell>
          <cell r="F30">
            <v>89</v>
          </cell>
          <cell r="G30">
            <v>166</v>
          </cell>
          <cell r="H30">
            <v>5003.5400065332651</v>
          </cell>
          <cell r="I30">
            <v>2746.899996638298</v>
          </cell>
        </row>
        <row r="31">
          <cell r="C31" t="str">
            <v>Consumer products</v>
          </cell>
          <cell r="D31" t="str">
            <v>Co-location</v>
          </cell>
          <cell r="E31">
            <v>1</v>
          </cell>
          <cell r="F31">
            <v>4</v>
          </cell>
          <cell r="G31">
            <v>5</v>
          </cell>
          <cell r="H31">
            <v>24.10000038147</v>
          </cell>
          <cell r="I31">
            <v>94.700000286101996</v>
          </cell>
        </row>
        <row r="32">
          <cell r="C32" t="str">
            <v>Financial services Total</v>
          </cell>
          <cell r="D32">
            <v>0</v>
          </cell>
          <cell r="E32">
            <v>1001</v>
          </cell>
          <cell r="F32">
            <v>986</v>
          </cell>
          <cell r="G32">
            <v>1987</v>
          </cell>
          <cell r="H32">
            <v>23481.046803248522</v>
          </cell>
          <cell r="I32">
            <v>18756.299771308899</v>
          </cell>
        </row>
        <row r="33">
          <cell r="C33" t="str">
            <v>Financial services</v>
          </cell>
          <cell r="D33" t="str">
            <v>New</v>
          </cell>
          <cell r="E33">
            <v>841</v>
          </cell>
          <cell r="F33">
            <v>806</v>
          </cell>
          <cell r="G33">
            <v>1647</v>
          </cell>
          <cell r="H33">
            <v>19584.726822388766</v>
          </cell>
          <cell r="I33">
            <v>15126.599819302559</v>
          </cell>
        </row>
        <row r="34">
          <cell r="C34" t="str">
            <v>Financial services</v>
          </cell>
          <cell r="D34" t="str">
            <v>Expansion</v>
          </cell>
          <cell r="E34">
            <v>157</v>
          </cell>
          <cell r="F34">
            <v>178</v>
          </cell>
          <cell r="G34">
            <v>335</v>
          </cell>
          <cell r="H34">
            <v>3872.3199815750122</v>
          </cell>
          <cell r="I34">
            <v>3604.19995200634</v>
          </cell>
        </row>
        <row r="35">
          <cell r="C35" t="str">
            <v>Financial services</v>
          </cell>
          <cell r="D35" t="str">
            <v>Co-location</v>
          </cell>
          <cell r="E35">
            <v>3</v>
          </cell>
          <cell r="F35">
            <v>2</v>
          </cell>
          <cell r="G35">
            <v>5</v>
          </cell>
          <cell r="H35">
            <v>23.999999284744</v>
          </cell>
          <cell r="I35">
            <v>25.5</v>
          </cell>
        </row>
        <row r="36">
          <cell r="C36" t="str">
            <v>Renewable energy Total</v>
          </cell>
          <cell r="D36">
            <v>0</v>
          </cell>
          <cell r="E36">
            <v>877</v>
          </cell>
          <cell r="F36">
            <v>884</v>
          </cell>
          <cell r="G36">
            <v>1761</v>
          </cell>
          <cell r="H36">
            <v>373159.90056351788</v>
          </cell>
          <cell r="I36">
            <v>269815.37070655823</v>
          </cell>
        </row>
        <row r="37">
          <cell r="C37" t="str">
            <v>Renewable energy</v>
          </cell>
          <cell r="D37" t="str">
            <v>New</v>
          </cell>
          <cell r="E37">
            <v>779</v>
          </cell>
          <cell r="F37">
            <v>796</v>
          </cell>
          <cell r="G37">
            <v>1575</v>
          </cell>
          <cell r="H37">
            <v>337134.14014778263</v>
          </cell>
          <cell r="I37">
            <v>242974.130417943</v>
          </cell>
        </row>
        <row r="38">
          <cell r="C38" t="str">
            <v>Renewable energy</v>
          </cell>
          <cell r="D38" t="str">
            <v>Expansion</v>
          </cell>
          <cell r="E38">
            <v>55</v>
          </cell>
          <cell r="F38">
            <v>62</v>
          </cell>
          <cell r="G38">
            <v>117</v>
          </cell>
          <cell r="H38">
            <v>20579.210270967484</v>
          </cell>
          <cell r="I38">
            <v>22210.700277209282</v>
          </cell>
        </row>
        <row r="39">
          <cell r="C39" t="str">
            <v>Renewable energy</v>
          </cell>
          <cell r="D39" t="str">
            <v>Co-location</v>
          </cell>
          <cell r="E39">
            <v>43</v>
          </cell>
          <cell r="F39">
            <v>26</v>
          </cell>
          <cell r="G39">
            <v>69</v>
          </cell>
          <cell r="H39">
            <v>15446.55014476776</v>
          </cell>
          <cell r="I39">
            <v>4630.5400114059448</v>
          </cell>
        </row>
        <row r="40">
          <cell r="C40" t="str">
            <v>Food and Beverages Total</v>
          </cell>
          <cell r="D40">
            <v>0</v>
          </cell>
          <cell r="E40">
            <v>743</v>
          </cell>
          <cell r="F40">
            <v>718</v>
          </cell>
          <cell r="G40">
            <v>1461</v>
          </cell>
          <cell r="H40">
            <v>31240.902946080412</v>
          </cell>
          <cell r="I40">
            <v>30423.952414793894</v>
          </cell>
        </row>
        <row r="41">
          <cell r="C41" t="str">
            <v>Food and Beverages</v>
          </cell>
          <cell r="D41" t="str">
            <v>New</v>
          </cell>
          <cell r="E41">
            <v>521</v>
          </cell>
          <cell r="F41">
            <v>497</v>
          </cell>
          <cell r="G41">
            <v>1018</v>
          </cell>
          <cell r="H41">
            <v>21809.94999860063</v>
          </cell>
          <cell r="I41">
            <v>20173.523872375488</v>
          </cell>
        </row>
        <row r="42">
          <cell r="C42" t="str">
            <v>Food and Beverages</v>
          </cell>
          <cell r="D42" t="str">
            <v>Expansion</v>
          </cell>
          <cell r="E42">
            <v>212</v>
          </cell>
          <cell r="F42">
            <v>211</v>
          </cell>
          <cell r="G42">
            <v>423</v>
          </cell>
          <cell r="H42">
            <v>9262.9429468598955</v>
          </cell>
          <cell r="I42">
            <v>10025.388544125482</v>
          </cell>
        </row>
        <row r="43">
          <cell r="C43" t="str">
            <v>Food and Beverages</v>
          </cell>
          <cell r="D43" t="str">
            <v>Co-location</v>
          </cell>
          <cell r="E43">
            <v>10</v>
          </cell>
          <cell r="F43">
            <v>10</v>
          </cell>
          <cell r="G43">
            <v>20</v>
          </cell>
          <cell r="H43">
            <v>168.01000061988799</v>
          </cell>
          <cell r="I43">
            <v>225.039998292923</v>
          </cell>
        </row>
        <row r="44">
          <cell r="C44" t="str">
            <v>Electronic components Total</v>
          </cell>
          <cell r="D44">
            <v>0</v>
          </cell>
          <cell r="E44">
            <v>717</v>
          </cell>
          <cell r="F44">
            <v>698</v>
          </cell>
          <cell r="G44">
            <v>1415</v>
          </cell>
          <cell r="H44">
            <v>110733.06466073752</v>
          </cell>
          <cell r="I44">
            <v>49400.945738829672</v>
          </cell>
        </row>
        <row r="45">
          <cell r="C45" t="str">
            <v>Electronic components</v>
          </cell>
          <cell r="D45" t="str">
            <v>New</v>
          </cell>
          <cell r="E45">
            <v>559</v>
          </cell>
          <cell r="F45">
            <v>526</v>
          </cell>
          <cell r="G45">
            <v>1085</v>
          </cell>
          <cell r="H45">
            <v>87697.888755332242</v>
          </cell>
          <cell r="I45">
            <v>36092.714255787432</v>
          </cell>
        </row>
        <row r="46">
          <cell r="C46" t="str">
            <v>Electronic components</v>
          </cell>
          <cell r="D46" t="str">
            <v>Expansion</v>
          </cell>
          <cell r="E46">
            <v>146</v>
          </cell>
          <cell r="F46">
            <v>163</v>
          </cell>
          <cell r="G46">
            <v>309</v>
          </cell>
          <cell r="H46">
            <v>17518.955909935234</v>
          </cell>
          <cell r="I46">
            <v>12542.83507758379</v>
          </cell>
        </row>
        <row r="47">
          <cell r="C47" t="str">
            <v>Electronic components</v>
          </cell>
          <cell r="D47" t="str">
            <v>Co-location</v>
          </cell>
          <cell r="E47">
            <v>12</v>
          </cell>
          <cell r="F47">
            <v>9</v>
          </cell>
          <cell r="G47">
            <v>21</v>
          </cell>
          <cell r="H47">
            <v>5516.2199954700473</v>
          </cell>
          <cell r="I47">
            <v>765.39640545844998</v>
          </cell>
        </row>
        <row r="48">
          <cell r="C48" t="str">
            <v>Communications Total</v>
          </cell>
          <cell r="D48">
            <v>0</v>
          </cell>
          <cell r="E48">
            <v>677</v>
          </cell>
          <cell r="F48">
            <v>738</v>
          </cell>
          <cell r="G48">
            <v>1415</v>
          </cell>
          <cell r="H48">
            <v>90771.850533784833</v>
          </cell>
          <cell r="I48">
            <v>166274.11828486621</v>
          </cell>
        </row>
        <row r="49">
          <cell r="C49" t="str">
            <v>Communications</v>
          </cell>
          <cell r="D49" t="str">
            <v>New</v>
          </cell>
          <cell r="E49">
            <v>532</v>
          </cell>
          <cell r="F49">
            <v>592</v>
          </cell>
          <cell r="G49">
            <v>1124</v>
          </cell>
          <cell r="H49">
            <v>74472.370469912494</v>
          </cell>
          <cell r="I49">
            <v>135930.68344081938</v>
          </cell>
        </row>
        <row r="50">
          <cell r="C50" t="str">
            <v>Communications</v>
          </cell>
          <cell r="D50" t="str">
            <v>Expansion</v>
          </cell>
          <cell r="E50">
            <v>130</v>
          </cell>
          <cell r="F50">
            <v>135</v>
          </cell>
          <cell r="G50">
            <v>265</v>
          </cell>
          <cell r="H50">
            <v>10927.060069279671</v>
          </cell>
          <cell r="I50">
            <v>28961.734863311052</v>
          </cell>
        </row>
        <row r="51">
          <cell r="C51" t="str">
            <v>Communications</v>
          </cell>
          <cell r="D51" t="str">
            <v>Co-location</v>
          </cell>
          <cell r="E51">
            <v>15</v>
          </cell>
          <cell r="F51">
            <v>11</v>
          </cell>
          <cell r="G51">
            <v>26</v>
          </cell>
          <cell r="H51">
            <v>5372.4199945926666</v>
          </cell>
          <cell r="I51">
            <v>1381.699980735779</v>
          </cell>
        </row>
        <row r="52">
          <cell r="C52" t="str">
            <v>Chemicals Total</v>
          </cell>
          <cell r="D52">
            <v>0</v>
          </cell>
          <cell r="E52">
            <v>326</v>
          </cell>
          <cell r="F52">
            <v>396</v>
          </cell>
          <cell r="G52">
            <v>722</v>
          </cell>
          <cell r="H52">
            <v>45433.439935665134</v>
          </cell>
          <cell r="I52">
            <v>30026.784863620996</v>
          </cell>
        </row>
        <row r="53">
          <cell r="C53" t="str">
            <v>Chemicals</v>
          </cell>
          <cell r="D53" t="str">
            <v>New</v>
          </cell>
          <cell r="E53">
            <v>213</v>
          </cell>
          <cell r="F53">
            <v>241</v>
          </cell>
          <cell r="G53">
            <v>454</v>
          </cell>
          <cell r="H53">
            <v>34199.540001840593</v>
          </cell>
          <cell r="I53">
            <v>19556.339858442545</v>
          </cell>
        </row>
        <row r="54">
          <cell r="C54" t="str">
            <v>Chemicals</v>
          </cell>
          <cell r="D54" t="str">
            <v>Expansion</v>
          </cell>
          <cell r="E54">
            <v>100</v>
          </cell>
          <cell r="F54">
            <v>145</v>
          </cell>
          <cell r="G54">
            <v>245</v>
          </cell>
          <cell r="H54">
            <v>8336.859955568314</v>
          </cell>
          <cell r="I54">
            <v>10122.150010824203</v>
          </cell>
        </row>
        <row r="55">
          <cell r="C55" t="str">
            <v>Chemicals</v>
          </cell>
          <cell r="D55" t="str">
            <v>Co-location</v>
          </cell>
          <cell r="E55">
            <v>13</v>
          </cell>
          <cell r="F55">
            <v>10</v>
          </cell>
          <cell r="G55">
            <v>23</v>
          </cell>
          <cell r="H55">
            <v>2897.0399782562249</v>
          </cell>
          <cell r="I55">
            <v>348.29499435424799</v>
          </cell>
        </row>
        <row r="56">
          <cell r="C56" t="str">
            <v>Metals Total</v>
          </cell>
          <cell r="D56">
            <v>0</v>
          </cell>
          <cell r="E56">
            <v>362</v>
          </cell>
          <cell r="F56">
            <v>318</v>
          </cell>
          <cell r="G56">
            <v>680</v>
          </cell>
          <cell r="H56">
            <v>92339.770116490807</v>
          </cell>
          <cell r="I56">
            <v>74914.706214122474</v>
          </cell>
        </row>
        <row r="57">
          <cell r="C57" t="str">
            <v>Metals</v>
          </cell>
          <cell r="D57" t="str">
            <v>New</v>
          </cell>
          <cell r="E57">
            <v>257</v>
          </cell>
          <cell r="F57">
            <v>212</v>
          </cell>
          <cell r="G57">
            <v>469</v>
          </cell>
          <cell r="H57">
            <v>69432.890064084015</v>
          </cell>
          <cell r="I57">
            <v>58784.746122650802</v>
          </cell>
        </row>
        <row r="58">
          <cell r="C58" t="str">
            <v>Metals</v>
          </cell>
          <cell r="D58" t="str">
            <v>Expansion</v>
          </cell>
          <cell r="E58">
            <v>103</v>
          </cell>
          <cell r="F58">
            <v>98</v>
          </cell>
          <cell r="G58">
            <v>201</v>
          </cell>
          <cell r="H58">
            <v>22241.480050880909</v>
          </cell>
          <cell r="I58">
            <v>13892.460055232048</v>
          </cell>
        </row>
        <row r="59">
          <cell r="C59" t="str">
            <v>Metals</v>
          </cell>
          <cell r="D59" t="str">
            <v>Co-location</v>
          </cell>
          <cell r="E59">
            <v>2</v>
          </cell>
          <cell r="F59">
            <v>8</v>
          </cell>
          <cell r="G59">
            <v>10</v>
          </cell>
          <cell r="H59">
            <v>665.40000152587902</v>
          </cell>
          <cell r="I59">
            <v>2237.500036239624</v>
          </cell>
        </row>
        <row r="60">
          <cell r="C60" t="str">
            <v>Automotive components Total</v>
          </cell>
          <cell r="D60">
            <v>0</v>
          </cell>
          <cell r="E60">
            <v>331</v>
          </cell>
          <cell r="F60">
            <v>316</v>
          </cell>
          <cell r="G60">
            <v>647</v>
          </cell>
          <cell r="H60">
            <v>18285.410017264487</v>
          </cell>
          <cell r="I60">
            <v>13172.145897872746</v>
          </cell>
        </row>
        <row r="61">
          <cell r="C61" t="str">
            <v>Automotive components</v>
          </cell>
          <cell r="D61" t="str">
            <v>New</v>
          </cell>
          <cell r="E61">
            <v>181</v>
          </cell>
          <cell r="F61">
            <v>183</v>
          </cell>
          <cell r="G61">
            <v>364</v>
          </cell>
          <cell r="H61">
            <v>10341.630007415415</v>
          </cell>
          <cell r="I61">
            <v>7240.2348479628563</v>
          </cell>
        </row>
        <row r="62">
          <cell r="C62" t="str">
            <v>Automotive components</v>
          </cell>
          <cell r="D62" t="str">
            <v>Expansion</v>
          </cell>
          <cell r="E62">
            <v>143</v>
          </cell>
          <cell r="F62">
            <v>126</v>
          </cell>
          <cell r="G62">
            <v>269</v>
          </cell>
          <cell r="H62">
            <v>7629.5300060343734</v>
          </cell>
          <cell r="I62">
            <v>5683.5610538199544</v>
          </cell>
        </row>
        <row r="63">
          <cell r="C63" t="str">
            <v>Automotive components</v>
          </cell>
          <cell r="D63" t="str">
            <v>Co-location</v>
          </cell>
          <cell r="E63">
            <v>7</v>
          </cell>
          <cell r="F63">
            <v>7</v>
          </cell>
          <cell r="G63">
            <v>14</v>
          </cell>
          <cell r="H63">
            <v>314.25000381469698</v>
          </cell>
          <cell r="I63">
            <v>248.34999608993499</v>
          </cell>
        </row>
        <row r="64">
          <cell r="C64" t="str">
            <v>Automotive OEM Total</v>
          </cell>
          <cell r="D64">
            <v>0</v>
          </cell>
          <cell r="E64">
            <v>280</v>
          </cell>
          <cell r="F64">
            <v>218</v>
          </cell>
          <cell r="G64">
            <v>498</v>
          </cell>
          <cell r="H64">
            <v>55804.089850563993</v>
          </cell>
          <cell r="I64">
            <v>59804.009785413742</v>
          </cell>
        </row>
        <row r="65">
          <cell r="C65" t="str">
            <v>Automotive OEM</v>
          </cell>
          <cell r="D65" t="str">
            <v>New</v>
          </cell>
          <cell r="E65">
            <v>203</v>
          </cell>
          <cell r="F65">
            <v>165</v>
          </cell>
          <cell r="G65">
            <v>368</v>
          </cell>
          <cell r="H65">
            <v>39332.449959063524</v>
          </cell>
          <cell r="I65">
            <v>40418.650060296059</v>
          </cell>
        </row>
        <row r="66">
          <cell r="C66" t="str">
            <v>Automotive OEM</v>
          </cell>
          <cell r="D66" t="str">
            <v>Expansion</v>
          </cell>
          <cell r="E66">
            <v>75</v>
          </cell>
          <cell r="F66">
            <v>48</v>
          </cell>
          <cell r="G66">
            <v>123</v>
          </cell>
          <cell r="H66">
            <v>16330.04989516258</v>
          </cell>
          <cell r="I66">
            <v>19162.929728627205</v>
          </cell>
        </row>
        <row r="67">
          <cell r="C67" t="str">
            <v>Automotive OEM</v>
          </cell>
          <cell r="D67" t="str">
            <v>Co-location</v>
          </cell>
          <cell r="E67">
            <v>2</v>
          </cell>
          <cell r="F67">
            <v>5</v>
          </cell>
          <cell r="G67">
            <v>7</v>
          </cell>
          <cell r="H67">
            <v>141.58999633789099</v>
          </cell>
          <cell r="I67">
            <v>222.429996490479</v>
          </cell>
        </row>
        <row r="68">
          <cell r="C68" t="str">
            <v>Plastics Total</v>
          </cell>
          <cell r="D68">
            <v>0</v>
          </cell>
          <cell r="E68">
            <v>246</v>
          </cell>
          <cell r="F68">
            <v>236</v>
          </cell>
          <cell r="G68">
            <v>482</v>
          </cell>
          <cell r="H68">
            <v>10514.102650454939</v>
          </cell>
          <cell r="I68">
            <v>6133.5164310634136</v>
          </cell>
        </row>
        <row r="69">
          <cell r="C69" t="str">
            <v>Plastics</v>
          </cell>
          <cell r="D69" t="str">
            <v>New</v>
          </cell>
          <cell r="E69">
            <v>153</v>
          </cell>
          <cell r="F69">
            <v>145</v>
          </cell>
          <cell r="G69">
            <v>298</v>
          </cell>
          <cell r="H69">
            <v>8127.2180252727867</v>
          </cell>
          <cell r="I69">
            <v>3648.5564205050468</v>
          </cell>
        </row>
        <row r="70">
          <cell r="C70" t="str">
            <v>Plastics</v>
          </cell>
          <cell r="D70" t="str">
            <v>Expansion</v>
          </cell>
          <cell r="E70">
            <v>79</v>
          </cell>
          <cell r="F70">
            <v>87</v>
          </cell>
          <cell r="G70">
            <v>166</v>
          </cell>
          <cell r="H70">
            <v>1795.3146234011649</v>
          </cell>
          <cell r="I70">
            <v>2324.0300114452839</v>
          </cell>
        </row>
        <row r="71">
          <cell r="C71" t="str">
            <v>Plastics</v>
          </cell>
          <cell r="D71" t="str">
            <v>Co-location</v>
          </cell>
          <cell r="E71">
            <v>14</v>
          </cell>
          <cell r="F71">
            <v>4</v>
          </cell>
          <cell r="G71">
            <v>18</v>
          </cell>
          <cell r="H71">
            <v>591.57000178098701</v>
          </cell>
          <cell r="I71">
            <v>160.929999113083</v>
          </cell>
        </row>
        <row r="72">
          <cell r="C72" t="str">
            <v>Hotels &amp; tourism Total</v>
          </cell>
          <cell r="D72">
            <v>0</v>
          </cell>
          <cell r="E72">
            <v>203</v>
          </cell>
          <cell r="F72">
            <v>214</v>
          </cell>
          <cell r="G72">
            <v>417</v>
          </cell>
          <cell r="H72">
            <v>6609.3800672888756</v>
          </cell>
          <cell r="I72">
            <v>8298.7400553226471</v>
          </cell>
        </row>
        <row r="73">
          <cell r="C73" t="str">
            <v>Hotels &amp; tourism</v>
          </cell>
          <cell r="D73" t="str">
            <v>New</v>
          </cell>
          <cell r="E73">
            <v>185</v>
          </cell>
          <cell r="F73">
            <v>201</v>
          </cell>
          <cell r="G73">
            <v>386</v>
          </cell>
          <cell r="H73">
            <v>6176.0400578379631</v>
          </cell>
          <cell r="I73">
            <v>7855.2300565242767</v>
          </cell>
        </row>
        <row r="74">
          <cell r="C74" t="str">
            <v>Hotels &amp; tourism</v>
          </cell>
          <cell r="D74" t="str">
            <v>Expansion</v>
          </cell>
          <cell r="E74">
            <v>16</v>
          </cell>
          <cell r="F74">
            <v>13</v>
          </cell>
          <cell r="G74">
            <v>29</v>
          </cell>
          <cell r="H74">
            <v>148.44000029563901</v>
          </cell>
          <cell r="I74">
            <v>443.50999879837002</v>
          </cell>
        </row>
        <row r="75">
          <cell r="C75" t="str">
            <v>Hotels &amp; tourism</v>
          </cell>
          <cell r="D75" t="str">
            <v>Co-location</v>
          </cell>
          <cell r="E75">
            <v>2</v>
          </cell>
          <cell r="F75">
            <v>0</v>
          </cell>
          <cell r="G75">
            <v>2</v>
          </cell>
          <cell r="H75">
            <v>284.90000915527298</v>
          </cell>
          <cell r="I75">
            <v>0</v>
          </cell>
        </row>
        <row r="76">
          <cell r="C76" t="str">
            <v>Pharmaceuticals Total</v>
          </cell>
          <cell r="D76">
            <v>0</v>
          </cell>
          <cell r="E76">
            <v>176</v>
          </cell>
          <cell r="F76">
            <v>227</v>
          </cell>
          <cell r="G76">
            <v>403</v>
          </cell>
          <cell r="H76">
            <v>10220.409955137748</v>
          </cell>
          <cell r="I76">
            <v>22293.116130709648</v>
          </cell>
        </row>
        <row r="77">
          <cell r="C77" t="str">
            <v>Pharmaceuticals</v>
          </cell>
          <cell r="D77" t="str">
            <v>New</v>
          </cell>
          <cell r="E77">
            <v>116</v>
          </cell>
          <cell r="F77">
            <v>138</v>
          </cell>
          <cell r="G77">
            <v>254</v>
          </cell>
          <cell r="H77">
            <v>5996.9999841604395</v>
          </cell>
          <cell r="I77">
            <v>7524.730032324791</v>
          </cell>
        </row>
        <row r="78">
          <cell r="C78" t="str">
            <v>Pharmaceuticals</v>
          </cell>
          <cell r="D78" t="str">
            <v>Expansion</v>
          </cell>
          <cell r="E78">
            <v>58</v>
          </cell>
          <cell r="F78">
            <v>83</v>
          </cell>
          <cell r="G78">
            <v>141</v>
          </cell>
          <cell r="H78">
            <v>4215.3099708342561</v>
          </cell>
          <cell r="I78">
            <v>14578.576098203659</v>
          </cell>
        </row>
        <row r="79">
          <cell r="C79" t="str">
            <v>Pharmaceuticals</v>
          </cell>
          <cell r="D79" t="str">
            <v>Co-location</v>
          </cell>
          <cell r="E79">
            <v>2</v>
          </cell>
          <cell r="F79">
            <v>6</v>
          </cell>
          <cell r="G79">
            <v>8</v>
          </cell>
          <cell r="H79">
            <v>8.100000143051</v>
          </cell>
          <cell r="I79">
            <v>189.81000018119801</v>
          </cell>
        </row>
        <row r="80">
          <cell r="C80" t="str">
            <v>Medical devices Total</v>
          </cell>
          <cell r="D80">
            <v>0</v>
          </cell>
          <cell r="E80">
            <v>183</v>
          </cell>
          <cell r="F80">
            <v>205</v>
          </cell>
          <cell r="G80">
            <v>388</v>
          </cell>
          <cell r="H80">
            <v>5645.2469795024381</v>
          </cell>
          <cell r="I80">
            <v>5158.2700008153915</v>
          </cell>
        </row>
        <row r="81">
          <cell r="C81" t="str">
            <v>Medical devices</v>
          </cell>
          <cell r="D81" t="str">
            <v>New</v>
          </cell>
          <cell r="E81">
            <v>126</v>
          </cell>
          <cell r="F81">
            <v>135</v>
          </cell>
          <cell r="G81">
            <v>261</v>
          </cell>
          <cell r="H81">
            <v>3563.0799825572958</v>
          </cell>
          <cell r="I81">
            <v>2750.6599841117859</v>
          </cell>
        </row>
        <row r="82">
          <cell r="C82" t="str">
            <v>Medical devices</v>
          </cell>
          <cell r="D82" t="str">
            <v>Expansion</v>
          </cell>
          <cell r="E82">
            <v>55</v>
          </cell>
          <cell r="F82">
            <v>67</v>
          </cell>
          <cell r="G82">
            <v>122</v>
          </cell>
          <cell r="H82">
            <v>2068.266997326612</v>
          </cell>
          <cell r="I82">
            <v>2362.3100174665451</v>
          </cell>
        </row>
        <row r="83">
          <cell r="C83" t="str">
            <v>Medical devices</v>
          </cell>
          <cell r="D83" t="str">
            <v>Co-location</v>
          </cell>
          <cell r="E83">
            <v>2</v>
          </cell>
          <cell r="F83">
            <v>3</v>
          </cell>
          <cell r="G83">
            <v>5</v>
          </cell>
          <cell r="H83">
            <v>13.89999961853</v>
          </cell>
          <cell r="I83">
            <v>45.299999237061002</v>
          </cell>
        </row>
        <row r="84">
          <cell r="C84" t="str">
            <v>Aerospace Total</v>
          </cell>
          <cell r="D84">
            <v>0</v>
          </cell>
          <cell r="E84">
            <v>158</v>
          </cell>
          <cell r="F84">
            <v>188</v>
          </cell>
          <cell r="G84">
            <v>346</v>
          </cell>
          <cell r="H84">
            <v>8708.9999703454978</v>
          </cell>
          <cell r="I84">
            <v>6823.5700105428696</v>
          </cell>
        </row>
        <row r="85">
          <cell r="C85" t="str">
            <v>Aerospace</v>
          </cell>
          <cell r="D85" t="str">
            <v>New</v>
          </cell>
          <cell r="E85">
            <v>99</v>
          </cell>
          <cell r="F85">
            <v>110</v>
          </cell>
          <cell r="G85">
            <v>209</v>
          </cell>
          <cell r="H85">
            <v>2997.8899986362462</v>
          </cell>
          <cell r="I85">
            <v>4142.1800000667572</v>
          </cell>
        </row>
        <row r="86">
          <cell r="C86" t="str">
            <v>Aerospace</v>
          </cell>
          <cell r="D86" t="str">
            <v>Expansion</v>
          </cell>
          <cell r="E86">
            <v>55</v>
          </cell>
          <cell r="F86">
            <v>68</v>
          </cell>
          <cell r="G86">
            <v>123</v>
          </cell>
          <cell r="H86">
            <v>5453.2099720907217</v>
          </cell>
          <cell r="I86">
            <v>2459.5000072717671</v>
          </cell>
        </row>
        <row r="87">
          <cell r="C87" t="str">
            <v>Aerospace</v>
          </cell>
          <cell r="D87" t="str">
            <v>Co-location</v>
          </cell>
          <cell r="E87">
            <v>4</v>
          </cell>
          <cell r="F87">
            <v>10</v>
          </cell>
          <cell r="G87">
            <v>14</v>
          </cell>
          <cell r="H87">
            <v>257.89999961852999</v>
          </cell>
          <cell r="I87">
            <v>221.89000320434599</v>
          </cell>
        </row>
        <row r="88">
          <cell r="C88" t="str">
            <v>Biotechnology Total</v>
          </cell>
          <cell r="D88">
            <v>0</v>
          </cell>
          <cell r="E88">
            <v>169</v>
          </cell>
          <cell r="F88">
            <v>158</v>
          </cell>
          <cell r="G88">
            <v>327</v>
          </cell>
          <cell r="H88">
            <v>10475.370019718259</v>
          </cell>
          <cell r="I88">
            <v>10057.950007036328</v>
          </cell>
        </row>
        <row r="89">
          <cell r="C89" t="str">
            <v>Biotechnology</v>
          </cell>
          <cell r="D89" t="str">
            <v>New</v>
          </cell>
          <cell r="E89">
            <v>124</v>
          </cell>
          <cell r="F89">
            <v>113</v>
          </cell>
          <cell r="G89">
            <v>237</v>
          </cell>
          <cell r="H89">
            <v>6361.9599867306652</v>
          </cell>
          <cell r="I89">
            <v>5660.9499983340502</v>
          </cell>
        </row>
        <row r="90">
          <cell r="C90" t="str">
            <v>Biotechnology</v>
          </cell>
          <cell r="D90" t="str">
            <v>Expansion</v>
          </cell>
          <cell r="E90">
            <v>44</v>
          </cell>
          <cell r="F90">
            <v>42</v>
          </cell>
          <cell r="G90">
            <v>86</v>
          </cell>
          <cell r="H90">
            <v>4109.0900328159332</v>
          </cell>
          <cell r="I90">
            <v>4198.5400096178046</v>
          </cell>
        </row>
        <row r="91">
          <cell r="C91" t="str">
            <v>Biotechnology</v>
          </cell>
          <cell r="D91" t="str">
            <v>Co-location</v>
          </cell>
          <cell r="E91">
            <v>1</v>
          </cell>
          <cell r="F91">
            <v>3</v>
          </cell>
          <cell r="G91">
            <v>4</v>
          </cell>
          <cell r="H91">
            <v>4.3200001716610004</v>
          </cell>
          <cell r="I91">
            <v>198.459999084473</v>
          </cell>
        </row>
        <row r="92">
          <cell r="C92" t="str">
            <v>Coal, oil &amp; gas Total</v>
          </cell>
          <cell r="D92">
            <v>0</v>
          </cell>
          <cell r="E92">
            <v>161</v>
          </cell>
          <cell r="F92">
            <v>137</v>
          </cell>
          <cell r="G92">
            <v>298</v>
          </cell>
          <cell r="H92">
            <v>105015.15002681495</v>
          </cell>
          <cell r="I92">
            <v>89204.316021278501</v>
          </cell>
        </row>
        <row r="93">
          <cell r="C93" t="str">
            <v>Coal, oil &amp; gas</v>
          </cell>
          <cell r="D93" t="str">
            <v>New</v>
          </cell>
          <cell r="E93">
            <v>129</v>
          </cell>
          <cell r="F93">
            <v>102</v>
          </cell>
          <cell r="G93">
            <v>231</v>
          </cell>
          <cell r="H93">
            <v>91890.460133636007</v>
          </cell>
          <cell r="I93">
            <v>76418.090017989278</v>
          </cell>
        </row>
        <row r="94">
          <cell r="C94" t="str">
            <v>Coal, oil &amp; gas</v>
          </cell>
          <cell r="D94" t="str">
            <v>Expansion</v>
          </cell>
          <cell r="E94">
            <v>27</v>
          </cell>
          <cell r="F94">
            <v>32</v>
          </cell>
          <cell r="G94">
            <v>59</v>
          </cell>
          <cell r="H94">
            <v>9350.7698911952994</v>
          </cell>
          <cell r="I94">
            <v>11591.979970574379</v>
          </cell>
        </row>
        <row r="95">
          <cell r="C95" t="str">
            <v>Coal, oil &amp; gas</v>
          </cell>
          <cell r="D95" t="str">
            <v>Co-location</v>
          </cell>
          <cell r="E95">
            <v>5</v>
          </cell>
          <cell r="F95">
            <v>3</v>
          </cell>
          <cell r="G95">
            <v>8</v>
          </cell>
          <cell r="H95">
            <v>3773.920001983643</v>
          </cell>
          <cell r="I95">
            <v>1194.246032714844</v>
          </cell>
        </row>
        <row r="96">
          <cell r="C96" t="str">
            <v>Semiconductors Total</v>
          </cell>
          <cell r="D96">
            <v>0</v>
          </cell>
          <cell r="E96">
            <v>145</v>
          </cell>
          <cell r="F96">
            <v>149</v>
          </cell>
          <cell r="G96">
            <v>294</v>
          </cell>
          <cell r="H96">
            <v>50170.740060035503</v>
          </cell>
          <cell r="I96">
            <v>120284.23993501812</v>
          </cell>
        </row>
        <row r="97">
          <cell r="C97" t="str">
            <v>Semiconductors</v>
          </cell>
          <cell r="D97" t="str">
            <v>New</v>
          </cell>
          <cell r="E97">
            <v>89</v>
          </cell>
          <cell r="F97">
            <v>89</v>
          </cell>
          <cell r="G97">
            <v>178</v>
          </cell>
          <cell r="H97">
            <v>28337.170013076586</v>
          </cell>
          <cell r="I97">
            <v>35784.859975814819</v>
          </cell>
        </row>
        <row r="98">
          <cell r="C98" t="str">
            <v>Semiconductors</v>
          </cell>
          <cell r="D98" t="str">
            <v>Expansion</v>
          </cell>
          <cell r="E98">
            <v>53</v>
          </cell>
          <cell r="F98">
            <v>59</v>
          </cell>
          <cell r="G98">
            <v>112</v>
          </cell>
          <cell r="H98">
            <v>21579.370046195982</v>
          </cell>
          <cell r="I98">
            <v>84494.179959394038</v>
          </cell>
        </row>
        <row r="99">
          <cell r="C99" t="str">
            <v>Semiconductors</v>
          </cell>
          <cell r="D99" t="str">
            <v>Co-location</v>
          </cell>
          <cell r="E99">
            <v>3</v>
          </cell>
          <cell r="F99">
            <v>1</v>
          </cell>
          <cell r="G99">
            <v>4</v>
          </cell>
          <cell r="H99">
            <v>254.200000762939</v>
          </cell>
          <cell r="I99">
            <v>5.1999998092649999</v>
          </cell>
        </row>
        <row r="100">
          <cell r="C100" t="str">
            <v>Non-automotive transport OEM Total</v>
          </cell>
          <cell r="D100">
            <v>0</v>
          </cell>
          <cell r="E100">
            <v>142</v>
          </cell>
          <cell r="F100">
            <v>131</v>
          </cell>
          <cell r="G100">
            <v>273</v>
          </cell>
          <cell r="H100">
            <v>5972.9368835978948</v>
          </cell>
          <cell r="I100">
            <v>2727.7299766838537</v>
          </cell>
        </row>
        <row r="101">
          <cell r="C101" t="str">
            <v>Non-automotive transport OEM</v>
          </cell>
          <cell r="D101" t="str">
            <v>New</v>
          </cell>
          <cell r="E101">
            <v>104</v>
          </cell>
          <cell r="F101">
            <v>98</v>
          </cell>
          <cell r="G101">
            <v>202</v>
          </cell>
          <cell r="H101">
            <v>4839.5699918483942</v>
          </cell>
          <cell r="I101">
            <v>1805.569989174604</v>
          </cell>
        </row>
        <row r="102">
          <cell r="C102" t="str">
            <v>Non-automotive transport OEM</v>
          </cell>
          <cell r="D102" t="str">
            <v>Expansion</v>
          </cell>
          <cell r="E102">
            <v>36</v>
          </cell>
          <cell r="F102">
            <v>32</v>
          </cell>
          <cell r="G102">
            <v>68</v>
          </cell>
          <cell r="H102">
            <v>1116.569991734624</v>
          </cell>
          <cell r="I102">
            <v>908.75998789072003</v>
          </cell>
        </row>
        <row r="103">
          <cell r="C103" t="str">
            <v>Non-automotive transport OEM</v>
          </cell>
          <cell r="D103" t="str">
            <v>Co-location</v>
          </cell>
          <cell r="E103">
            <v>2</v>
          </cell>
          <cell r="F103">
            <v>1</v>
          </cell>
          <cell r="G103">
            <v>3</v>
          </cell>
          <cell r="H103">
            <v>16.796900014877</v>
          </cell>
          <cell r="I103">
            <v>13.39999961853</v>
          </cell>
        </row>
        <row r="104">
          <cell r="C104" t="str">
            <v>Business machines &amp; equipment Total</v>
          </cell>
          <cell r="D104">
            <v>0</v>
          </cell>
          <cell r="E104">
            <v>130</v>
          </cell>
          <cell r="F104">
            <v>131</v>
          </cell>
          <cell r="G104">
            <v>261</v>
          </cell>
          <cell r="H104">
            <v>3226.0999909460552</v>
          </cell>
          <cell r="I104">
            <v>5067.3499702215195</v>
          </cell>
        </row>
        <row r="105">
          <cell r="C105" t="str">
            <v>Business machines &amp; equipment</v>
          </cell>
          <cell r="D105" t="str">
            <v>New</v>
          </cell>
          <cell r="E105">
            <v>103</v>
          </cell>
          <cell r="F105">
            <v>95</v>
          </cell>
          <cell r="G105">
            <v>198</v>
          </cell>
          <cell r="H105">
            <v>1479.399987083674</v>
          </cell>
          <cell r="I105">
            <v>2865.5399720668788</v>
          </cell>
        </row>
        <row r="106">
          <cell r="C106" t="str">
            <v>Business machines &amp; equipment</v>
          </cell>
          <cell r="D106" t="str">
            <v>Expansion</v>
          </cell>
          <cell r="E106">
            <v>26</v>
          </cell>
          <cell r="F106">
            <v>35</v>
          </cell>
          <cell r="G106">
            <v>61</v>
          </cell>
          <cell r="H106">
            <v>1714.200003862381</v>
          </cell>
          <cell r="I106">
            <v>2200.4099981784821</v>
          </cell>
        </row>
        <row r="107">
          <cell r="C107" t="str">
            <v>Business machines &amp; equipment</v>
          </cell>
          <cell r="D107" t="str">
            <v>Co-location</v>
          </cell>
          <cell r="E107">
            <v>1</v>
          </cell>
          <cell r="F107">
            <v>1</v>
          </cell>
          <cell r="G107">
            <v>2</v>
          </cell>
          <cell r="H107">
            <v>32.5</v>
          </cell>
          <cell r="I107">
            <v>1.399999976158</v>
          </cell>
        </row>
        <row r="108">
          <cell r="C108" t="str">
            <v>Consumer electronics Total</v>
          </cell>
          <cell r="D108">
            <v>0</v>
          </cell>
          <cell r="E108">
            <v>120</v>
          </cell>
          <cell r="F108">
            <v>138</v>
          </cell>
          <cell r="G108">
            <v>258</v>
          </cell>
          <cell r="H108">
            <v>5513.9699612348531</v>
          </cell>
          <cell r="I108">
            <v>2862.6900217719381</v>
          </cell>
        </row>
        <row r="109">
          <cell r="C109" t="str">
            <v>Consumer electronics</v>
          </cell>
          <cell r="D109" t="str">
            <v>New</v>
          </cell>
          <cell r="E109">
            <v>102</v>
          </cell>
          <cell r="F109">
            <v>113</v>
          </cell>
          <cell r="G109">
            <v>215</v>
          </cell>
          <cell r="H109">
            <v>2247.360005568788</v>
          </cell>
          <cell r="I109">
            <v>2309.0100202448671</v>
          </cell>
        </row>
        <row r="110">
          <cell r="C110" t="str">
            <v>Consumer electronics</v>
          </cell>
          <cell r="D110" t="str">
            <v>Expansion</v>
          </cell>
          <cell r="E110">
            <v>16</v>
          </cell>
          <cell r="F110">
            <v>22</v>
          </cell>
          <cell r="G110">
            <v>38</v>
          </cell>
          <cell r="H110">
            <v>3251.6099555706978</v>
          </cell>
          <cell r="I110">
            <v>512.42000129818905</v>
          </cell>
        </row>
        <row r="111">
          <cell r="C111" t="str">
            <v>Consumer electronics</v>
          </cell>
          <cell r="D111" t="str">
            <v>Co-location</v>
          </cell>
          <cell r="E111">
            <v>2</v>
          </cell>
          <cell r="F111">
            <v>3</v>
          </cell>
          <cell r="G111">
            <v>5</v>
          </cell>
          <cell r="H111">
            <v>15.000000095367</v>
          </cell>
          <cell r="I111">
            <v>41.260000228881999</v>
          </cell>
        </row>
        <row r="112">
          <cell r="C112" t="str">
            <v>Space &amp; defence Total</v>
          </cell>
          <cell r="D112">
            <v>0</v>
          </cell>
          <cell r="E112">
            <v>101</v>
          </cell>
          <cell r="F112">
            <v>114</v>
          </cell>
          <cell r="G112">
            <v>215</v>
          </cell>
          <cell r="H112">
            <v>2662.9499877500543</v>
          </cell>
          <cell r="I112">
            <v>3273.7099828422056</v>
          </cell>
        </row>
        <row r="113">
          <cell r="C113" t="str">
            <v>Space &amp; defence</v>
          </cell>
          <cell r="D113" t="str">
            <v>New</v>
          </cell>
          <cell r="E113">
            <v>79</v>
          </cell>
          <cell r="F113">
            <v>97</v>
          </cell>
          <cell r="G113">
            <v>176</v>
          </cell>
          <cell r="H113">
            <v>2321.0499903965001</v>
          </cell>
          <cell r="I113">
            <v>2787.0099799334998</v>
          </cell>
        </row>
        <row r="114">
          <cell r="C114" t="str">
            <v>Space &amp; defence</v>
          </cell>
          <cell r="D114" t="str">
            <v>Expansion</v>
          </cell>
          <cell r="E114">
            <v>20</v>
          </cell>
          <cell r="F114">
            <v>16</v>
          </cell>
          <cell r="G114">
            <v>36</v>
          </cell>
          <cell r="H114">
            <v>286.29999697208399</v>
          </cell>
          <cell r="I114">
            <v>440.00000214576698</v>
          </cell>
        </row>
        <row r="115">
          <cell r="C115" t="str">
            <v>Space &amp; defence</v>
          </cell>
          <cell r="D115" t="str">
            <v>Co-location</v>
          </cell>
          <cell r="E115">
            <v>2</v>
          </cell>
          <cell r="F115">
            <v>1</v>
          </cell>
          <cell r="G115">
            <v>3</v>
          </cell>
          <cell r="H115">
            <v>55.600000381469997</v>
          </cell>
          <cell r="I115">
            <v>46.700000762938998</v>
          </cell>
        </row>
        <row r="116">
          <cell r="C116" t="str">
            <v>Building materials Total</v>
          </cell>
          <cell r="D116">
            <v>0</v>
          </cell>
          <cell r="E116">
            <v>101</v>
          </cell>
          <cell r="F116">
            <v>111</v>
          </cell>
          <cell r="G116">
            <v>212</v>
          </cell>
          <cell r="H116">
            <v>8746.3799791654965</v>
          </cell>
          <cell r="I116">
            <v>4719.2900321632624</v>
          </cell>
        </row>
        <row r="117">
          <cell r="C117" t="str">
            <v>Building materials</v>
          </cell>
          <cell r="D117" t="str">
            <v>New</v>
          </cell>
          <cell r="E117">
            <v>75</v>
          </cell>
          <cell r="F117">
            <v>85</v>
          </cell>
          <cell r="G117">
            <v>160</v>
          </cell>
          <cell r="H117">
            <v>7046.8799713549033</v>
          </cell>
          <cell r="I117">
            <v>3588.1500299423928</v>
          </cell>
        </row>
        <row r="118">
          <cell r="C118" t="str">
            <v>Building materials</v>
          </cell>
          <cell r="D118" t="str">
            <v>Expansion</v>
          </cell>
          <cell r="E118">
            <v>24</v>
          </cell>
          <cell r="F118">
            <v>23</v>
          </cell>
          <cell r="G118">
            <v>47</v>
          </cell>
          <cell r="H118">
            <v>1566.90001124382</v>
          </cell>
          <cell r="I118">
            <v>1046.8400034606459</v>
          </cell>
        </row>
        <row r="119">
          <cell r="C119" t="str">
            <v>Building materials</v>
          </cell>
          <cell r="D119" t="str">
            <v>Co-location</v>
          </cell>
          <cell r="E119">
            <v>2</v>
          </cell>
          <cell r="F119">
            <v>3</v>
          </cell>
          <cell r="G119">
            <v>5</v>
          </cell>
          <cell r="H119">
            <v>132.59999656677201</v>
          </cell>
          <cell r="I119">
            <v>84.299998760223005</v>
          </cell>
        </row>
        <row r="120">
          <cell r="C120" t="str">
            <v>Paper, printing &amp; packaging Total</v>
          </cell>
          <cell r="D120">
            <v>0</v>
          </cell>
          <cell r="E120">
            <v>95</v>
          </cell>
          <cell r="F120">
            <v>100</v>
          </cell>
          <cell r="G120">
            <v>195</v>
          </cell>
          <cell r="H120">
            <v>3956.050013516844</v>
          </cell>
          <cell r="I120">
            <v>10304.709962300956</v>
          </cell>
        </row>
        <row r="121">
          <cell r="C121" t="str">
            <v>Paper, printing &amp; packaging</v>
          </cell>
          <cell r="D121" t="str">
            <v>Expansion</v>
          </cell>
          <cell r="E121">
            <v>45</v>
          </cell>
          <cell r="F121">
            <v>50</v>
          </cell>
          <cell r="G121">
            <v>95</v>
          </cell>
          <cell r="H121">
            <v>1616.9500036239631</v>
          </cell>
          <cell r="I121">
            <v>2217.6799840927119</v>
          </cell>
        </row>
        <row r="122">
          <cell r="C122" t="str">
            <v>Paper, printing &amp; packaging</v>
          </cell>
          <cell r="D122" t="str">
            <v>New</v>
          </cell>
          <cell r="E122">
            <v>46</v>
          </cell>
          <cell r="F122">
            <v>48</v>
          </cell>
          <cell r="G122">
            <v>94</v>
          </cell>
          <cell r="H122">
            <v>2251.7500091299421</v>
          </cell>
          <cell r="I122">
            <v>8007.4299783036113</v>
          </cell>
        </row>
        <row r="123">
          <cell r="C123" t="str">
            <v>Paper, printing &amp; packaging</v>
          </cell>
          <cell r="D123" t="str">
            <v>Co-location</v>
          </cell>
          <cell r="E123">
            <v>4</v>
          </cell>
          <cell r="F123">
            <v>2</v>
          </cell>
          <cell r="G123">
            <v>6</v>
          </cell>
          <cell r="H123">
            <v>87.350000762939004</v>
          </cell>
          <cell r="I123">
            <v>79.599999904632995</v>
          </cell>
        </row>
        <row r="124">
          <cell r="C124" t="str">
            <v>Healthcare Total</v>
          </cell>
          <cell r="D124">
            <v>0</v>
          </cell>
          <cell r="E124">
            <v>94</v>
          </cell>
          <cell r="F124">
            <v>96</v>
          </cell>
          <cell r="G124">
            <v>190</v>
          </cell>
          <cell r="H124">
            <v>790.32999140553193</v>
          </cell>
          <cell r="I124">
            <v>1650.1500161290171</v>
          </cell>
        </row>
        <row r="125">
          <cell r="C125" t="str">
            <v>Healthcare</v>
          </cell>
          <cell r="D125" t="str">
            <v>New</v>
          </cell>
          <cell r="E125">
            <v>81</v>
          </cell>
          <cell r="F125">
            <v>93</v>
          </cell>
          <cell r="G125">
            <v>174</v>
          </cell>
          <cell r="H125">
            <v>594.42999452881497</v>
          </cell>
          <cell r="I125">
            <v>1616.250016033649</v>
          </cell>
        </row>
        <row r="126">
          <cell r="C126" t="str">
            <v>Healthcare</v>
          </cell>
          <cell r="D126" t="str">
            <v>Expansion</v>
          </cell>
          <cell r="E126">
            <v>9</v>
          </cell>
          <cell r="F126">
            <v>2</v>
          </cell>
          <cell r="G126">
            <v>11</v>
          </cell>
          <cell r="H126">
            <v>172.79999697208399</v>
          </cell>
          <cell r="I126">
            <v>23.099999904632998</v>
          </cell>
        </row>
        <row r="127">
          <cell r="C127" t="str">
            <v>Healthcare</v>
          </cell>
          <cell r="D127" t="str">
            <v>Co-location</v>
          </cell>
          <cell r="E127">
            <v>4</v>
          </cell>
          <cell r="F127">
            <v>1</v>
          </cell>
          <cell r="G127">
            <v>5</v>
          </cell>
          <cell r="H127">
            <v>23.099999904632998</v>
          </cell>
          <cell r="I127">
            <v>10.800000190735</v>
          </cell>
        </row>
        <row r="128">
          <cell r="C128" t="str">
            <v>Leisure &amp; entertainment Total</v>
          </cell>
          <cell r="D128">
            <v>0</v>
          </cell>
          <cell r="E128">
            <v>89</v>
          </cell>
          <cell r="F128">
            <v>78</v>
          </cell>
          <cell r="G128">
            <v>167</v>
          </cell>
          <cell r="H128">
            <v>2948.3841143178943</v>
          </cell>
          <cell r="I128">
            <v>4763.0649455189705</v>
          </cell>
        </row>
        <row r="129">
          <cell r="C129" t="str">
            <v>Leisure &amp; entertainment</v>
          </cell>
          <cell r="D129" t="str">
            <v>New</v>
          </cell>
          <cell r="E129">
            <v>85</v>
          </cell>
          <cell r="F129">
            <v>71</v>
          </cell>
          <cell r="G129">
            <v>156</v>
          </cell>
          <cell r="H129">
            <v>2851.0841128158572</v>
          </cell>
          <cell r="I129">
            <v>2203.3849985599518</v>
          </cell>
        </row>
        <row r="130">
          <cell r="C130" t="str">
            <v>Leisure &amp; entertainment</v>
          </cell>
          <cell r="D130" t="str">
            <v>Expansion</v>
          </cell>
          <cell r="E130">
            <v>3</v>
          </cell>
          <cell r="F130">
            <v>6</v>
          </cell>
          <cell r="G130">
            <v>9</v>
          </cell>
          <cell r="H130">
            <v>95.800001502037006</v>
          </cell>
          <cell r="I130">
            <v>2505.6499481797218</v>
          </cell>
        </row>
        <row r="131">
          <cell r="C131" t="str">
            <v>Leisure &amp; entertainment</v>
          </cell>
          <cell r="D131" t="str">
            <v>Co-location</v>
          </cell>
          <cell r="E131">
            <v>1</v>
          </cell>
          <cell r="F131">
            <v>1</v>
          </cell>
          <cell r="G131">
            <v>2</v>
          </cell>
          <cell r="H131">
            <v>1.5</v>
          </cell>
          <cell r="I131">
            <v>54.029998779297003</v>
          </cell>
        </row>
        <row r="132">
          <cell r="C132" t="str">
            <v>Rubber Total</v>
          </cell>
          <cell r="D132">
            <v>0</v>
          </cell>
          <cell r="E132">
            <v>70</v>
          </cell>
          <cell r="F132">
            <v>72</v>
          </cell>
          <cell r="G132">
            <v>142</v>
          </cell>
          <cell r="H132">
            <v>6528.5900060462955</v>
          </cell>
          <cell r="I132">
            <v>7124.7100091576576</v>
          </cell>
        </row>
        <row r="133">
          <cell r="C133" t="str">
            <v>Rubber</v>
          </cell>
          <cell r="D133" t="str">
            <v>New</v>
          </cell>
          <cell r="E133">
            <v>37</v>
          </cell>
          <cell r="F133">
            <v>45</v>
          </cell>
          <cell r="G133">
            <v>82</v>
          </cell>
          <cell r="H133">
            <v>3830.069990224838</v>
          </cell>
          <cell r="I133">
            <v>4003.97999984026</v>
          </cell>
        </row>
        <row r="134">
          <cell r="C134" t="str">
            <v>Rubber</v>
          </cell>
          <cell r="D134" t="str">
            <v>Expansion</v>
          </cell>
          <cell r="E134">
            <v>33</v>
          </cell>
          <cell r="F134">
            <v>23</v>
          </cell>
          <cell r="G134">
            <v>56</v>
          </cell>
          <cell r="H134">
            <v>2698.520015821457</v>
          </cell>
          <cell r="I134">
            <v>3051.3100097179408</v>
          </cell>
        </row>
        <row r="135">
          <cell r="C135" t="str">
            <v>Rubber</v>
          </cell>
          <cell r="D135" t="str">
            <v>Co-location</v>
          </cell>
          <cell r="E135">
            <v>0</v>
          </cell>
          <cell r="F135">
            <v>4</v>
          </cell>
          <cell r="G135">
            <v>4</v>
          </cell>
          <cell r="H135">
            <v>0</v>
          </cell>
          <cell r="I135">
            <v>69.419999599457</v>
          </cell>
        </row>
        <row r="136">
          <cell r="C136" t="str">
            <v>Ceramics &amp; glass Total</v>
          </cell>
          <cell r="D136">
            <v>0</v>
          </cell>
          <cell r="E136">
            <v>72</v>
          </cell>
          <cell r="F136">
            <v>64</v>
          </cell>
          <cell r="G136">
            <v>136</v>
          </cell>
          <cell r="H136">
            <v>6756.8399923053385</v>
          </cell>
          <cell r="I136">
            <v>3930.8399745821948</v>
          </cell>
        </row>
        <row r="137">
          <cell r="C137" t="str">
            <v>Ceramics &amp; glass</v>
          </cell>
          <cell r="D137" t="str">
            <v>New</v>
          </cell>
          <cell r="E137">
            <v>49</v>
          </cell>
          <cell r="F137">
            <v>43</v>
          </cell>
          <cell r="G137">
            <v>92</v>
          </cell>
          <cell r="H137">
            <v>5371.7499985852837</v>
          </cell>
          <cell r="I137">
            <v>2155.680002212524</v>
          </cell>
        </row>
        <row r="138">
          <cell r="C138" t="str">
            <v>Ceramics &amp; glass</v>
          </cell>
          <cell r="D138" t="str">
            <v>Expansion</v>
          </cell>
          <cell r="E138">
            <v>22</v>
          </cell>
          <cell r="F138">
            <v>20</v>
          </cell>
          <cell r="G138">
            <v>42</v>
          </cell>
          <cell r="H138">
            <v>1380.409993720054</v>
          </cell>
          <cell r="I138">
            <v>1754.759972751141</v>
          </cell>
        </row>
        <row r="139">
          <cell r="C139" t="str">
            <v>Ceramics &amp; glass</v>
          </cell>
          <cell r="D139" t="str">
            <v>Co-location</v>
          </cell>
          <cell r="E139">
            <v>1</v>
          </cell>
          <cell r="F139">
            <v>1</v>
          </cell>
          <cell r="G139">
            <v>2</v>
          </cell>
          <cell r="H139">
            <v>4.68</v>
          </cell>
          <cell r="I139">
            <v>20.39999961853</v>
          </cell>
        </row>
        <row r="140">
          <cell r="C140" t="str">
            <v>Minerals Total</v>
          </cell>
          <cell r="D140">
            <v>0</v>
          </cell>
          <cell r="E140">
            <v>75</v>
          </cell>
          <cell r="F140">
            <v>43</v>
          </cell>
          <cell r="G140">
            <v>118</v>
          </cell>
          <cell r="H140">
            <v>32663.549968763593</v>
          </cell>
          <cell r="I140">
            <v>8450.330007314682</v>
          </cell>
        </row>
        <row r="141">
          <cell r="C141" t="str">
            <v>Minerals</v>
          </cell>
          <cell r="D141" t="str">
            <v>New</v>
          </cell>
          <cell r="E141">
            <v>64</v>
          </cell>
          <cell r="F141">
            <v>31</v>
          </cell>
          <cell r="G141">
            <v>95</v>
          </cell>
          <cell r="H141">
            <v>26375.559974098207</v>
          </cell>
          <cell r="I141">
            <v>5021.330016374588</v>
          </cell>
        </row>
        <row r="142">
          <cell r="C142" t="str">
            <v>Minerals</v>
          </cell>
          <cell r="D142" t="str">
            <v>Expansion</v>
          </cell>
          <cell r="E142">
            <v>8</v>
          </cell>
          <cell r="F142">
            <v>11</v>
          </cell>
          <cell r="G142">
            <v>19</v>
          </cell>
          <cell r="H142">
            <v>5415.9999946653843</v>
          </cell>
          <cell r="I142">
            <v>3416.499990940094</v>
          </cell>
        </row>
        <row r="143">
          <cell r="C143" t="str">
            <v>Minerals</v>
          </cell>
          <cell r="D143" t="str">
            <v>Co-location</v>
          </cell>
          <cell r="E143">
            <v>3</v>
          </cell>
          <cell r="F143">
            <v>1</v>
          </cell>
          <cell r="G143">
            <v>4</v>
          </cell>
          <cell r="H143">
            <v>871.99</v>
          </cell>
          <cell r="I143">
            <v>12.5</v>
          </cell>
        </row>
        <row r="144">
          <cell r="C144" t="str">
            <v>Wood products Total</v>
          </cell>
          <cell r="D144">
            <v>0</v>
          </cell>
          <cell r="E144">
            <v>50</v>
          </cell>
          <cell r="F144">
            <v>30</v>
          </cell>
          <cell r="G144">
            <v>80</v>
          </cell>
          <cell r="H144">
            <v>2004.030003072545</v>
          </cell>
          <cell r="I144">
            <v>3722.1100458502769</v>
          </cell>
        </row>
        <row r="145">
          <cell r="C145" t="str">
            <v>Wood products</v>
          </cell>
          <cell r="D145" t="str">
            <v>New</v>
          </cell>
          <cell r="E145">
            <v>36</v>
          </cell>
          <cell r="F145">
            <v>21</v>
          </cell>
          <cell r="G145">
            <v>57</v>
          </cell>
          <cell r="H145">
            <v>1394.419999036789</v>
          </cell>
          <cell r="I145">
            <v>3103.4100462198262</v>
          </cell>
        </row>
        <row r="146">
          <cell r="C146" t="str">
            <v>Wood products</v>
          </cell>
          <cell r="D146" t="str">
            <v>Expansion</v>
          </cell>
          <cell r="E146">
            <v>13</v>
          </cell>
          <cell r="F146">
            <v>9</v>
          </cell>
          <cell r="G146">
            <v>22</v>
          </cell>
          <cell r="H146">
            <v>608.60000404529296</v>
          </cell>
          <cell r="I146">
            <v>618.69999963045098</v>
          </cell>
        </row>
        <row r="147">
          <cell r="C147" t="str">
            <v>Wood products</v>
          </cell>
          <cell r="D147" t="str">
            <v>Co-location</v>
          </cell>
          <cell r="E147">
            <v>1</v>
          </cell>
          <cell r="F147">
            <v>0</v>
          </cell>
          <cell r="G147">
            <v>1</v>
          </cell>
          <cell r="H147">
            <v>1.0099999904629999</v>
          </cell>
          <cell r="I147">
            <v>0</v>
          </cell>
        </row>
        <row r="148">
          <cell r="C148" t="str">
            <v>Engines &amp; turbines Total</v>
          </cell>
          <cell r="D148">
            <v>0</v>
          </cell>
          <cell r="E148">
            <v>31</v>
          </cell>
          <cell r="F148">
            <v>34</v>
          </cell>
          <cell r="G148">
            <v>65</v>
          </cell>
          <cell r="H148">
            <v>2225.0500038445002</v>
          </cell>
          <cell r="I148">
            <v>842.55001123249497</v>
          </cell>
        </row>
      </sheetData>
      <sheetData sheetId="2"/>
      <sheetData sheetId="3"/>
      <sheetData sheetId="4"/>
      <sheetData sheetId="5">
        <row r="4">
          <cell r="A4" t="str">
            <v>Business services</v>
          </cell>
          <cell r="B4">
            <v>675</v>
          </cell>
          <cell r="C4">
            <v>5835.5</v>
          </cell>
        </row>
        <row r="5">
          <cell r="A5" t="str">
            <v>Software &amp; IT services</v>
          </cell>
          <cell r="B5">
            <v>667</v>
          </cell>
          <cell r="C5">
            <v>8973</v>
          </cell>
        </row>
        <row r="6">
          <cell r="A6" t="str">
            <v>Textiles</v>
          </cell>
          <cell r="B6">
            <v>304</v>
          </cell>
          <cell r="C6">
            <v>5095.3999999999996</v>
          </cell>
        </row>
        <row r="7">
          <cell r="A7" t="str">
            <v>Real estate</v>
          </cell>
          <cell r="B7">
            <v>298</v>
          </cell>
          <cell r="C7">
            <v>41575.199999999997</v>
          </cell>
        </row>
        <row r="8">
          <cell r="A8" t="str">
            <v>Industrial equipment</v>
          </cell>
          <cell r="B8">
            <v>282</v>
          </cell>
          <cell r="C8">
            <v>4673.3</v>
          </cell>
        </row>
        <row r="9">
          <cell r="A9" t="str">
            <v>Transportation &amp; Warehousing</v>
          </cell>
          <cell r="B9">
            <v>275</v>
          </cell>
          <cell r="C9">
            <v>16474.099999999999</v>
          </cell>
        </row>
        <row r="10">
          <cell r="A10" t="str">
            <v>Consumer products</v>
          </cell>
          <cell r="B10">
            <v>273</v>
          </cell>
          <cell r="C10">
            <v>8167.3</v>
          </cell>
        </row>
        <row r="11">
          <cell r="A11" t="str">
            <v>Financial services</v>
          </cell>
          <cell r="B11">
            <v>257</v>
          </cell>
          <cell r="C11">
            <v>5059.3999999999996</v>
          </cell>
        </row>
        <row r="12">
          <cell r="A12" t="str">
            <v>Renewable energy</v>
          </cell>
          <cell r="B12">
            <v>253</v>
          </cell>
          <cell r="C12">
            <v>95574.7</v>
          </cell>
        </row>
        <row r="13">
          <cell r="A13" t="str">
            <v>Electronic components</v>
          </cell>
          <cell r="B13">
            <v>188</v>
          </cell>
          <cell r="C13">
            <v>11573</v>
          </cell>
        </row>
        <row r="14">
          <cell r="A14" t="str">
            <v>Food and Beverages</v>
          </cell>
          <cell r="B14">
            <v>187</v>
          </cell>
          <cell r="C14">
            <v>7395.2</v>
          </cell>
        </row>
        <row r="15">
          <cell r="A15" t="str">
            <v>Communications</v>
          </cell>
          <cell r="B15">
            <v>179</v>
          </cell>
          <cell r="C15">
            <v>32962.9</v>
          </cell>
        </row>
        <row r="16">
          <cell r="A16" t="str">
            <v>Chemicals</v>
          </cell>
          <cell r="B16">
            <v>99</v>
          </cell>
          <cell r="C16">
            <v>13442.7</v>
          </cell>
        </row>
        <row r="17">
          <cell r="A17" t="str">
            <v>Automotive components</v>
          </cell>
          <cell r="B17">
            <v>87</v>
          </cell>
          <cell r="C17">
            <v>4791.2</v>
          </cell>
        </row>
        <row r="18">
          <cell r="A18" t="str">
            <v>Metals</v>
          </cell>
          <cell r="B18">
            <v>86</v>
          </cell>
          <cell r="C18">
            <v>17148.099999999999</v>
          </cell>
        </row>
        <row r="19">
          <cell r="A19" t="str">
            <v>Automotive OEM</v>
          </cell>
          <cell r="B19">
            <v>61</v>
          </cell>
          <cell r="C19">
            <v>34514.400000000001</v>
          </cell>
        </row>
        <row r="20">
          <cell r="A20" t="str">
            <v>Pharmaceuticals</v>
          </cell>
          <cell r="B20">
            <v>61</v>
          </cell>
          <cell r="C20">
            <v>9327.7999999999993</v>
          </cell>
        </row>
        <row r="21">
          <cell r="A21" t="str">
            <v>Medical devices</v>
          </cell>
          <cell r="B21">
            <v>50</v>
          </cell>
          <cell r="C21">
            <v>700.8</v>
          </cell>
        </row>
        <row r="22">
          <cell r="A22" t="str">
            <v>Plastics</v>
          </cell>
          <cell r="B22">
            <v>48</v>
          </cell>
          <cell r="C22">
            <v>922.2</v>
          </cell>
        </row>
        <row r="23">
          <cell r="A23" t="str">
            <v>Aerospace</v>
          </cell>
          <cell r="B23">
            <v>46</v>
          </cell>
          <cell r="C23">
            <v>1239</v>
          </cell>
        </row>
        <row r="24">
          <cell r="A24" t="str">
            <v>Business machines &amp; equipment</v>
          </cell>
          <cell r="B24">
            <v>43</v>
          </cell>
          <cell r="C24">
            <v>1934.8</v>
          </cell>
        </row>
        <row r="25">
          <cell r="A25" t="str">
            <v>Sectors 22 to 37</v>
          </cell>
          <cell r="B25">
            <v>424</v>
          </cell>
          <cell r="C25">
            <v>71319</v>
          </cell>
        </row>
      </sheetData>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es 23 24"/>
      <sheetName val="Sectores 23 24"/>
      <sheetName val="Paises latam 23 24"/>
      <sheetName val="Sectores latam 23 24"/>
      <sheetName val="Ciudades latam 23 24"/>
      <sheetName val="Regiones 2024q1"/>
      <sheetName val="Regiones 2025q1"/>
      <sheetName val="Sectores 2025q1"/>
      <sheetName val="Sectores 2024q1"/>
      <sheetName val="Países latam 2024q1"/>
      <sheetName val="Sectores latam 2024q1"/>
      <sheetName val="Países latam 2025q1"/>
      <sheetName val="Sectores latam 2025q1"/>
      <sheetName val="Ciudades latam 2024q1"/>
      <sheetName val="Ciudades latam 2025q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A4" t="str">
            <v>Mexico</v>
          </cell>
          <cell r="B4">
            <v>168</v>
          </cell>
          <cell r="C4">
            <v>13702.8</v>
          </cell>
        </row>
        <row r="5">
          <cell r="A5" t="str">
            <v>Brazil</v>
          </cell>
          <cell r="B5">
            <v>73</v>
          </cell>
          <cell r="C5">
            <v>7706.7</v>
          </cell>
        </row>
        <row r="6">
          <cell r="A6" t="str">
            <v>Colombia</v>
          </cell>
          <cell r="B6">
            <v>44</v>
          </cell>
          <cell r="C6">
            <v>1417.2</v>
          </cell>
        </row>
        <row r="7">
          <cell r="A7" t="str">
            <v>Costa Rica</v>
          </cell>
          <cell r="B7">
            <v>36</v>
          </cell>
          <cell r="C7">
            <v>311.7</v>
          </cell>
        </row>
        <row r="8">
          <cell r="A8" t="str">
            <v>Peru</v>
          </cell>
          <cell r="B8">
            <v>29</v>
          </cell>
          <cell r="C8">
            <v>4337.2</v>
          </cell>
        </row>
        <row r="9">
          <cell r="A9" t="str">
            <v>Chile</v>
          </cell>
          <cell r="B9">
            <v>21</v>
          </cell>
          <cell r="C9">
            <v>2077.9</v>
          </cell>
        </row>
        <row r="10">
          <cell r="A10" t="str">
            <v>Dominican Republic</v>
          </cell>
          <cell r="B10">
            <v>12</v>
          </cell>
          <cell r="C10">
            <v>405.2</v>
          </cell>
        </row>
        <row r="11">
          <cell r="A11" t="str">
            <v>Argentina</v>
          </cell>
          <cell r="B11">
            <v>11</v>
          </cell>
          <cell r="C11">
            <v>898.6</v>
          </cell>
        </row>
        <row r="12">
          <cell r="A12" t="str">
            <v>Ecuador</v>
          </cell>
          <cell r="B12">
            <v>5</v>
          </cell>
          <cell r="C12">
            <v>176.6</v>
          </cell>
        </row>
        <row r="13">
          <cell r="A13" t="str">
            <v>El Salvador</v>
          </cell>
          <cell r="B13">
            <v>4</v>
          </cell>
          <cell r="C13">
            <v>50.1</v>
          </cell>
        </row>
        <row r="14">
          <cell r="A14" t="str">
            <v>Panama</v>
          </cell>
          <cell r="B14">
            <v>4</v>
          </cell>
          <cell r="C14">
            <v>7.5</v>
          </cell>
        </row>
        <row r="15">
          <cell r="A15" t="str">
            <v>Trinidad &amp; Tobago</v>
          </cell>
          <cell r="B15">
            <v>3</v>
          </cell>
          <cell r="C15">
            <v>10.1</v>
          </cell>
        </row>
        <row r="16">
          <cell r="A16" t="str">
            <v>Uruguay</v>
          </cell>
          <cell r="B16">
            <v>3</v>
          </cell>
          <cell r="C16">
            <v>8.9</v>
          </cell>
        </row>
        <row r="17">
          <cell r="A17" t="str">
            <v>Guatemala</v>
          </cell>
          <cell r="B17">
            <v>2</v>
          </cell>
          <cell r="C17">
            <v>24.8</v>
          </cell>
        </row>
        <row r="18">
          <cell r="A18" t="str">
            <v>Guyana</v>
          </cell>
          <cell r="B18">
            <v>2</v>
          </cell>
          <cell r="C18">
            <v>300.7</v>
          </cell>
        </row>
        <row r="19">
          <cell r="A19" t="str">
            <v>Honduras</v>
          </cell>
          <cell r="B19">
            <v>2</v>
          </cell>
          <cell r="C19">
            <v>23.8</v>
          </cell>
        </row>
        <row r="20">
          <cell r="A20" t="str">
            <v>Paraguay</v>
          </cell>
          <cell r="B20">
            <v>2</v>
          </cell>
          <cell r="C20">
            <v>174.5</v>
          </cell>
        </row>
        <row r="21">
          <cell r="A21" t="str">
            <v>Bahamas</v>
          </cell>
          <cell r="B21">
            <v>1</v>
          </cell>
          <cell r="C21">
            <v>22.1</v>
          </cell>
        </row>
        <row r="22">
          <cell r="A22" t="str">
            <v>Bermuda</v>
          </cell>
          <cell r="B22">
            <v>1</v>
          </cell>
          <cell r="C22">
            <v>16.8</v>
          </cell>
        </row>
        <row r="23">
          <cell r="A23" t="str">
            <v>Cayman Islands</v>
          </cell>
          <cell r="B23">
            <v>1</v>
          </cell>
          <cell r="C23">
            <v>16.8</v>
          </cell>
        </row>
        <row r="24">
          <cell r="A24" t="str">
            <v>Jamaica</v>
          </cell>
          <cell r="B24">
            <v>1</v>
          </cell>
          <cell r="C24">
            <v>2.2000000000000002</v>
          </cell>
        </row>
        <row r="25">
          <cell r="A25" t="str">
            <v>Countries 22 to 22</v>
          </cell>
          <cell r="B25">
            <v>1</v>
          </cell>
          <cell r="C25">
            <v>2.2000000000000002</v>
          </cell>
        </row>
        <row r="26">
          <cell r="A26" t="str">
            <v>Total</v>
          </cell>
          <cell r="B26">
            <v>426</v>
          </cell>
          <cell r="C26">
            <v>31718.799999999999</v>
          </cell>
        </row>
      </sheetData>
      <sheetData sheetId="10">
        <row r="4">
          <cell r="A4" t="str">
            <v>Software &amp; IT services</v>
          </cell>
          <cell r="B4">
            <v>48</v>
          </cell>
          <cell r="C4">
            <v>279.2</v>
          </cell>
        </row>
        <row r="5">
          <cell r="A5" t="str">
            <v>Industrial equipment</v>
          </cell>
          <cell r="B5">
            <v>33</v>
          </cell>
          <cell r="C5">
            <v>721.4</v>
          </cell>
        </row>
        <row r="6">
          <cell r="A6" t="str">
            <v>Transportation &amp; Warehousing</v>
          </cell>
          <cell r="B6">
            <v>33</v>
          </cell>
          <cell r="C6">
            <v>1355.3</v>
          </cell>
        </row>
        <row r="7">
          <cell r="A7" t="str">
            <v>Business services</v>
          </cell>
          <cell r="B7">
            <v>29</v>
          </cell>
          <cell r="C7">
            <v>80.7</v>
          </cell>
        </row>
        <row r="8">
          <cell r="A8" t="str">
            <v>Communications</v>
          </cell>
          <cell r="B8">
            <v>29</v>
          </cell>
          <cell r="C8">
            <v>6204.6</v>
          </cell>
        </row>
        <row r="9">
          <cell r="A9" t="str">
            <v>Consumer products</v>
          </cell>
          <cell r="B9">
            <v>29</v>
          </cell>
          <cell r="C9">
            <v>862.3</v>
          </cell>
        </row>
        <row r="10">
          <cell r="A10" t="str">
            <v>Textiles</v>
          </cell>
          <cell r="B10">
            <v>29</v>
          </cell>
          <cell r="C10">
            <v>129.9</v>
          </cell>
        </row>
        <row r="11">
          <cell r="A11" t="str">
            <v>Food and Beverages</v>
          </cell>
          <cell r="B11">
            <v>27</v>
          </cell>
          <cell r="C11">
            <v>935.6</v>
          </cell>
        </row>
        <row r="12">
          <cell r="A12" t="str">
            <v>Automotive components</v>
          </cell>
          <cell r="B12">
            <v>18</v>
          </cell>
          <cell r="C12">
            <v>2055.4</v>
          </cell>
        </row>
        <row r="13">
          <cell r="A13" t="str">
            <v>Electronic components</v>
          </cell>
          <cell r="B13">
            <v>17</v>
          </cell>
          <cell r="C13">
            <v>366.4</v>
          </cell>
        </row>
        <row r="14">
          <cell r="A14" t="str">
            <v>Financial services</v>
          </cell>
          <cell r="B14">
            <v>15</v>
          </cell>
          <cell r="C14">
            <v>563.4</v>
          </cell>
        </row>
        <row r="15">
          <cell r="A15" t="str">
            <v>Metals</v>
          </cell>
          <cell r="B15">
            <v>14</v>
          </cell>
          <cell r="C15">
            <v>4235</v>
          </cell>
        </row>
        <row r="16">
          <cell r="A16" t="str">
            <v>Renewable energy</v>
          </cell>
          <cell r="B16">
            <v>14</v>
          </cell>
          <cell r="C16">
            <v>2379.6999999999998</v>
          </cell>
        </row>
        <row r="17">
          <cell r="A17" t="str">
            <v>Chemicals</v>
          </cell>
          <cell r="B17">
            <v>13</v>
          </cell>
          <cell r="C17">
            <v>2611</v>
          </cell>
        </row>
        <row r="18">
          <cell r="A18" t="str">
            <v>Real estate</v>
          </cell>
          <cell r="B18">
            <v>11</v>
          </cell>
          <cell r="C18">
            <v>450</v>
          </cell>
        </row>
        <row r="19">
          <cell r="A19" t="str">
            <v>Automotive OEM</v>
          </cell>
          <cell r="B19">
            <v>9</v>
          </cell>
          <cell r="C19">
            <v>2138.3000000000002</v>
          </cell>
        </row>
        <row r="20">
          <cell r="A20" t="str">
            <v>Medical devices</v>
          </cell>
          <cell r="B20">
            <v>9</v>
          </cell>
          <cell r="C20">
            <v>163.1</v>
          </cell>
        </row>
        <row r="21">
          <cell r="A21" t="str">
            <v>Rubber</v>
          </cell>
          <cell r="B21">
            <v>7</v>
          </cell>
          <cell r="C21">
            <v>1403.3</v>
          </cell>
        </row>
        <row r="22">
          <cell r="A22" t="str">
            <v>Consumer electronics</v>
          </cell>
          <cell r="B22">
            <v>6</v>
          </cell>
          <cell r="C22">
            <v>295.2</v>
          </cell>
        </row>
        <row r="23">
          <cell r="A23" t="str">
            <v>Healthcare</v>
          </cell>
          <cell r="B23">
            <v>5</v>
          </cell>
          <cell r="C23">
            <v>483.2</v>
          </cell>
        </row>
        <row r="24">
          <cell r="A24" t="str">
            <v>Hotels &amp; tourism</v>
          </cell>
          <cell r="B24">
            <v>5</v>
          </cell>
          <cell r="C24">
            <v>607</v>
          </cell>
        </row>
        <row r="25">
          <cell r="A25" t="str">
            <v>Sectors 22 to 32</v>
          </cell>
          <cell r="B25">
            <v>26</v>
          </cell>
          <cell r="C25">
            <v>3833.3</v>
          </cell>
        </row>
        <row r="26">
          <cell r="A26" t="str">
            <v>Total</v>
          </cell>
          <cell r="B26">
            <v>426</v>
          </cell>
          <cell r="C26">
            <v>31718.799999999999</v>
          </cell>
        </row>
      </sheetData>
      <sheetData sheetId="11" refreshError="1"/>
      <sheetData sheetId="12" refreshError="1"/>
      <sheetData sheetId="13">
        <row r="4">
          <cell r="A4" t="str">
            <v>Mexico City</v>
          </cell>
          <cell r="B4">
            <v>24</v>
          </cell>
          <cell r="C4">
            <v>468</v>
          </cell>
        </row>
        <row r="5">
          <cell r="A5" t="str">
            <v>Sao Paulo</v>
          </cell>
          <cell r="B5">
            <v>16</v>
          </cell>
          <cell r="C5">
            <v>492.8</v>
          </cell>
        </row>
        <row r="6">
          <cell r="A6" t="str">
            <v>Monterrey</v>
          </cell>
          <cell r="B6">
            <v>14</v>
          </cell>
          <cell r="C6">
            <v>207.2</v>
          </cell>
        </row>
        <row r="7">
          <cell r="A7" t="str">
            <v>Queretaro</v>
          </cell>
          <cell r="B7">
            <v>12</v>
          </cell>
          <cell r="C7">
            <v>607.5</v>
          </cell>
        </row>
        <row r="8">
          <cell r="A8" t="str">
            <v>Bogota</v>
          </cell>
          <cell r="B8">
            <v>11</v>
          </cell>
          <cell r="C8">
            <v>42.4</v>
          </cell>
        </row>
        <row r="9">
          <cell r="A9" t="str">
            <v>Guadalajara</v>
          </cell>
          <cell r="B9">
            <v>11</v>
          </cell>
          <cell r="C9">
            <v>581.79999999999995</v>
          </cell>
        </row>
        <row r="10">
          <cell r="A10" t="str">
            <v>Heredia</v>
          </cell>
          <cell r="B10">
            <v>10</v>
          </cell>
          <cell r="C10">
            <v>39</v>
          </cell>
        </row>
        <row r="11">
          <cell r="A11" t="str">
            <v>Ramos Arizpe</v>
          </cell>
          <cell r="B11">
            <v>8</v>
          </cell>
          <cell r="C11">
            <v>395.5</v>
          </cell>
        </row>
        <row r="12">
          <cell r="A12" t="str">
            <v>Santo Domingo</v>
          </cell>
          <cell r="B12">
            <v>7</v>
          </cell>
          <cell r="C12">
            <v>268.39999999999998</v>
          </cell>
        </row>
        <row r="13">
          <cell r="A13" t="str">
            <v>Lima</v>
          </cell>
          <cell r="B13">
            <v>6</v>
          </cell>
          <cell r="C13">
            <v>15.8</v>
          </cell>
        </row>
        <row r="14">
          <cell r="A14" t="str">
            <v>Aguascalientes</v>
          </cell>
          <cell r="B14">
            <v>5</v>
          </cell>
          <cell r="C14">
            <v>757</v>
          </cell>
        </row>
        <row r="15">
          <cell r="A15" t="str">
            <v>Medellin</v>
          </cell>
          <cell r="B15">
            <v>5</v>
          </cell>
          <cell r="C15">
            <v>77</v>
          </cell>
        </row>
        <row r="16">
          <cell r="A16" t="str">
            <v>Santiago</v>
          </cell>
          <cell r="B16">
            <v>5</v>
          </cell>
          <cell r="C16">
            <v>47.5</v>
          </cell>
        </row>
        <row r="17">
          <cell r="A17" t="str">
            <v>Tijuana</v>
          </cell>
          <cell r="B17">
            <v>5</v>
          </cell>
          <cell r="C17">
            <v>230.2</v>
          </cell>
        </row>
        <row r="18">
          <cell r="A18" t="str">
            <v>Belen</v>
          </cell>
          <cell r="B18">
            <v>4</v>
          </cell>
          <cell r="C18">
            <v>24.3</v>
          </cell>
        </row>
        <row r="19">
          <cell r="A19" t="str">
            <v>El Coyol</v>
          </cell>
          <cell r="B19">
            <v>4</v>
          </cell>
          <cell r="C19">
            <v>66.900000000000006</v>
          </cell>
        </row>
        <row r="20">
          <cell r="A20" t="str">
            <v>Irapuato</v>
          </cell>
          <cell r="B20">
            <v>4</v>
          </cell>
          <cell r="C20">
            <v>655.7</v>
          </cell>
        </row>
        <row r="21">
          <cell r="A21" t="str">
            <v>Rio de Janeiro</v>
          </cell>
          <cell r="B21">
            <v>4</v>
          </cell>
          <cell r="C21">
            <v>159.5</v>
          </cell>
        </row>
        <row r="22">
          <cell r="A22" t="str">
            <v>San Jose</v>
          </cell>
          <cell r="B22">
            <v>4</v>
          </cell>
          <cell r="C22">
            <v>30.3</v>
          </cell>
        </row>
        <row r="23">
          <cell r="A23" t="str">
            <v>Arequipa</v>
          </cell>
          <cell r="B23">
            <v>3</v>
          </cell>
          <cell r="C23">
            <v>105.2</v>
          </cell>
        </row>
        <row r="24">
          <cell r="A24" t="str">
            <v>Buenos Aires</v>
          </cell>
          <cell r="B24">
            <v>3</v>
          </cell>
          <cell r="C24">
            <v>9.9</v>
          </cell>
        </row>
        <row r="25">
          <cell r="A25" t="str">
            <v>Cities 22 to 131</v>
          </cell>
          <cell r="B25">
            <v>136</v>
          </cell>
          <cell r="C25">
            <v>12399.3</v>
          </cell>
        </row>
        <row r="26">
          <cell r="A26" t="str">
            <v>Not Specified</v>
          </cell>
          <cell r="B26">
            <v>127</v>
          </cell>
          <cell r="C26">
            <v>12372.9</v>
          </cell>
        </row>
      </sheetData>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NSOLIDACION COMPLETA BACKUPS"/>
      <sheetName val="Correlativa"/>
      <sheetName val="Detalle2"/>
      <sheetName val="Informe IED"/>
      <sheetName val="Hoja4"/>
      <sheetName val="Hoja7"/>
      <sheetName val="Hoja9"/>
      <sheetName val="Hoja2"/>
      <sheetName val="Hoja5"/>
      <sheetName val="Hoja1"/>
      <sheetName val="Hoja3"/>
      <sheetName val="CONSOLIDACION COMPLETA"/>
      <sheetName val="Hoja6"/>
      <sheetName val="Sector Subsector IED+Proyectos"/>
      <sheetName val="NAICS 2017"/>
    </sheetNames>
    <sheetDataSet>
      <sheetData sheetId="0"/>
      <sheetData sheetId="1"/>
      <sheetData sheetId="2"/>
      <sheetData sheetId="3">
        <row r="258">
          <cell r="A258" t="str">
            <v>Bogotá</v>
          </cell>
          <cell r="B258">
            <v>84</v>
          </cell>
          <cell r="C258">
            <v>95</v>
          </cell>
          <cell r="D258">
            <v>482.1972455971927</v>
          </cell>
          <cell r="E258">
            <v>704.44918007351021</v>
          </cell>
        </row>
        <row r="259">
          <cell r="A259" t="str">
            <v>Cali</v>
          </cell>
          <cell r="B259">
            <v>4</v>
          </cell>
          <cell r="C259">
            <v>25</v>
          </cell>
          <cell r="D259">
            <v>8.0957515934422695</v>
          </cell>
          <cell r="E259">
            <v>241.25211089078854</v>
          </cell>
        </row>
        <row r="260">
          <cell r="A260" t="str">
            <v>Medellín</v>
          </cell>
          <cell r="B260">
            <v>25</v>
          </cell>
          <cell r="C260">
            <v>22</v>
          </cell>
          <cell r="D260">
            <v>177.58821118829215</v>
          </cell>
          <cell r="E260">
            <v>237.96038095544748</v>
          </cell>
        </row>
        <row r="261">
          <cell r="A261" t="str">
            <v>No especificado</v>
          </cell>
          <cell r="B261">
            <v>7</v>
          </cell>
          <cell r="C261">
            <v>15</v>
          </cell>
          <cell r="D261">
            <v>929.09999999999991</v>
          </cell>
          <cell r="E261">
            <v>433.18999445438294</v>
          </cell>
        </row>
        <row r="262">
          <cell r="A262" t="str">
            <v>Barranquilla</v>
          </cell>
          <cell r="B262">
            <v>14</v>
          </cell>
          <cell r="C262">
            <v>10</v>
          </cell>
          <cell r="D262">
            <v>103.920000095367</v>
          </cell>
          <cell r="E262">
            <v>179.02874933119554</v>
          </cell>
        </row>
        <row r="263">
          <cell r="A263" t="str">
            <v>Bucaramanga</v>
          </cell>
          <cell r="C263">
            <v>9</v>
          </cell>
          <cell r="D263">
            <v>0</v>
          </cell>
          <cell r="E263">
            <v>18.369333145016853</v>
          </cell>
        </row>
        <row r="264">
          <cell r="A264" t="str">
            <v>Cartagena</v>
          </cell>
          <cell r="B264">
            <v>2</v>
          </cell>
          <cell r="C264">
            <v>6</v>
          </cell>
          <cell r="D264">
            <v>51.59</v>
          </cell>
          <cell r="E264">
            <v>72.61716042497747</v>
          </cell>
        </row>
        <row r="265">
          <cell r="A265" t="str">
            <v>Palmira</v>
          </cell>
          <cell r="B265">
            <v>1</v>
          </cell>
          <cell r="C265">
            <v>4</v>
          </cell>
          <cell r="D265">
            <v>25.74</v>
          </cell>
          <cell r="E265">
            <v>89.915015361097645</v>
          </cell>
        </row>
        <row r="266">
          <cell r="A266" t="str">
            <v>Cota</v>
          </cell>
          <cell r="B266">
            <v>1</v>
          </cell>
          <cell r="C266">
            <v>3</v>
          </cell>
          <cell r="D266">
            <v>3.099999904633</v>
          </cell>
          <cell r="E266">
            <v>143.90000009536701</v>
          </cell>
        </row>
        <row r="267">
          <cell r="A267" t="str">
            <v>Funza</v>
          </cell>
          <cell r="B267">
            <v>1</v>
          </cell>
          <cell r="C267">
            <v>3</v>
          </cell>
          <cell r="D267">
            <v>65.3</v>
          </cell>
          <cell r="E267">
            <v>99.720002365111995</v>
          </cell>
        </row>
        <row r="268">
          <cell r="A268" t="str">
            <v>Manizales</v>
          </cell>
          <cell r="B268">
            <v>1</v>
          </cell>
          <cell r="C268">
            <v>2</v>
          </cell>
          <cell r="D268">
            <v>1.32</v>
          </cell>
          <cell r="E268">
            <v>53.800001144408995</v>
          </cell>
        </row>
        <row r="269">
          <cell r="A269" t="str">
            <v>Tocancipá</v>
          </cell>
          <cell r="B269">
            <v>2</v>
          </cell>
          <cell r="C269">
            <v>2</v>
          </cell>
          <cell r="D269">
            <v>12.1</v>
          </cell>
          <cell r="E269">
            <v>76.900003433227994</v>
          </cell>
        </row>
        <row r="270">
          <cell r="A270" t="str">
            <v>Rionegro</v>
          </cell>
          <cell r="C270">
            <v>2</v>
          </cell>
          <cell r="D270">
            <v>0</v>
          </cell>
          <cell r="E270">
            <v>50.799999237061002</v>
          </cell>
        </row>
        <row r="271">
          <cell r="A271" t="str">
            <v>Mosquera</v>
          </cell>
          <cell r="B271">
            <v>2</v>
          </cell>
          <cell r="C271">
            <v>2</v>
          </cell>
          <cell r="D271">
            <v>1.3941113287055198</v>
          </cell>
          <cell r="E271">
            <v>693.87960334837294</v>
          </cell>
        </row>
        <row r="272">
          <cell r="A272" t="str">
            <v>Guarné</v>
          </cell>
          <cell r="C272">
            <v>2</v>
          </cell>
          <cell r="D272">
            <v>0</v>
          </cell>
          <cell r="E272">
            <v>56.436547740365221</v>
          </cell>
        </row>
        <row r="273">
          <cell r="A273" t="str">
            <v>Ibagué</v>
          </cell>
          <cell r="C273">
            <v>2</v>
          </cell>
          <cell r="D273">
            <v>0</v>
          </cell>
          <cell r="E273">
            <v>98.479997158049997</v>
          </cell>
        </row>
        <row r="274">
          <cell r="A274" t="str">
            <v>Planeta Rica</v>
          </cell>
          <cell r="C274">
            <v>1</v>
          </cell>
          <cell r="D274">
            <v>0</v>
          </cell>
          <cell r="E274">
            <v>93.699996948242003</v>
          </cell>
        </row>
        <row r="275">
          <cell r="A275" t="str">
            <v>Fundación</v>
          </cell>
          <cell r="C275">
            <v>1</v>
          </cell>
          <cell r="D275">
            <v>0</v>
          </cell>
          <cell r="E275">
            <v>93.699996948242003</v>
          </cell>
        </row>
        <row r="276">
          <cell r="A276" t="str">
            <v>San Carlos de Guaroa</v>
          </cell>
          <cell r="C276">
            <v>1</v>
          </cell>
          <cell r="D276">
            <v>0</v>
          </cell>
          <cell r="E276">
            <v>93.699996948242003</v>
          </cell>
        </row>
        <row r="277">
          <cell r="A277" t="str">
            <v>Fusagasugá</v>
          </cell>
          <cell r="C277">
            <v>1</v>
          </cell>
          <cell r="D277">
            <v>0</v>
          </cell>
          <cell r="E277">
            <v>1.33047805056476</v>
          </cell>
        </row>
        <row r="278">
          <cell r="A278" t="str">
            <v>Dos quebradas</v>
          </cell>
          <cell r="C278">
            <v>1</v>
          </cell>
          <cell r="D278">
            <v>0</v>
          </cell>
          <cell r="E278">
            <v>62.227085877303402</v>
          </cell>
        </row>
        <row r="279">
          <cell r="A279" t="str">
            <v>Galapa</v>
          </cell>
          <cell r="C279">
            <v>1</v>
          </cell>
          <cell r="D279">
            <v>0</v>
          </cell>
          <cell r="E279">
            <v>6.4956013952551803</v>
          </cell>
        </row>
        <row r="280">
          <cell r="A280" t="str">
            <v>Sabanalarga</v>
          </cell>
          <cell r="C280">
            <v>1</v>
          </cell>
          <cell r="D280">
            <v>0</v>
          </cell>
          <cell r="E280">
            <v>93.699996948242003</v>
          </cell>
        </row>
        <row r="281">
          <cell r="A281" t="str">
            <v>Carmen de Bolivar</v>
          </cell>
          <cell r="C281">
            <v>1</v>
          </cell>
          <cell r="D281">
            <v>0</v>
          </cell>
          <cell r="E281">
            <v>1.33047805056476</v>
          </cell>
        </row>
        <row r="282">
          <cell r="A282" t="str">
            <v>Sopo</v>
          </cell>
          <cell r="C282">
            <v>1</v>
          </cell>
          <cell r="D282">
            <v>0</v>
          </cell>
          <cell r="E282">
            <v>9.6999998092649999</v>
          </cell>
        </row>
        <row r="283">
          <cell r="A283" t="str">
            <v>Villamaría</v>
          </cell>
          <cell r="C283">
            <v>1</v>
          </cell>
          <cell r="D283">
            <v>0</v>
          </cell>
          <cell r="E283">
            <v>1.5</v>
          </cell>
        </row>
        <row r="284">
          <cell r="A284" t="str">
            <v>Villa De Rosario</v>
          </cell>
          <cell r="C284">
            <v>1</v>
          </cell>
          <cell r="D284">
            <v>0</v>
          </cell>
          <cell r="E284">
            <v>6.49180241153271</v>
          </cell>
        </row>
        <row r="285">
          <cell r="A285" t="str">
            <v>Inirida</v>
          </cell>
          <cell r="C285">
            <v>1</v>
          </cell>
          <cell r="D285">
            <v>0</v>
          </cell>
          <cell r="E285">
            <v>10.8865923957779</v>
          </cell>
        </row>
        <row r="286">
          <cell r="A286" t="str">
            <v>Pereira</v>
          </cell>
          <cell r="B286">
            <v>5</v>
          </cell>
          <cell r="C286">
            <v>1</v>
          </cell>
          <cell r="D286">
            <v>18.486936360495395</v>
          </cell>
          <cell r="E286">
            <v>45.900001525878999</v>
          </cell>
        </row>
        <row r="287">
          <cell r="A287" t="str">
            <v>Zipaquirá</v>
          </cell>
          <cell r="B287">
            <v>1</v>
          </cell>
          <cell r="C287">
            <v>1</v>
          </cell>
          <cell r="D287">
            <v>17</v>
          </cell>
          <cell r="E287">
            <v>120</v>
          </cell>
        </row>
        <row r="288">
          <cell r="A288" t="str">
            <v>Envigado</v>
          </cell>
          <cell r="B288">
            <v>1</v>
          </cell>
          <cell r="C288">
            <v>1</v>
          </cell>
          <cell r="D288">
            <v>100</v>
          </cell>
          <cell r="E288">
            <v>1.26663673319073</v>
          </cell>
        </row>
        <row r="289">
          <cell r="A289" t="str">
            <v>Los Patios</v>
          </cell>
          <cell r="C289">
            <v>1</v>
          </cell>
          <cell r="D289">
            <v>0</v>
          </cell>
          <cell r="E289">
            <v>0.90547523202003599</v>
          </cell>
        </row>
        <row r="290">
          <cell r="A290" t="str">
            <v>Sahagún</v>
          </cell>
          <cell r="C290">
            <v>1</v>
          </cell>
          <cell r="D290">
            <v>0</v>
          </cell>
          <cell r="E290">
            <v>93.699996948242003</v>
          </cell>
        </row>
        <row r="291">
          <cell r="A291" t="str">
            <v>Calarca</v>
          </cell>
          <cell r="C291">
            <v>1</v>
          </cell>
          <cell r="D291">
            <v>0</v>
          </cell>
          <cell r="E291">
            <v>6.4956013952551803</v>
          </cell>
        </row>
        <row r="292">
          <cell r="A292" t="str">
            <v>Santa Rosa De Cabal</v>
          </cell>
          <cell r="C292">
            <v>1</v>
          </cell>
          <cell r="D292">
            <v>0</v>
          </cell>
          <cell r="E292">
            <v>6.4365477403652198</v>
          </cell>
        </row>
        <row r="293">
          <cell r="A293" t="str">
            <v>Chia</v>
          </cell>
          <cell r="C293">
            <v>1</v>
          </cell>
          <cell r="D293">
            <v>0</v>
          </cell>
          <cell r="E293">
            <v>0.5</v>
          </cell>
        </row>
        <row r="294">
          <cell r="A294" t="str">
            <v>Tenjo</v>
          </cell>
          <cell r="C294">
            <v>1</v>
          </cell>
          <cell r="D294">
            <v>0</v>
          </cell>
          <cell r="E294">
            <v>650</v>
          </cell>
        </row>
        <row r="295">
          <cell r="A295" t="str">
            <v>Montería</v>
          </cell>
          <cell r="C295">
            <v>1</v>
          </cell>
          <cell r="D295">
            <v>0</v>
          </cell>
          <cell r="E295">
            <v>200</v>
          </cell>
        </row>
        <row r="296">
          <cell r="A296" t="str">
            <v>Valledupar</v>
          </cell>
          <cell r="C296">
            <v>1</v>
          </cell>
          <cell r="D296">
            <v>0</v>
          </cell>
          <cell r="E296">
            <v>93.699996948242003</v>
          </cell>
        </row>
        <row r="297">
          <cell r="A297" t="str">
            <v>Chinú</v>
          </cell>
          <cell r="C297">
            <v>1</v>
          </cell>
          <cell r="D297">
            <v>0</v>
          </cell>
          <cell r="E297">
            <v>93.699996948242003</v>
          </cell>
        </row>
        <row r="298">
          <cell r="A298" t="str">
            <v>Caracol</v>
          </cell>
          <cell r="C298">
            <v>1</v>
          </cell>
          <cell r="D298">
            <v>0</v>
          </cell>
          <cell r="E298">
            <v>95.5</v>
          </cell>
        </row>
        <row r="299">
          <cell r="A299" t="str">
            <v>Baraona</v>
          </cell>
          <cell r="C299">
            <v>1</v>
          </cell>
          <cell r="D299">
            <v>0</v>
          </cell>
          <cell r="E299">
            <v>6.4956013952551803</v>
          </cell>
        </row>
        <row r="300">
          <cell r="A300" t="str">
            <v>Armenia</v>
          </cell>
          <cell r="C300">
            <v>1</v>
          </cell>
          <cell r="D300">
            <v>0</v>
          </cell>
          <cell r="E300">
            <v>1.32806363011913</v>
          </cell>
        </row>
        <row r="301">
          <cell r="A301" t="str">
            <v>Villavicencio</v>
          </cell>
          <cell r="B301">
            <v>1</v>
          </cell>
          <cell r="D301">
            <v>1.34</v>
          </cell>
          <cell r="E301">
            <v>0</v>
          </cell>
        </row>
        <row r="302">
          <cell r="A302" t="str">
            <v>Tolima</v>
          </cell>
          <cell r="B302">
            <v>1</v>
          </cell>
          <cell r="D302">
            <v>29.67</v>
          </cell>
          <cell r="E302">
            <v>0</v>
          </cell>
        </row>
        <row r="303">
          <cell r="A303" t="str">
            <v>Tierralta</v>
          </cell>
          <cell r="B303">
            <v>1</v>
          </cell>
          <cell r="D303">
            <v>105.2</v>
          </cell>
          <cell r="E303">
            <v>0</v>
          </cell>
        </row>
        <row r="304">
          <cell r="A304" t="str">
            <v>El Rosal</v>
          </cell>
          <cell r="B304">
            <v>2</v>
          </cell>
          <cell r="D304">
            <v>35.891139547934799</v>
          </cell>
          <cell r="E304">
            <v>0</v>
          </cell>
        </row>
        <row r="305">
          <cell r="A305" t="str">
            <v>Puerto Gaitán</v>
          </cell>
          <cell r="B305">
            <v>1</v>
          </cell>
          <cell r="D305">
            <v>105.2</v>
          </cell>
          <cell r="E305">
            <v>0</v>
          </cell>
        </row>
        <row r="306">
          <cell r="A306" t="str">
            <v>Boyacá</v>
          </cell>
          <cell r="B306">
            <v>1</v>
          </cell>
          <cell r="D306">
            <v>1.28</v>
          </cell>
          <cell r="E306">
            <v>0</v>
          </cell>
        </row>
        <row r="307">
          <cell r="A307" t="str">
            <v>Pasto</v>
          </cell>
          <cell r="B307">
            <v>1</v>
          </cell>
          <cell r="D307">
            <v>0.8</v>
          </cell>
          <cell r="E307">
            <v>0</v>
          </cell>
        </row>
        <row r="308">
          <cell r="A308" t="str">
            <v>San Juan de Arama</v>
          </cell>
          <cell r="B308">
            <v>1</v>
          </cell>
          <cell r="D308">
            <v>103.5</v>
          </cell>
          <cell r="E308">
            <v>0</v>
          </cell>
        </row>
        <row r="309">
          <cell r="A309" t="str">
            <v>La Ceja</v>
          </cell>
          <cell r="B309">
            <v>1</v>
          </cell>
          <cell r="D309">
            <v>7.5</v>
          </cell>
          <cell r="E309">
            <v>0</v>
          </cell>
        </row>
        <row r="310">
          <cell r="A310" t="str">
            <v>Santa Marta</v>
          </cell>
          <cell r="B310">
            <v>2</v>
          </cell>
          <cell r="D310">
            <v>25.22</v>
          </cell>
          <cell r="E310">
            <v>0</v>
          </cell>
        </row>
        <row r="311">
          <cell r="A311" t="str">
            <v>Bugalagrande</v>
          </cell>
          <cell r="B311">
            <v>1</v>
          </cell>
          <cell r="D311">
            <v>13</v>
          </cell>
          <cell r="E311">
            <v>0</v>
          </cell>
        </row>
        <row r="312">
          <cell r="A312" t="str">
            <v>Chiquinquirá</v>
          </cell>
          <cell r="B312">
            <v>1</v>
          </cell>
          <cell r="D312">
            <v>0.08</v>
          </cell>
          <cell r="E312">
            <v>0</v>
          </cell>
        </row>
        <row r="313">
          <cell r="A313" t="str">
            <v>Cajicá</v>
          </cell>
          <cell r="B313">
            <v>1</v>
          </cell>
          <cell r="D313">
            <v>10.77</v>
          </cell>
          <cell r="E313">
            <v>0</v>
          </cell>
        </row>
        <row r="314">
          <cell r="A314" t="str">
            <v>Segovia</v>
          </cell>
          <cell r="B314">
            <v>1</v>
          </cell>
          <cell r="D314">
            <v>8.0799999237059996</v>
          </cell>
          <cell r="E314">
            <v>0</v>
          </cell>
        </row>
        <row r="315">
          <cell r="A315" t="str">
            <v>Girardota</v>
          </cell>
          <cell r="B315">
            <v>1</v>
          </cell>
          <cell r="D315">
            <v>0.239999994636</v>
          </cell>
          <cell r="E315">
            <v>0</v>
          </cell>
        </row>
        <row r="316">
          <cell r="A316" t="str">
            <v>Ciénaga</v>
          </cell>
          <cell r="B316">
            <v>1</v>
          </cell>
          <cell r="D316">
            <v>103.5</v>
          </cell>
          <cell r="E316">
            <v>0</v>
          </cell>
        </row>
        <row r="317">
          <cell r="A317" t="str">
            <v>Itagüí</v>
          </cell>
          <cell r="B317">
            <v>1</v>
          </cell>
          <cell r="D317">
            <v>14.5</v>
          </cell>
          <cell r="E317">
            <v>0</v>
          </cell>
        </row>
        <row r="318">
          <cell r="A318" t="str">
            <v>Total general</v>
          </cell>
          <cell r="B318">
            <v>170</v>
          </cell>
          <cell r="C318">
            <v>231</v>
          </cell>
          <cell r="D318">
            <v>2562.7033955344041</v>
          </cell>
          <cell r="E318">
            <v>5141.3880234384251</v>
          </cell>
        </row>
        <row r="344">
          <cell r="A344" t="str">
            <v>Retail &amp; Productos de Consumo</v>
          </cell>
          <cell r="B344">
            <v>28</v>
          </cell>
          <cell r="C344">
            <v>75</v>
          </cell>
          <cell r="D344">
            <v>119.36287355402825</v>
          </cell>
          <cell r="E344">
            <v>635.89005406636034</v>
          </cell>
        </row>
        <row r="345">
          <cell r="A345" t="str">
            <v>Servicios Corporativos</v>
          </cell>
          <cell r="B345">
            <v>30</v>
          </cell>
          <cell r="C345">
            <v>30</v>
          </cell>
          <cell r="D345">
            <v>89.851139643301821</v>
          </cell>
          <cell r="E345">
            <v>254.96028588301311</v>
          </cell>
        </row>
        <row r="346">
          <cell r="A346" t="str">
            <v>Software &amp; Servicios TI</v>
          </cell>
          <cell r="B346">
            <v>27</v>
          </cell>
          <cell r="C346">
            <v>24</v>
          </cell>
          <cell r="D346">
            <v>145.57999988079001</v>
          </cell>
          <cell r="E346">
            <v>79.61029737922776</v>
          </cell>
        </row>
        <row r="347">
          <cell r="A347" t="str">
            <v>Energía renovable</v>
          </cell>
          <cell r="B347">
            <v>7</v>
          </cell>
          <cell r="C347">
            <v>11</v>
          </cell>
          <cell r="D347">
            <v>567.89197351037194</v>
          </cell>
          <cell r="E347">
            <v>994.49007129701272</v>
          </cell>
        </row>
        <row r="348">
          <cell r="A348" t="str">
            <v>Comunicaciones</v>
          </cell>
          <cell r="B348">
            <v>5</v>
          </cell>
          <cell r="C348">
            <v>10</v>
          </cell>
          <cell r="D348">
            <v>226.22</v>
          </cell>
          <cell r="E348">
            <v>453.49999636411707</v>
          </cell>
        </row>
        <row r="349">
          <cell r="A349" t="str">
            <v>Comida &amp; bebidas</v>
          </cell>
          <cell r="B349">
            <v>6</v>
          </cell>
          <cell r="C349">
            <v>8</v>
          </cell>
          <cell r="D349">
            <v>102.04</v>
          </cell>
          <cell r="E349">
            <v>180.61999816894502</v>
          </cell>
        </row>
        <row r="350">
          <cell r="A350" t="str">
            <v>Servicios Financieros</v>
          </cell>
          <cell r="B350">
            <v>10</v>
          </cell>
          <cell r="C350">
            <v>8</v>
          </cell>
          <cell r="D350">
            <v>96.419999618530014</v>
          </cell>
          <cell r="E350">
            <v>127.4565916328379</v>
          </cell>
        </row>
        <row r="351">
          <cell r="A351" t="str">
            <v>Transporte y almacenamiento</v>
          </cell>
          <cell r="B351">
            <v>8</v>
          </cell>
          <cell r="C351">
            <v>8</v>
          </cell>
          <cell r="D351">
            <v>53.487999904633</v>
          </cell>
          <cell r="E351">
            <v>139.60000610351602</v>
          </cell>
        </row>
        <row r="352">
          <cell r="A352" t="str">
            <v>Bienes Raíces</v>
          </cell>
          <cell r="B352">
            <v>2</v>
          </cell>
          <cell r="C352">
            <v>5</v>
          </cell>
          <cell r="D352">
            <v>3.7999999761579999</v>
          </cell>
          <cell r="E352">
            <v>9.4999998807899999</v>
          </cell>
        </row>
        <row r="353">
          <cell r="A353" t="str">
            <v>Químicos</v>
          </cell>
          <cell r="B353">
            <v>2</v>
          </cell>
          <cell r="C353">
            <v>5</v>
          </cell>
          <cell r="D353">
            <v>8.73</v>
          </cell>
          <cell r="E353">
            <v>26.440016437001411</v>
          </cell>
        </row>
        <row r="354">
          <cell r="A354" t="str">
            <v>Hoteles &amp; Turismo</v>
          </cell>
          <cell r="B354">
            <v>2</v>
          </cell>
          <cell r="C354">
            <v>4</v>
          </cell>
          <cell r="D354">
            <v>22.419999999999998</v>
          </cell>
          <cell r="E354">
            <v>46.358674732025804</v>
          </cell>
        </row>
        <row r="355">
          <cell r="A355" t="str">
            <v>Componentes Electrónicos</v>
          </cell>
          <cell r="B355">
            <v>2</v>
          </cell>
          <cell r="C355">
            <v>4</v>
          </cell>
          <cell r="D355">
            <v>15.600000023842</v>
          </cell>
          <cell r="E355">
            <v>99.027086664085402</v>
          </cell>
        </row>
        <row r="356">
          <cell r="A356" t="str">
            <v>Farmacéuticos</v>
          </cell>
          <cell r="B356">
            <v>3</v>
          </cell>
          <cell r="C356">
            <v>4</v>
          </cell>
          <cell r="D356">
            <v>9.8000000000000007</v>
          </cell>
          <cell r="E356">
            <v>18.199999809265002</v>
          </cell>
        </row>
        <row r="357">
          <cell r="A357" t="str">
            <v>Maquinaria, Equipos &amp; Herramientas Industriales</v>
          </cell>
          <cell r="B357">
            <v>6</v>
          </cell>
          <cell r="C357">
            <v>3</v>
          </cell>
          <cell r="D357">
            <v>14.740000023842001</v>
          </cell>
          <cell r="E357">
            <v>4.400000095367</v>
          </cell>
        </row>
        <row r="358">
          <cell r="A358" t="str">
            <v>Atención Médica</v>
          </cell>
          <cell r="B358">
            <v>4</v>
          </cell>
          <cell r="C358">
            <v>3</v>
          </cell>
          <cell r="D358">
            <v>21.95</v>
          </cell>
          <cell r="E358">
            <v>70.900000000000006</v>
          </cell>
        </row>
        <row r="359">
          <cell r="A359" t="str">
            <v>Materiales de Construcción &amp; Edificios</v>
          </cell>
          <cell r="B359">
            <v>1</v>
          </cell>
          <cell r="C359">
            <v>3</v>
          </cell>
          <cell r="D359">
            <v>10</v>
          </cell>
          <cell r="E359">
            <v>14.600000381468998</v>
          </cell>
        </row>
        <row r="360">
          <cell r="A360" t="str">
            <v>Productos Electrónicos</v>
          </cell>
          <cell r="B360">
            <v>1</v>
          </cell>
          <cell r="C360">
            <v>3</v>
          </cell>
          <cell r="D360">
            <v>3.5</v>
          </cell>
          <cell r="E360">
            <v>75.800000190735005</v>
          </cell>
        </row>
        <row r="361">
          <cell r="A361" t="str">
            <v>Datacenter</v>
          </cell>
          <cell r="B361">
            <v>4</v>
          </cell>
          <cell r="C361">
            <v>3</v>
          </cell>
          <cell r="D361">
            <v>112.599999237061</v>
          </cell>
          <cell r="E361">
            <v>1341.799999237061</v>
          </cell>
        </row>
        <row r="362">
          <cell r="A362" t="str">
            <v>Automotor</v>
          </cell>
          <cell r="B362">
            <v>4</v>
          </cell>
          <cell r="C362">
            <v>2</v>
          </cell>
          <cell r="D362">
            <v>115.8</v>
          </cell>
          <cell r="E362">
            <v>65.354483595003799</v>
          </cell>
        </row>
        <row r="363">
          <cell r="A363" t="str">
            <v>Ciencias de la vida</v>
          </cell>
          <cell r="C363">
            <v>2</v>
          </cell>
          <cell r="D363">
            <v>0</v>
          </cell>
          <cell r="E363">
            <v>50</v>
          </cell>
        </row>
        <row r="364">
          <cell r="A364" t="str">
            <v>Manufacturas</v>
          </cell>
          <cell r="C364">
            <v>2</v>
          </cell>
          <cell r="D364">
            <v>0</v>
          </cell>
          <cell r="E364">
            <v>6.2</v>
          </cell>
        </row>
        <row r="365">
          <cell r="A365" t="str">
            <v>Textiles</v>
          </cell>
          <cell r="B365">
            <v>1</v>
          </cell>
          <cell r="C365">
            <v>1</v>
          </cell>
          <cell r="D365">
            <v>3.3</v>
          </cell>
          <cell r="E365">
            <v>3.299999952316</v>
          </cell>
        </row>
        <row r="366">
          <cell r="A366" t="str">
            <v>Servicios de Restaurantes</v>
          </cell>
          <cell r="C366">
            <v>1</v>
          </cell>
          <cell r="D366">
            <v>0</v>
          </cell>
          <cell r="E366">
            <v>12</v>
          </cell>
        </row>
        <row r="367">
          <cell r="A367" t="str">
            <v>Vidrios &amp; Cerámicas</v>
          </cell>
          <cell r="C367">
            <v>1</v>
          </cell>
          <cell r="D367">
            <v>0</v>
          </cell>
          <cell r="E367">
            <v>120</v>
          </cell>
        </row>
        <row r="368">
          <cell r="A368" t="str">
            <v>Ocio &amp; Entretenimiento</v>
          </cell>
          <cell r="B368">
            <v>3</v>
          </cell>
          <cell r="C368">
            <v>1</v>
          </cell>
          <cell r="D368">
            <v>4.7324736869105397</v>
          </cell>
          <cell r="E368">
            <v>2.5</v>
          </cell>
        </row>
        <row r="369">
          <cell r="A369" t="str">
            <v>Energías Renovables</v>
          </cell>
          <cell r="C369">
            <v>1</v>
          </cell>
          <cell r="D369">
            <v>0</v>
          </cell>
          <cell r="E369">
            <v>0.8</v>
          </cell>
        </row>
        <row r="370">
          <cell r="A370" t="str">
            <v>Papel, Impresión &amp; Embalaje</v>
          </cell>
          <cell r="C370">
            <v>1</v>
          </cell>
          <cell r="D370">
            <v>0</v>
          </cell>
          <cell r="E370">
            <v>50</v>
          </cell>
        </row>
        <row r="371">
          <cell r="A371" t="str">
            <v>Aeroespacial</v>
          </cell>
          <cell r="B371">
            <v>1</v>
          </cell>
          <cell r="C371">
            <v>1</v>
          </cell>
          <cell r="D371">
            <v>5.8000001907350001</v>
          </cell>
          <cell r="E371">
            <v>66.074983332180807</v>
          </cell>
        </row>
        <row r="372">
          <cell r="A372" t="str">
            <v>Componentes de Automóvil</v>
          </cell>
          <cell r="B372">
            <v>1</v>
          </cell>
          <cell r="C372">
            <v>1</v>
          </cell>
          <cell r="D372">
            <v>2.2000000000000002</v>
          </cell>
          <cell r="E372">
            <v>26</v>
          </cell>
        </row>
        <row r="373">
          <cell r="A373" t="str">
            <v>Dispositivos Médicos</v>
          </cell>
          <cell r="B373">
            <v>5</v>
          </cell>
          <cell r="C373">
            <v>1</v>
          </cell>
          <cell r="D373">
            <v>5.74</v>
          </cell>
          <cell r="E373">
            <v>1.899999976158</v>
          </cell>
        </row>
        <row r="374">
          <cell r="A374" t="str">
            <v>Almacenes &amp; depósitos</v>
          </cell>
          <cell r="B374">
            <v>1</v>
          </cell>
          <cell r="C374">
            <v>1</v>
          </cell>
          <cell r="D374">
            <v>65.3</v>
          </cell>
          <cell r="E374">
            <v>65.300003051757997</v>
          </cell>
        </row>
        <row r="375">
          <cell r="A375" t="str">
            <v>Energía Alternativa/Renovable</v>
          </cell>
          <cell r="C375">
            <v>1</v>
          </cell>
          <cell r="D375">
            <v>0</v>
          </cell>
          <cell r="E375">
            <v>95.5</v>
          </cell>
        </row>
        <row r="376">
          <cell r="A376" t="str">
            <v>Carbón, Petróleo y Gas Natural</v>
          </cell>
          <cell r="B376">
            <v>1</v>
          </cell>
          <cell r="C376">
            <v>1</v>
          </cell>
          <cell r="D376">
            <v>610</v>
          </cell>
          <cell r="E376">
            <v>0.90547523202003599</v>
          </cell>
        </row>
        <row r="377">
          <cell r="A377" t="str">
            <v>Metales</v>
          </cell>
          <cell r="B377">
            <v>1</v>
          </cell>
          <cell r="C377">
            <v>1</v>
          </cell>
          <cell r="D377">
            <v>8.0799999237059996</v>
          </cell>
          <cell r="E377">
            <v>1.899999976158</v>
          </cell>
        </row>
        <row r="378">
          <cell r="A378" t="str">
            <v>Industrias creativas</v>
          </cell>
          <cell r="C378">
            <v>1</v>
          </cell>
          <cell r="D378">
            <v>0</v>
          </cell>
          <cell r="E378">
            <v>0.5</v>
          </cell>
        </row>
        <row r="379">
          <cell r="A379" t="str">
            <v>Plásticos</v>
          </cell>
          <cell r="B379">
            <v>1</v>
          </cell>
          <cell r="D379">
            <v>98.4</v>
          </cell>
          <cell r="E379">
            <v>0</v>
          </cell>
        </row>
        <row r="380">
          <cell r="A380" t="str">
            <v>Transporte No-Automotor OEM</v>
          </cell>
          <cell r="B380">
            <v>1</v>
          </cell>
          <cell r="D380">
            <v>11.3569363604954</v>
          </cell>
          <cell r="E380">
            <v>0</v>
          </cell>
        </row>
        <row r="381">
          <cell r="A381" t="str">
            <v>Equipos &amp; Máquinas Empresariales</v>
          </cell>
          <cell r="B381">
            <v>2</v>
          </cell>
          <cell r="D381">
            <v>8</v>
          </cell>
          <cell r="E381">
            <v>0</v>
          </cell>
        </row>
        <row r="382">
          <cell r="A382" t="str">
            <v>Total general</v>
          </cell>
          <cell r="B382">
            <v>170</v>
          </cell>
          <cell r="C382">
            <v>231</v>
          </cell>
          <cell r="D382">
            <v>2562.7033955344068</v>
          </cell>
          <cell r="E382">
            <v>5141.3880234384224</v>
          </cell>
        </row>
        <row r="390">
          <cell r="A390" t="str">
            <v>Retail &amp; Productos de Consumo</v>
          </cell>
          <cell r="B390">
            <v>17</v>
          </cell>
          <cell r="C390">
            <v>18</v>
          </cell>
          <cell r="D390">
            <v>217.6066664227865</v>
          </cell>
          <cell r="E390">
            <v>100.44785174387241</v>
          </cell>
        </row>
        <row r="391">
          <cell r="A391" t="str">
            <v>Servicios Corporativos</v>
          </cell>
          <cell r="B391">
            <v>5</v>
          </cell>
          <cell r="C391">
            <v>11</v>
          </cell>
          <cell r="D391">
            <v>8.5539181749463395</v>
          </cell>
          <cell r="E391">
            <v>91.272288172640557</v>
          </cell>
        </row>
        <row r="392">
          <cell r="A392" t="str">
            <v>Software &amp; Servicios TI</v>
          </cell>
          <cell r="B392">
            <v>1</v>
          </cell>
          <cell r="C392">
            <v>6</v>
          </cell>
          <cell r="D392">
            <v>0.5</v>
          </cell>
          <cell r="E392">
            <v>24.161788707983298</v>
          </cell>
        </row>
        <row r="393">
          <cell r="A393" t="str">
            <v>Servicios Financieros</v>
          </cell>
          <cell r="B393">
            <v>3</v>
          </cell>
          <cell r="C393">
            <v>3</v>
          </cell>
          <cell r="D393">
            <v>42.186591632837903</v>
          </cell>
          <cell r="E393">
            <v>66.399997711181001</v>
          </cell>
        </row>
        <row r="394">
          <cell r="A394" t="str">
            <v>Energía Alternativa/Renovable</v>
          </cell>
          <cell r="C394">
            <v>2</v>
          </cell>
          <cell r="D394">
            <v>0</v>
          </cell>
          <cell r="E394">
            <v>191</v>
          </cell>
        </row>
        <row r="395">
          <cell r="A395" t="str">
            <v>Comunicaciones</v>
          </cell>
          <cell r="B395">
            <v>1</v>
          </cell>
          <cell r="C395">
            <v>2</v>
          </cell>
          <cell r="D395">
            <v>41.799999237061002</v>
          </cell>
          <cell r="E395">
            <v>134.40000152587902</v>
          </cell>
        </row>
        <row r="396">
          <cell r="A396" t="str">
            <v>Energías Renovables</v>
          </cell>
          <cell r="C396">
            <v>1</v>
          </cell>
          <cell r="D396">
            <v>0</v>
          </cell>
          <cell r="E396">
            <v>1</v>
          </cell>
        </row>
        <row r="397">
          <cell r="A397" t="str">
            <v>Hoteles &amp; Turismo</v>
          </cell>
          <cell r="B397">
            <v>2</v>
          </cell>
          <cell r="C397">
            <v>1</v>
          </cell>
          <cell r="D397">
            <v>23.181379642932001</v>
          </cell>
          <cell r="E397">
            <v>20.927252643656601</v>
          </cell>
        </row>
        <row r="398">
          <cell r="A398" t="str">
            <v>Maquinaria, Equipos &amp; Herramientas Industriales</v>
          </cell>
          <cell r="C398">
            <v>1</v>
          </cell>
          <cell r="D398">
            <v>0</v>
          </cell>
          <cell r="E398">
            <v>5.5</v>
          </cell>
        </row>
        <row r="399">
          <cell r="A399" t="str">
            <v>Bienes Raíces</v>
          </cell>
          <cell r="B399">
            <v>3</v>
          </cell>
          <cell r="C399">
            <v>1</v>
          </cell>
          <cell r="D399">
            <v>5.6999999284739999</v>
          </cell>
          <cell r="E399">
            <v>1.899999976158</v>
          </cell>
        </row>
        <row r="400">
          <cell r="A400" t="str">
            <v>Componentes Electrónicos</v>
          </cell>
          <cell r="B400">
            <v>1</v>
          </cell>
          <cell r="D400">
            <v>1.100000023842</v>
          </cell>
          <cell r="E400">
            <v>0</v>
          </cell>
        </row>
        <row r="401">
          <cell r="A401" t="str">
            <v>Químicos</v>
          </cell>
          <cell r="B401">
            <v>1</v>
          </cell>
          <cell r="D401">
            <v>6</v>
          </cell>
          <cell r="E401">
            <v>0</v>
          </cell>
        </row>
        <row r="402">
          <cell r="A402" t="str">
            <v>Transporte y almacenamiento</v>
          </cell>
          <cell r="B402">
            <v>2</v>
          </cell>
          <cell r="D402">
            <v>5.699999988079</v>
          </cell>
          <cell r="E402">
            <v>0</v>
          </cell>
        </row>
        <row r="403">
          <cell r="A403" t="str">
            <v>Energía renovable</v>
          </cell>
          <cell r="B403">
            <v>7</v>
          </cell>
          <cell r="D403">
            <v>655.89997863769395</v>
          </cell>
          <cell r="E403">
            <v>0</v>
          </cell>
        </row>
        <row r="404">
          <cell r="A404" t="str">
            <v>Datacenter</v>
          </cell>
          <cell r="B404">
            <v>1</v>
          </cell>
          <cell r="D404">
            <v>41.799999237061002</v>
          </cell>
          <cell r="E404">
            <v>0</v>
          </cell>
        </row>
        <row r="405">
          <cell r="A405" t="str">
            <v>Farmacéuticos</v>
          </cell>
          <cell r="B405">
            <v>2</v>
          </cell>
          <cell r="D405">
            <v>11.5</v>
          </cell>
          <cell r="E405">
            <v>0</v>
          </cell>
        </row>
        <row r="406">
          <cell r="A406" t="str">
            <v>Textiles</v>
          </cell>
          <cell r="B406">
            <v>1</v>
          </cell>
          <cell r="D406">
            <v>3.299999952316</v>
          </cell>
          <cell r="E406">
            <v>0</v>
          </cell>
        </row>
        <row r="407">
          <cell r="A407" t="str">
            <v>Productos Electrónicos</v>
          </cell>
          <cell r="B407">
            <v>1</v>
          </cell>
          <cell r="D407">
            <v>25.700000762938998</v>
          </cell>
          <cell r="E407">
            <v>0</v>
          </cell>
        </row>
        <row r="408">
          <cell r="A408" t="str">
            <v>Total general</v>
          </cell>
          <cell r="B408">
            <v>48</v>
          </cell>
          <cell r="C408">
            <v>46</v>
          </cell>
          <cell r="D408">
            <v>1090.528533640969</v>
          </cell>
          <cell r="E408">
            <v>637.009180481371</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Inst frame"/>
      <sheetName val="Legal framework"/>
      <sheetName val="Dir politica Gob"/>
      <sheetName val="Transparencia"/>
      <sheetName val="Gov decisions"/>
      <sheetName val="Adaptabilidad gob"/>
      <sheetName val="Metodologia encuesta"/>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ercio"/>
      <sheetName val="Hoja1"/>
      <sheetName val="BETO"/>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1"/>
      <sheetName val="Extranjeras 2014"/>
      <sheetName val="Hoja2"/>
      <sheetName val="Nacionales 2014"/>
      <sheetName val="Extranjeras NUEVO"/>
      <sheetName val="Bogota - Sociedades Extranjeras"/>
      <sheetName val="Bogota%20-%20Sociedades%20Extra"/>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Información Económica "/>
      <sheetName val="GE1"/>
      <sheetName val="GE2"/>
      <sheetName val="GE3"/>
      <sheetName val="GE4"/>
      <sheetName val="GE5"/>
      <sheetName val="GE6"/>
      <sheetName val="GE7"/>
      <sheetName val="GE8"/>
      <sheetName val="GE9"/>
      <sheetName val="GE10"/>
      <sheetName val="GE11"/>
      <sheetName val="GE12"/>
      <sheetName val="GE13"/>
      <sheetName val="GE14"/>
      <sheetName val="GE15"/>
      <sheetName val="GE16"/>
      <sheetName val="GE17"/>
      <sheetName val="IED"/>
      <sheetName val="IED1"/>
      <sheetName val="IED2"/>
      <sheetName val="IED3"/>
      <sheetName val="IED4"/>
      <sheetName val="IED5"/>
      <sheetName val="IED6"/>
      <sheetName val="CI1"/>
      <sheetName val="CI2"/>
      <sheetName val="EEF1"/>
      <sheetName val="EEF2"/>
      <sheetName val="EEF3"/>
      <sheetName val="ACI1"/>
      <sheetName val="ACI2"/>
      <sheetName val="ACI3"/>
      <sheetName val="Posicionamiento Competitivo"/>
      <sheetName val="Competitividad General"/>
      <sheetName val="CG1"/>
      <sheetName val="CG2"/>
      <sheetName val="CG3"/>
      <sheetName val="CG4"/>
      <sheetName val="CG5"/>
      <sheetName val="CG6"/>
      <sheetName val="CG7"/>
      <sheetName val="CG8"/>
      <sheetName val="CG9"/>
      <sheetName val="Competitividad Económica"/>
      <sheetName val="CE1"/>
      <sheetName val="CE2"/>
      <sheetName val="Competitividad del Recurso Huma"/>
      <sheetName val="CRH1"/>
      <sheetName val="CRH2"/>
      <sheetName val="CRH3"/>
      <sheetName val="CRH4"/>
      <sheetName val="Competitividad de los negocios"/>
      <sheetName val="CN1"/>
      <sheetName val="CN2"/>
      <sheetName val="CN3"/>
      <sheetName val="CN4"/>
      <sheetName val="Entorno para los Negocios"/>
      <sheetName val="Generalidades"/>
      <sheetName val="G1"/>
      <sheetName val="G2"/>
      <sheetName val="G3"/>
      <sheetName val="G4"/>
      <sheetName val="G5"/>
      <sheetName val="G6"/>
      <sheetName val="G7"/>
      <sheetName val="G8"/>
      <sheetName val="G9"/>
      <sheetName val="G10"/>
      <sheetName val="G11"/>
      <sheetName val="Costos de Operación"/>
      <sheetName val="CO1"/>
      <sheetName val="CO2"/>
      <sheetName val="Incentivos y Exenciones"/>
      <sheetName val="IE1"/>
      <sheetName val="IE2"/>
      <sheetName val="IE3"/>
      <sheetName val="IE4"/>
      <sheetName val="Demografía y Recurso Humano"/>
      <sheetName val="Demografía"/>
      <sheetName val="D1"/>
      <sheetName val="D2"/>
      <sheetName val="D3"/>
      <sheetName val="D4"/>
      <sheetName val="D5"/>
      <sheetName val="D6"/>
      <sheetName val="Talento Humano"/>
      <sheetName val="TH1"/>
      <sheetName val="TH2"/>
      <sheetName val="TH3"/>
      <sheetName val="TH4"/>
      <sheetName val="TH5"/>
      <sheetName val="TH6"/>
      <sheetName val="Mercado Laboral"/>
      <sheetName val="ML1"/>
      <sheetName val="ML2"/>
      <sheetName val="ML3"/>
      <sheetName val="ML4"/>
      <sheetName val="Infraestructura y Conectividad"/>
      <sheetName val="Hoja2"/>
      <sheetName val="16.1"/>
      <sheetName val="16.2"/>
      <sheetName val="16.3"/>
      <sheetName val="16.4"/>
      <sheetName val="17.1"/>
      <sheetName val="17.2"/>
      <sheetName val="TICs"/>
      <sheetName val="18.1"/>
      <sheetName val="18.2"/>
      <sheetName val="19.1"/>
      <sheetName val="19.2"/>
      <sheetName val="19.3"/>
      <sheetName val="Calidad de Vida "/>
      <sheetName val="20.1"/>
      <sheetName val="20.2"/>
      <sheetName val="21.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refreshError="1"/>
      <sheetData sheetId="105" refreshError="1"/>
      <sheetData sheetId="106"/>
      <sheetData sheetId="107" refreshError="1"/>
      <sheetData sheetId="108"/>
      <sheetData sheetId="109"/>
      <sheetData sheetId="110" refreshError="1"/>
      <sheetData sheetId="111"/>
      <sheetData sheetId="112"/>
      <sheetData sheetId="113" refreshError="1"/>
      <sheetData sheetId="114"/>
      <sheetData sheetId="115"/>
      <sheetData sheetId="1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1"/>
      <sheetName val="G2"/>
      <sheetName val="G6"/>
      <sheetName val="G3"/>
      <sheetName val="G7"/>
      <sheetName val="G8"/>
      <sheetName val="G9"/>
      <sheetName val="Hoja1"/>
    </sheetNames>
    <sheetDataSet>
      <sheetData sheetId="0"/>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al mensual"/>
      <sheetName val="13 áreas mensual"/>
      <sheetName val="tnal cabe ru trim movil"/>
      <sheetName val="Gráfico1"/>
      <sheetName val="areas trim movil"/>
      <sheetName val="Jefes trim movil tnal cabe ru"/>
      <sheetName val="Jefes trim movil T13áreas"/>
      <sheetName val="tnal cabe rur 12 meses movil"/>
      <sheetName val="areas 12 meses movil"/>
      <sheetName val="Jefes 12 meses tnal cabe ru"/>
      <sheetName val="Jefes 12 meses t13áreas"/>
      <sheetName val="ocup ramas trim tnal"/>
      <sheetName val="ocup posc trim tnal "/>
      <sheetName val="ocu ramas trm 13 áreas"/>
      <sheetName val="ocu posc trim 13 áreas"/>
      <sheetName val="cesantes ramas trim tnal"/>
      <sheetName val="cesantes ramas Trim 13areas"/>
      <sheetName val="inact trim tnal"/>
      <sheetName val="inact trim 13 áreas"/>
      <sheetName val="Tnal_mensual"/>
      <sheetName val="13_áreas_mensual"/>
      <sheetName val="tnal_cabe_ru_trim_movil"/>
      <sheetName val="areas_trim_movil"/>
      <sheetName val="Jefes_trim_movil_tnal_cabe_ru"/>
      <sheetName val="Jefes_trim_movil_T13áreas"/>
      <sheetName val="tnal_cabe_rur_12_meses_movil"/>
      <sheetName val="areas_12_meses_movil"/>
      <sheetName val="Jefes_12_meses_tnal_cabe_ru"/>
      <sheetName val="Jefes_12_meses_t13áreas"/>
      <sheetName val="ocup_ramas_trim_tnal"/>
      <sheetName val="ocup_posc_trim_tnal_"/>
      <sheetName val="ocu_ramas_trm_13_áreas"/>
      <sheetName val="ocu_posc_trim_13_áreas"/>
      <sheetName val="cesantes_ramas_trim_tnal"/>
      <sheetName val="cesantes_ramas_Trim_13areas"/>
      <sheetName val="inact_trim_tnal"/>
      <sheetName val="inact_trim_13_áre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Tema de Office">
  <a:themeElements>
    <a:clrScheme name="Personalizado 2">
      <a:dk1>
        <a:sysClr val="windowText" lastClr="000000"/>
      </a:dk1>
      <a:lt1>
        <a:sysClr val="window" lastClr="FFFFFF"/>
      </a:lt1>
      <a:dk2>
        <a:srgbClr val="44546A"/>
      </a:dk2>
      <a:lt2>
        <a:srgbClr val="E7E6E6"/>
      </a:lt2>
      <a:accent1>
        <a:srgbClr val="3FBCDF"/>
      </a:accent1>
      <a:accent2>
        <a:srgbClr val="D3091D"/>
      </a:accent2>
      <a:accent3>
        <a:srgbClr val="AEABAB"/>
      </a:accent3>
      <a:accent4>
        <a:srgbClr val="0563C1"/>
      </a:accent4>
      <a:accent5>
        <a:srgbClr val="AEABAB"/>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EF491F"/>
  </sheetPr>
  <dimension ref="A1:N53"/>
  <sheetViews>
    <sheetView showGridLines="0" tabSelected="1" zoomScale="70" zoomScaleNormal="70" workbookViewId="0">
      <selection activeCell="N47" sqref="N47"/>
    </sheetView>
  </sheetViews>
  <sheetFormatPr baseColWidth="10" defaultColWidth="0" defaultRowHeight="14.1" customHeight="1" zeroHeight="1"/>
  <cols>
    <col min="1" max="14" width="10.88671875" style="99" customWidth="1"/>
    <col min="15" max="16384" width="10.88671875" style="99" hidden="1"/>
  </cols>
  <sheetData>
    <row r="1" spans="1:1" customFormat="1" ht="14.4"/>
    <row r="2" spans="1:1" customFormat="1" ht="14.4"/>
    <row r="3" spans="1:1" customFormat="1" ht="14.4"/>
    <row r="4" spans="1:1" customFormat="1" ht="14.4"/>
    <row r="5" spans="1:1" customFormat="1" ht="14.4"/>
    <row r="6" spans="1:1" customFormat="1" ht="21">
      <c r="A6" s="3"/>
    </row>
    <row r="7" spans="1:1" customFormat="1" ht="15">
      <c r="A7" s="4"/>
    </row>
    <row r="8" spans="1:1" customFormat="1" ht="14.4">
      <c r="A8" s="1"/>
    </row>
    <row r="9" spans="1:1" customFormat="1" ht="14.4">
      <c r="A9" s="2"/>
    </row>
    <row r="10" spans="1:1" customFormat="1" ht="14.4"/>
    <row r="11" spans="1:1" customFormat="1" ht="14.4"/>
    <row r="12" spans="1:1" customFormat="1" ht="14.4"/>
    <row r="13" spans="1:1" customFormat="1" ht="14.4"/>
    <row r="14" spans="1:1" customFormat="1" ht="14.4"/>
    <row r="15" spans="1:1" customFormat="1" ht="14.4"/>
    <row r="16" spans="1:1" customFormat="1" ht="14.4"/>
    <row r="17" spans="1:14" customFormat="1" ht="14.4"/>
    <row r="18" spans="1:14" customFormat="1" ht="14.4"/>
    <row r="19" spans="1:14" customFormat="1" ht="14.4"/>
    <row r="20" spans="1:14" customFormat="1" ht="14.4"/>
    <row r="21" spans="1:14" customFormat="1" ht="14.4"/>
    <row r="22" spans="1:14" customFormat="1" ht="14.4"/>
    <row r="23" spans="1:14" customFormat="1" ht="14.4"/>
    <row r="24" spans="1:14" customFormat="1" ht="14.4"/>
    <row r="25" spans="1:14" customFormat="1" ht="14.4"/>
    <row r="26" spans="1:14" customFormat="1" ht="14.4"/>
    <row r="27" spans="1:14" customFormat="1" ht="14.4"/>
    <row r="28" spans="1:14" customFormat="1" ht="14.4"/>
    <row r="29" spans="1:14" customFormat="1" ht="14.4"/>
    <row r="30" spans="1:14" customFormat="1" ht="14.4">
      <c r="A30" s="99"/>
      <c r="B30" s="99"/>
      <c r="C30" s="99"/>
      <c r="D30" s="99"/>
      <c r="E30" s="99"/>
      <c r="F30" s="99"/>
      <c r="G30" s="99"/>
      <c r="H30" s="99"/>
      <c r="I30" s="99"/>
      <c r="J30" s="99"/>
      <c r="K30" s="99"/>
      <c r="L30" s="99"/>
      <c r="M30" s="99"/>
      <c r="N30" s="99"/>
    </row>
    <row r="31" spans="1:14" customFormat="1" ht="14.4">
      <c r="A31" s="99"/>
      <c r="B31" s="99"/>
      <c r="C31" s="99"/>
      <c r="D31" s="99"/>
      <c r="E31" s="99"/>
      <c r="F31" s="99"/>
      <c r="G31" s="99"/>
      <c r="H31" s="99"/>
      <c r="I31" s="99"/>
      <c r="J31" s="99"/>
      <c r="K31" s="99"/>
      <c r="L31" s="99"/>
      <c r="M31" s="99"/>
      <c r="N31" s="99"/>
    </row>
    <row r="32" spans="1:14" customFormat="1" ht="14.4">
      <c r="A32" s="99"/>
      <c r="B32" s="99"/>
      <c r="C32" s="99"/>
      <c r="D32" s="99"/>
      <c r="E32" s="99"/>
      <c r="F32" s="99"/>
      <c r="G32" s="99"/>
      <c r="H32" s="99"/>
      <c r="I32" s="99"/>
      <c r="J32" s="99"/>
      <c r="K32" s="99"/>
      <c r="L32" s="99"/>
      <c r="M32" s="99"/>
      <c r="N32" s="99"/>
    </row>
    <row r="33" spans="1:14" customFormat="1" ht="14.4">
      <c r="A33" s="99"/>
      <c r="B33" s="99"/>
      <c r="C33" s="99"/>
      <c r="D33" s="99"/>
      <c r="E33" s="99"/>
      <c r="F33" s="99"/>
      <c r="G33" s="99"/>
      <c r="H33" s="99"/>
      <c r="I33" s="99"/>
      <c r="J33" s="99"/>
      <c r="K33" s="99"/>
      <c r="L33" s="99"/>
      <c r="M33" s="99"/>
      <c r="N33" s="99"/>
    </row>
    <row r="34" spans="1:14" customFormat="1" ht="14.4">
      <c r="A34" s="99"/>
      <c r="B34" s="99"/>
      <c r="C34" s="99"/>
      <c r="D34" s="99"/>
      <c r="E34" s="99"/>
      <c r="F34" s="99"/>
      <c r="G34" s="99"/>
      <c r="H34" s="99"/>
      <c r="I34" s="99"/>
      <c r="J34" s="99"/>
      <c r="K34" s="99"/>
      <c r="L34" s="99"/>
      <c r="M34" s="99"/>
      <c r="N34" s="99"/>
    </row>
    <row r="35" spans="1:14" customFormat="1" ht="14.4">
      <c r="A35" s="99"/>
      <c r="B35" s="99"/>
      <c r="C35" s="99"/>
      <c r="D35" s="99"/>
      <c r="E35" s="99"/>
      <c r="F35" s="99"/>
      <c r="G35" s="99"/>
      <c r="H35" s="99"/>
      <c r="I35" s="99"/>
      <c r="J35" s="99"/>
      <c r="K35" s="99"/>
      <c r="L35" s="99"/>
      <c r="M35" s="99"/>
      <c r="N35" s="99"/>
    </row>
    <row r="36" spans="1:14" customFormat="1" ht="14.4">
      <c r="A36" s="99"/>
      <c r="B36" s="99"/>
      <c r="C36" s="99"/>
      <c r="D36" s="99"/>
      <c r="E36" s="99"/>
      <c r="F36" s="99"/>
      <c r="G36" s="99"/>
      <c r="H36" s="99"/>
      <c r="I36" s="99"/>
      <c r="J36" s="99"/>
      <c r="K36" s="99"/>
      <c r="L36" s="99"/>
      <c r="M36" s="99"/>
      <c r="N36" s="99"/>
    </row>
    <row r="37" spans="1:14" customFormat="1" ht="14.4">
      <c r="A37" s="99"/>
      <c r="B37" s="99"/>
      <c r="C37" s="99"/>
      <c r="D37" s="99"/>
      <c r="E37" s="99"/>
      <c r="F37" s="99"/>
      <c r="G37" s="99"/>
      <c r="H37" s="99"/>
      <c r="I37" s="99"/>
      <c r="J37" s="99"/>
      <c r="K37" s="99"/>
      <c r="L37" s="99"/>
      <c r="M37" s="99"/>
      <c r="N37" s="99"/>
    </row>
    <row r="38" spans="1:14" customFormat="1" ht="14.4">
      <c r="A38" s="99"/>
      <c r="B38" s="99"/>
      <c r="C38" s="99"/>
      <c r="D38" s="99"/>
      <c r="E38" s="99"/>
      <c r="F38" s="99"/>
      <c r="G38" s="99"/>
      <c r="H38" s="99"/>
      <c r="I38" s="99"/>
      <c r="J38" s="99"/>
      <c r="K38" s="99"/>
      <c r="L38" s="99"/>
      <c r="M38" s="99"/>
      <c r="N38" s="99"/>
    </row>
    <row r="39" spans="1:14" customFormat="1" ht="14.4">
      <c r="A39" s="99"/>
      <c r="B39" s="99"/>
      <c r="C39" s="99"/>
      <c r="D39" s="99"/>
      <c r="E39" s="99"/>
      <c r="F39" s="99"/>
      <c r="G39" s="99"/>
      <c r="H39" s="99"/>
      <c r="I39" s="99"/>
      <c r="J39" s="99"/>
      <c r="K39" s="99"/>
      <c r="L39" s="99"/>
      <c r="M39" s="99"/>
      <c r="N39" s="99"/>
    </row>
    <row r="40" spans="1:14" customFormat="1" ht="14.4">
      <c r="A40" s="99"/>
      <c r="B40" s="99"/>
      <c r="C40" s="99"/>
      <c r="D40" s="99"/>
      <c r="E40" s="99"/>
      <c r="F40" s="99"/>
      <c r="G40" s="99"/>
      <c r="H40" s="99"/>
      <c r="I40" s="99"/>
      <c r="J40" s="99"/>
      <c r="K40" s="99"/>
      <c r="L40" s="99"/>
      <c r="M40" s="99"/>
      <c r="N40" s="99"/>
    </row>
    <row r="41" spans="1:14" customFormat="1" ht="14.4">
      <c r="A41" s="99"/>
      <c r="B41" s="99"/>
      <c r="C41" s="99"/>
      <c r="D41" s="99"/>
      <c r="E41" s="99"/>
      <c r="F41" s="99"/>
      <c r="G41" s="99"/>
      <c r="H41" s="99"/>
      <c r="I41" s="99"/>
      <c r="J41" s="99"/>
      <c r="K41" s="99"/>
      <c r="L41" s="99"/>
      <c r="M41" s="99"/>
      <c r="N41" s="99"/>
    </row>
    <row r="42" spans="1:14" customFormat="1" ht="14.4">
      <c r="A42" s="99"/>
      <c r="B42" s="99"/>
      <c r="C42" s="99"/>
      <c r="D42" s="99"/>
      <c r="E42" s="99"/>
      <c r="F42" s="99"/>
      <c r="G42" s="99"/>
      <c r="H42" s="99"/>
      <c r="I42" s="99"/>
      <c r="J42" s="99"/>
      <c r="K42" s="99"/>
      <c r="L42" s="99"/>
      <c r="M42" s="99"/>
      <c r="N42" s="99"/>
    </row>
    <row r="43" spans="1:14" customFormat="1" ht="14.4">
      <c r="A43" s="99"/>
      <c r="B43" s="99"/>
      <c r="C43" s="99"/>
      <c r="D43" s="99"/>
      <c r="E43" s="99"/>
      <c r="F43" s="99"/>
      <c r="G43" s="99"/>
      <c r="H43" s="99"/>
      <c r="I43" s="99"/>
      <c r="J43" s="99"/>
      <c r="K43" s="99"/>
      <c r="L43" s="99"/>
      <c r="M43" s="99"/>
      <c r="N43" s="99"/>
    </row>
    <row r="44" spans="1:14" customFormat="1" ht="14.4">
      <c r="A44" s="99"/>
      <c r="B44" s="99"/>
      <c r="C44" s="99"/>
      <c r="D44" s="99"/>
      <c r="E44" s="99"/>
      <c r="F44" s="99"/>
      <c r="G44" s="99"/>
      <c r="H44" s="99"/>
      <c r="I44" s="99"/>
      <c r="J44" s="99"/>
      <c r="K44" s="99"/>
      <c r="L44" s="99"/>
      <c r="M44" s="99"/>
      <c r="N44" s="99"/>
    </row>
    <row r="45" spans="1:14" customFormat="1" ht="14.1" customHeight="1">
      <c r="A45" s="99"/>
      <c r="B45" s="99"/>
      <c r="C45" s="99"/>
      <c r="D45" s="99"/>
      <c r="E45" s="99"/>
      <c r="F45" s="99"/>
      <c r="G45" s="99"/>
      <c r="H45" s="99"/>
      <c r="I45" s="99"/>
      <c r="J45" s="99"/>
      <c r="K45" s="99"/>
      <c r="L45" s="99"/>
      <c r="M45" s="99"/>
      <c r="N45" s="99"/>
    </row>
    <row r="46" spans="1:14" customFormat="1" ht="14.1" customHeight="1">
      <c r="A46" s="99"/>
      <c r="B46" s="99"/>
      <c r="C46" s="99"/>
      <c r="D46" s="99"/>
      <c r="E46" s="99"/>
      <c r="F46" s="99"/>
      <c r="G46" s="99"/>
      <c r="H46" s="99"/>
      <c r="I46" s="99"/>
      <c r="J46" s="99"/>
      <c r="K46" s="99"/>
      <c r="L46" s="99"/>
      <c r="M46" s="99"/>
      <c r="N46" s="99"/>
    </row>
    <row r="47" spans="1:14" customFormat="1" ht="14.1" customHeight="1">
      <c r="A47" s="99"/>
      <c r="B47" s="99"/>
      <c r="C47" s="99"/>
      <c r="D47" s="99"/>
      <c r="E47" s="99"/>
      <c r="F47" s="99"/>
      <c r="G47" s="99"/>
      <c r="H47" s="99"/>
      <c r="I47" s="99"/>
      <c r="J47" s="99"/>
      <c r="K47" s="99"/>
      <c r="L47" s="99"/>
      <c r="M47" s="99"/>
      <c r="N47" s="99"/>
    </row>
    <row r="48" spans="1:14" customFormat="1" ht="14.1" customHeight="1">
      <c r="A48" s="99"/>
      <c r="B48" s="99"/>
      <c r="C48" s="99"/>
      <c r="D48" s="99"/>
      <c r="E48" s="99"/>
      <c r="F48" s="99"/>
      <c r="G48" s="99"/>
      <c r="H48" s="99"/>
      <c r="I48" s="99"/>
      <c r="J48" s="99"/>
      <c r="K48" s="99"/>
      <c r="L48" s="99"/>
      <c r="M48" s="99"/>
      <c r="N48" s="99"/>
    </row>
    <row r="49" spans="1:14" customFormat="1" ht="15.6" customHeight="1">
      <c r="A49" s="99"/>
      <c r="B49" s="99"/>
      <c r="C49" s="99"/>
      <c r="D49" s="99"/>
      <c r="E49" s="99"/>
      <c r="F49" s="99"/>
      <c r="G49" s="99"/>
      <c r="H49" s="99"/>
      <c r="I49" s="99"/>
      <c r="J49" s="99"/>
      <c r="K49" s="99"/>
      <c r="L49" s="99"/>
      <c r="M49" s="99"/>
      <c r="N49" s="99"/>
    </row>
    <row r="50" spans="1:14" ht="14.1" customHeight="1"/>
    <row r="51" spans="1:14" ht="14.1" customHeight="1"/>
    <row r="52" spans="1:14" ht="14.1" customHeight="1"/>
    <row r="53" spans="1:14" ht="14.1" customHeight="1"/>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BBEACB"/>
  </sheetPr>
  <dimension ref="A1:Q80"/>
  <sheetViews>
    <sheetView showGridLines="0" zoomScaleNormal="100" workbookViewId="0">
      <selection activeCell="A8" sqref="A8"/>
    </sheetView>
  </sheetViews>
  <sheetFormatPr baseColWidth="10" defaultColWidth="10.6640625" defaultRowHeight="14.4"/>
  <cols>
    <col min="1" max="1" width="27.109375" style="196" customWidth="1"/>
    <col min="2" max="2" width="23.109375" style="196" bestFit="1" customWidth="1"/>
    <col min="3" max="3" width="14.44140625" style="196" customWidth="1"/>
    <col min="4" max="4" width="13.88671875" style="196" customWidth="1"/>
    <col min="5" max="5" width="26.44140625" style="196" customWidth="1"/>
    <col min="6" max="8" width="10.6640625" style="196"/>
    <col min="9" max="9" width="22.109375" style="196" customWidth="1"/>
    <col min="10" max="10" width="20.88671875" style="196" customWidth="1"/>
    <col min="11" max="11" width="33.44140625" style="196" customWidth="1"/>
    <col min="12" max="16384" width="10.6640625" style="196"/>
  </cols>
  <sheetData>
    <row r="1" spans="1:15" customFormat="1"/>
    <row r="2" spans="1:15" customFormat="1"/>
    <row r="3" spans="1:15" customFormat="1">
      <c r="C3" s="254"/>
      <c r="D3" s="254"/>
    </row>
    <row r="4" spans="1:15" s="194" customFormat="1" ht="13.8">
      <c r="A4" s="1" t="s">
        <v>293</v>
      </c>
    </row>
    <row r="5" spans="1:15" s="194" customFormat="1" ht="13.8">
      <c r="A5" s="198" t="s">
        <v>256</v>
      </c>
      <c r="B5" s="199"/>
      <c r="C5" s="199"/>
      <c r="D5" s="199"/>
      <c r="E5" s="199"/>
      <c r="F5" s="199"/>
      <c r="G5" s="199"/>
      <c r="H5" s="199"/>
      <c r="I5" s="199"/>
      <c r="J5" s="199"/>
      <c r="K5" s="199"/>
      <c r="L5" s="199"/>
      <c r="M5" s="199"/>
      <c r="N5" s="199"/>
      <c r="O5" s="199"/>
    </row>
    <row r="6" spans="1:15" s="194" customFormat="1" ht="13.8">
      <c r="A6" s="1" t="s">
        <v>294</v>
      </c>
    </row>
    <row r="7" spans="1:15" s="194" customFormat="1" ht="13.8">
      <c r="A7" s="195" t="s">
        <v>3</v>
      </c>
    </row>
    <row r="8" spans="1:15" customFormat="1"/>
    <row r="9" spans="1:15" customFormat="1"/>
    <row r="10" spans="1:15">
      <c r="A10"/>
      <c r="B10"/>
      <c r="C10" s="255" t="s">
        <v>295</v>
      </c>
      <c r="D10" s="255"/>
      <c r="E10"/>
      <c r="F10"/>
      <c r="G10"/>
      <c r="H10"/>
      <c r="I10"/>
      <c r="J10"/>
      <c r="K10"/>
      <c r="L10"/>
      <c r="M10"/>
    </row>
    <row r="11" spans="1:15" ht="41.4">
      <c r="A11" s="200" t="s">
        <v>296</v>
      </c>
      <c r="B11" s="200" t="s">
        <v>297</v>
      </c>
      <c r="C11" s="201">
        <v>2024</v>
      </c>
      <c r="D11" s="201">
        <v>2025</v>
      </c>
      <c r="E11" s="201" t="s">
        <v>298</v>
      </c>
      <c r="F11"/>
      <c r="G11"/>
      <c r="H11"/>
      <c r="I11"/>
      <c r="J11"/>
      <c r="K11"/>
      <c r="L11"/>
      <c r="M11"/>
      <c r="N11"/>
      <c r="O11"/>
    </row>
    <row r="12" spans="1:15" ht="14.4" customHeight="1">
      <c r="A12" s="253" t="s">
        <v>299</v>
      </c>
      <c r="B12" s="202" t="s">
        <v>300</v>
      </c>
      <c r="C12" s="203">
        <v>1</v>
      </c>
      <c r="D12" s="204">
        <v>3</v>
      </c>
      <c r="E12" s="205"/>
      <c r="F12"/>
      <c r="G12"/>
      <c r="H12"/>
      <c r="I12"/>
      <c r="J12"/>
      <c r="K12"/>
      <c r="L12"/>
      <c r="M12"/>
      <c r="N12"/>
      <c r="O12"/>
    </row>
    <row r="13" spans="1:15">
      <c r="A13" s="253"/>
      <c r="B13" s="202" t="s">
        <v>301</v>
      </c>
      <c r="C13" s="203">
        <v>2</v>
      </c>
      <c r="D13" s="206">
        <v>2</v>
      </c>
      <c r="E13" s="205">
        <v>2</v>
      </c>
      <c r="F13"/>
      <c r="G13"/>
      <c r="H13"/>
      <c r="I13"/>
      <c r="J13"/>
      <c r="K13"/>
      <c r="L13"/>
      <c r="M13"/>
    </row>
    <row r="14" spans="1:15">
      <c r="A14" s="253"/>
      <c r="B14" s="202" t="s">
        <v>302</v>
      </c>
      <c r="C14" s="203">
        <v>1</v>
      </c>
      <c r="D14" s="206">
        <v>11</v>
      </c>
      <c r="E14" s="205"/>
      <c r="F14"/>
      <c r="G14"/>
      <c r="H14"/>
      <c r="I14"/>
      <c r="J14"/>
      <c r="K14"/>
      <c r="L14"/>
      <c r="M14"/>
    </row>
    <row r="15" spans="1:15">
      <c r="A15" s="253"/>
      <c r="B15" s="207" t="s">
        <v>159</v>
      </c>
      <c r="C15" s="208">
        <v>4</v>
      </c>
      <c r="D15" s="208">
        <v>16</v>
      </c>
      <c r="E15" s="209">
        <v>2</v>
      </c>
      <c r="F15"/>
      <c r="G15"/>
      <c r="H15"/>
      <c r="I15"/>
      <c r="J15"/>
      <c r="K15"/>
      <c r="L15"/>
      <c r="M15"/>
    </row>
    <row r="16" spans="1:15">
      <c r="A16" s="253" t="s">
        <v>278</v>
      </c>
      <c r="B16" s="202" t="s">
        <v>300</v>
      </c>
      <c r="C16" s="203">
        <v>4</v>
      </c>
      <c r="D16" s="206">
        <v>5</v>
      </c>
      <c r="E16" s="205"/>
      <c r="F16"/>
      <c r="G16"/>
      <c r="H16"/>
      <c r="I16"/>
      <c r="J16"/>
      <c r="K16"/>
      <c r="L16"/>
      <c r="M16"/>
    </row>
    <row r="17" spans="1:17">
      <c r="A17" s="253"/>
      <c r="B17" s="202" t="s">
        <v>301</v>
      </c>
      <c r="C17" s="203">
        <v>0</v>
      </c>
      <c r="D17" s="206">
        <v>0</v>
      </c>
      <c r="E17" s="205"/>
      <c r="F17"/>
      <c r="G17"/>
      <c r="H17"/>
      <c r="I17"/>
      <c r="J17"/>
      <c r="K17"/>
      <c r="L17"/>
      <c r="M17"/>
    </row>
    <row r="18" spans="1:17">
      <c r="A18" s="253"/>
      <c r="B18" s="202" t="s">
        <v>302</v>
      </c>
      <c r="C18" s="203">
        <v>0</v>
      </c>
      <c r="D18" s="206">
        <v>1</v>
      </c>
      <c r="E18" s="205"/>
      <c r="F18"/>
      <c r="G18"/>
      <c r="H18"/>
      <c r="I18"/>
      <c r="J18"/>
      <c r="K18"/>
      <c r="L18"/>
      <c r="M18"/>
    </row>
    <row r="19" spans="1:17">
      <c r="A19" s="253"/>
      <c r="B19" s="207" t="s">
        <v>159</v>
      </c>
      <c r="C19" s="208">
        <v>4</v>
      </c>
      <c r="D19" s="208">
        <v>6</v>
      </c>
      <c r="E19" s="205"/>
      <c r="F19"/>
      <c r="G19"/>
      <c r="H19"/>
      <c r="I19"/>
      <c r="J19"/>
      <c r="K19"/>
      <c r="L19"/>
      <c r="M19"/>
    </row>
    <row r="20" spans="1:17">
      <c r="A20" s="253" t="s">
        <v>303</v>
      </c>
      <c r="B20" s="202" t="s">
        <v>300</v>
      </c>
      <c r="C20" s="203">
        <v>2</v>
      </c>
      <c r="D20" s="204"/>
      <c r="E20" s="205"/>
      <c r="F20"/>
      <c r="G20"/>
      <c r="H20"/>
      <c r="I20"/>
      <c r="J20"/>
      <c r="K20"/>
      <c r="L20"/>
      <c r="M20"/>
    </row>
    <row r="21" spans="1:17">
      <c r="A21" s="253"/>
      <c r="B21" s="202" t="s">
        <v>301</v>
      </c>
      <c r="C21" s="203"/>
      <c r="D21" s="206"/>
      <c r="E21" s="205"/>
      <c r="F21"/>
      <c r="G21"/>
      <c r="H21"/>
      <c r="I21"/>
      <c r="J21"/>
      <c r="K21"/>
      <c r="L21"/>
      <c r="M21"/>
    </row>
    <row r="22" spans="1:17" ht="14.4" customHeight="1">
      <c r="A22" s="253"/>
      <c r="B22" s="202" t="s">
        <v>302</v>
      </c>
      <c r="C22" s="203"/>
      <c r="D22" s="206"/>
      <c r="E22" s="205"/>
      <c r="F22"/>
      <c r="G22"/>
      <c r="H22"/>
      <c r="I22"/>
      <c r="J22"/>
      <c r="K22"/>
      <c r="L22"/>
      <c r="M22"/>
    </row>
    <row r="23" spans="1:17">
      <c r="A23" s="253"/>
      <c r="B23" s="207" t="s">
        <v>159</v>
      </c>
      <c r="C23" s="208">
        <v>2</v>
      </c>
      <c r="D23" s="208">
        <v>0</v>
      </c>
      <c r="E23" s="205"/>
      <c r="F23"/>
      <c r="G23"/>
      <c r="H23"/>
      <c r="I23"/>
      <c r="J23"/>
      <c r="K23"/>
      <c r="L23"/>
      <c r="M23"/>
    </row>
    <row r="24" spans="1:17">
      <c r="A24" s="253" t="s">
        <v>304</v>
      </c>
      <c r="B24" s="202" t="s">
        <v>300</v>
      </c>
      <c r="C24" s="203"/>
      <c r="D24" s="204"/>
      <c r="E24" s="205"/>
      <c r="F24"/>
      <c r="G24"/>
      <c r="H24"/>
      <c r="I24"/>
      <c r="J24"/>
      <c r="K24"/>
      <c r="L24"/>
      <c r="M24"/>
    </row>
    <row r="25" spans="1:17" ht="14.4" customHeight="1">
      <c r="A25" s="253"/>
      <c r="B25" s="202" t="s">
        <v>301</v>
      </c>
      <c r="C25" s="203"/>
      <c r="D25" s="206"/>
      <c r="E25" s="205"/>
      <c r="F25"/>
      <c r="G25"/>
      <c r="H25"/>
      <c r="I25"/>
      <c r="J25"/>
      <c r="K25"/>
      <c r="L25"/>
      <c r="M25"/>
    </row>
    <row r="26" spans="1:17">
      <c r="A26" s="253"/>
      <c r="B26" s="202" t="s">
        <v>302</v>
      </c>
      <c r="C26" s="203"/>
      <c r="D26" s="206"/>
      <c r="E26" s="205"/>
      <c r="F26"/>
      <c r="G26"/>
      <c r="H26"/>
      <c r="I26"/>
      <c r="J26"/>
      <c r="K26"/>
      <c r="L26"/>
      <c r="M26"/>
    </row>
    <row r="27" spans="1:17">
      <c r="A27" s="253"/>
      <c r="B27" s="207" t="s">
        <v>159</v>
      </c>
      <c r="C27" s="208">
        <v>0</v>
      </c>
      <c r="D27" s="208">
        <v>0</v>
      </c>
      <c r="E27" s="205"/>
      <c r="F27"/>
      <c r="G27"/>
      <c r="H27"/>
      <c r="I27"/>
      <c r="J27"/>
      <c r="K27"/>
      <c r="L27"/>
      <c r="M27"/>
    </row>
    <row r="28" spans="1:17" ht="14.4" customHeight="1">
      <c r="A28" s="253" t="s">
        <v>305</v>
      </c>
      <c r="B28" s="202" t="s">
        <v>300</v>
      </c>
      <c r="C28" s="203">
        <v>2</v>
      </c>
      <c r="D28" s="204">
        <v>1</v>
      </c>
      <c r="E28" s="205"/>
      <c r="F28"/>
      <c r="G28"/>
      <c r="H28"/>
      <c r="I28"/>
      <c r="J28"/>
      <c r="K28"/>
      <c r="L28"/>
      <c r="M28"/>
    </row>
    <row r="29" spans="1:17">
      <c r="A29" s="253"/>
      <c r="B29" s="202" t="s">
        <v>301</v>
      </c>
      <c r="C29" s="203">
        <v>0</v>
      </c>
      <c r="D29" s="206">
        <v>2</v>
      </c>
      <c r="E29" s="205">
        <v>1</v>
      </c>
      <c r="F29"/>
      <c r="G29"/>
      <c r="H29"/>
      <c r="I29"/>
      <c r="J29"/>
      <c r="K29"/>
      <c r="L29"/>
      <c r="M29"/>
    </row>
    <row r="30" spans="1:17">
      <c r="A30" s="253"/>
      <c r="B30" s="202" t="s">
        <v>302</v>
      </c>
      <c r="C30" s="203">
        <v>0</v>
      </c>
      <c r="D30" s="206">
        <v>0</v>
      </c>
      <c r="E30" s="205"/>
      <c r="F30"/>
      <c r="G30"/>
      <c r="H30"/>
      <c r="I30"/>
      <c r="J30"/>
      <c r="K30"/>
      <c r="L30"/>
      <c r="M30"/>
    </row>
    <row r="31" spans="1:17">
      <c r="A31" s="253"/>
      <c r="B31" s="207" t="s">
        <v>159</v>
      </c>
      <c r="C31" s="208">
        <v>2</v>
      </c>
      <c r="D31" s="208">
        <v>3</v>
      </c>
      <c r="E31" s="209">
        <v>1</v>
      </c>
      <c r="F31"/>
      <c r="G31"/>
      <c r="H31"/>
      <c r="I31"/>
      <c r="J31"/>
      <c r="K31"/>
      <c r="L31"/>
      <c r="M31"/>
    </row>
    <row r="32" spans="1:17" ht="15" customHeight="1">
      <c r="A32" s="203" t="s">
        <v>306</v>
      </c>
      <c r="B32" s="202" t="s">
        <v>159</v>
      </c>
      <c r="C32" s="203">
        <v>4</v>
      </c>
      <c r="D32" s="204">
        <v>6</v>
      </c>
      <c r="E32" s="205"/>
      <c r="F32"/>
      <c r="G32"/>
      <c r="H32"/>
      <c r="I32"/>
      <c r="J32"/>
      <c r="K32"/>
      <c r="L32"/>
      <c r="M32"/>
      <c r="N32"/>
      <c r="O32"/>
      <c r="P32"/>
      <c r="Q32"/>
    </row>
    <row r="33" spans="1:17">
      <c r="A33" s="203" t="s">
        <v>159</v>
      </c>
      <c r="B33" s="207" t="s">
        <v>159</v>
      </c>
      <c r="C33" s="208">
        <f>C32+C31+C27+C23+C19+C15</f>
        <v>16</v>
      </c>
      <c r="D33" s="208">
        <f>D32+D31+D27+D23+D19+D15</f>
        <v>31</v>
      </c>
      <c r="E33" s="205">
        <f>+E32+E31+E23+E19+E15+E27</f>
        <v>3</v>
      </c>
      <c r="F33"/>
      <c r="G33"/>
      <c r="H33"/>
      <c r="I33"/>
      <c r="J33"/>
      <c r="K33"/>
      <c r="L33"/>
      <c r="M33"/>
      <c r="N33"/>
      <c r="O33"/>
      <c r="P33"/>
      <c r="Q33"/>
    </row>
    <row r="34" spans="1:17">
      <c r="A34" s="203" t="s">
        <v>307</v>
      </c>
      <c r="B34" s="207" t="s">
        <v>307</v>
      </c>
      <c r="C34" s="210">
        <f>+C13+C17+C21+C25+C29</f>
        <v>2</v>
      </c>
      <c r="D34" s="210">
        <f>+D13+D17+D21+D25+D29</f>
        <v>4</v>
      </c>
      <c r="E34" s="205">
        <f>+E29+E21+E17+E13+E25</f>
        <v>3</v>
      </c>
      <c r="F34"/>
      <c r="G34"/>
      <c r="H34"/>
      <c r="I34"/>
      <c r="J34"/>
      <c r="K34"/>
      <c r="L34"/>
      <c r="M34"/>
      <c r="N34"/>
      <c r="O34"/>
      <c r="P34"/>
      <c r="Q34"/>
    </row>
    <row r="35" spans="1:17">
      <c r="A35"/>
      <c r="B35"/>
      <c r="C35"/>
      <c r="D35"/>
      <c r="E35"/>
      <c r="F35"/>
      <c r="G35"/>
      <c r="H35"/>
      <c r="I35"/>
      <c r="J35"/>
      <c r="K35"/>
      <c r="L35"/>
      <c r="M35"/>
      <c r="N35"/>
      <c r="O35"/>
      <c r="P35"/>
      <c r="Q35"/>
    </row>
    <row r="36" spans="1:17" ht="14.4" customHeight="1">
      <c r="A36" s="196" t="s">
        <v>308</v>
      </c>
      <c r="B36"/>
      <c r="C36"/>
      <c r="D36"/>
      <c r="E36"/>
      <c r="F36"/>
      <c r="G36"/>
      <c r="H36"/>
      <c r="I36"/>
      <c r="J36"/>
      <c r="K36"/>
      <c r="L36"/>
      <c r="M36"/>
      <c r="N36"/>
      <c r="O36"/>
      <c r="P36"/>
      <c r="Q36"/>
    </row>
    <row r="37" spans="1:17">
      <c r="A37" t="s">
        <v>309</v>
      </c>
      <c r="B37"/>
      <c r="C37"/>
      <c r="D37"/>
      <c r="E37"/>
      <c r="F37"/>
      <c r="G37"/>
      <c r="H37"/>
      <c r="I37"/>
      <c r="J37"/>
      <c r="K37"/>
      <c r="L37"/>
      <c r="M37"/>
      <c r="N37"/>
      <c r="O37"/>
      <c r="P37"/>
      <c r="Q37"/>
    </row>
    <row r="38" spans="1:17">
      <c r="A38" t="s">
        <v>310</v>
      </c>
      <c r="B38"/>
      <c r="C38"/>
      <c r="D38"/>
      <c r="E38"/>
      <c r="F38"/>
      <c r="G38"/>
      <c r="H38"/>
      <c r="I38"/>
      <c r="J38"/>
      <c r="K38"/>
      <c r="L38"/>
      <c r="M38"/>
      <c r="N38"/>
      <c r="O38"/>
      <c r="P38"/>
      <c r="Q38"/>
    </row>
    <row r="39" spans="1:17">
      <c r="B39"/>
      <c r="C39"/>
      <c r="D39"/>
      <c r="E39"/>
      <c r="F39"/>
      <c r="G39"/>
      <c r="H39"/>
      <c r="I39"/>
      <c r="J39"/>
      <c r="K39"/>
      <c r="L39"/>
      <c r="M39"/>
      <c r="N39"/>
      <c r="O39"/>
      <c r="P39"/>
      <c r="Q39"/>
    </row>
    <row r="40" spans="1:17">
      <c r="A40"/>
      <c r="B40"/>
      <c r="C40"/>
      <c r="D40"/>
      <c r="E40"/>
      <c r="F40"/>
      <c r="G40"/>
      <c r="H40"/>
      <c r="I40"/>
      <c r="J40"/>
      <c r="K40"/>
      <c r="L40"/>
      <c r="M40"/>
      <c r="N40"/>
      <c r="O40"/>
      <c r="P40"/>
      <c r="Q40"/>
    </row>
    <row r="41" spans="1:17">
      <c r="B41"/>
      <c r="C41"/>
      <c r="D41"/>
      <c r="E41"/>
      <c r="F41"/>
      <c r="G41"/>
      <c r="H41"/>
      <c r="I41"/>
      <c r="J41"/>
      <c r="K41"/>
      <c r="L41"/>
      <c r="M41"/>
      <c r="N41"/>
      <c r="O41"/>
      <c r="P41"/>
      <c r="Q41"/>
    </row>
    <row r="42" spans="1:17" ht="14.4" customHeight="1">
      <c r="A42"/>
      <c r="B42"/>
      <c r="C42"/>
      <c r="D42"/>
      <c r="E42"/>
      <c r="F42"/>
      <c r="G42"/>
      <c r="H42"/>
      <c r="I42"/>
      <c r="J42"/>
      <c r="K42"/>
      <c r="L42"/>
      <c r="M42"/>
      <c r="N42"/>
      <c r="O42"/>
      <c r="P42"/>
      <c r="Q42"/>
    </row>
    <row r="43" spans="1:17">
      <c r="A43"/>
      <c r="B43"/>
      <c r="C43"/>
      <c r="D43"/>
      <c r="E43"/>
      <c r="F43"/>
      <c r="G43"/>
      <c r="H43"/>
      <c r="I43"/>
      <c r="J43"/>
      <c r="K43"/>
      <c r="L43"/>
      <c r="M43"/>
      <c r="N43"/>
      <c r="O43"/>
      <c r="P43"/>
      <c r="Q43"/>
    </row>
    <row r="44" spans="1:17">
      <c r="A44"/>
      <c r="B44"/>
      <c r="C44"/>
      <c r="D44"/>
      <c r="E44"/>
      <c r="F44"/>
      <c r="G44"/>
      <c r="H44"/>
      <c r="I44"/>
      <c r="J44"/>
      <c r="K44"/>
      <c r="L44"/>
      <c r="M44"/>
      <c r="N44"/>
      <c r="O44"/>
      <c r="P44"/>
      <c r="Q44"/>
    </row>
    <row r="45" spans="1:17">
      <c r="A45"/>
      <c r="B45"/>
      <c r="C45"/>
      <c r="D45"/>
      <c r="E45"/>
      <c r="F45"/>
      <c r="G45"/>
      <c r="H45"/>
      <c r="I45"/>
      <c r="J45"/>
      <c r="K45"/>
      <c r="L45"/>
      <c r="M45"/>
      <c r="N45"/>
      <c r="O45"/>
      <c r="P45"/>
      <c r="Q45"/>
    </row>
    <row r="46" spans="1:17">
      <c r="A46"/>
      <c r="B46"/>
      <c r="C46"/>
      <c r="D46"/>
      <c r="E46"/>
      <c r="F46"/>
      <c r="G46"/>
      <c r="H46"/>
      <c r="I46"/>
      <c r="J46"/>
      <c r="K46"/>
      <c r="L46"/>
      <c r="M46"/>
      <c r="N46"/>
      <c r="O46"/>
      <c r="P46"/>
      <c r="Q46"/>
    </row>
    <row r="47" spans="1:17">
      <c r="A47"/>
      <c r="B47"/>
      <c r="C47"/>
      <c r="D47"/>
      <c r="E47"/>
      <c r="F47"/>
      <c r="G47"/>
      <c r="H47"/>
      <c r="I47"/>
      <c r="J47"/>
      <c r="K47"/>
      <c r="L47"/>
      <c r="M47"/>
      <c r="N47"/>
      <c r="O47"/>
      <c r="P47"/>
      <c r="Q47"/>
    </row>
    <row r="48" spans="1:17">
      <c r="A48"/>
      <c r="B48"/>
      <c r="C48"/>
      <c r="D48"/>
      <c r="E48"/>
      <c r="F48"/>
      <c r="G48"/>
      <c r="H48"/>
      <c r="I48"/>
      <c r="J48"/>
      <c r="K48"/>
      <c r="L48"/>
      <c r="M48"/>
      <c r="N48"/>
      <c r="O48"/>
      <c r="P48"/>
      <c r="Q48"/>
    </row>
    <row r="49" spans="1:17">
      <c r="A49"/>
      <c r="B49"/>
      <c r="C49"/>
      <c r="D49"/>
      <c r="E49"/>
      <c r="F49"/>
      <c r="G49"/>
      <c r="H49"/>
      <c r="I49"/>
      <c r="J49"/>
      <c r="K49"/>
      <c r="L49"/>
      <c r="M49"/>
      <c r="N49"/>
      <c r="O49"/>
      <c r="P49"/>
      <c r="Q49"/>
    </row>
    <row r="50" spans="1:17">
      <c r="A50"/>
      <c r="B50"/>
      <c r="C50"/>
      <c r="D50"/>
      <c r="E50"/>
      <c r="F50"/>
      <c r="G50"/>
      <c r="H50"/>
      <c r="I50"/>
      <c r="J50"/>
      <c r="K50"/>
      <c r="L50"/>
      <c r="M50"/>
      <c r="N50"/>
      <c r="O50"/>
      <c r="P50"/>
      <c r="Q50"/>
    </row>
    <row r="51" spans="1:17">
      <c r="A51"/>
      <c r="B51"/>
      <c r="C51"/>
      <c r="D51"/>
      <c r="E51"/>
      <c r="F51"/>
      <c r="G51"/>
      <c r="H51"/>
      <c r="I51"/>
      <c r="J51"/>
      <c r="K51"/>
      <c r="L51"/>
      <c r="M51"/>
      <c r="N51"/>
      <c r="O51"/>
      <c r="P51"/>
      <c r="Q51"/>
    </row>
    <row r="52" spans="1:17">
      <c r="A52"/>
      <c r="B52"/>
      <c r="C52"/>
      <c r="D52"/>
      <c r="E52"/>
      <c r="F52"/>
      <c r="G52"/>
      <c r="H52"/>
      <c r="I52"/>
      <c r="J52"/>
      <c r="K52"/>
      <c r="L52"/>
      <c r="M52"/>
      <c r="N52"/>
      <c r="O52"/>
      <c r="P52"/>
      <c r="Q52"/>
    </row>
    <row r="53" spans="1:17">
      <c r="A53"/>
      <c r="B53"/>
      <c r="C53"/>
      <c r="D53"/>
      <c r="E53"/>
      <c r="F53"/>
      <c r="G53"/>
      <c r="H53"/>
      <c r="I53"/>
      <c r="J53"/>
      <c r="K53"/>
      <c r="L53"/>
      <c r="M53"/>
      <c r="N53"/>
      <c r="O53"/>
      <c r="P53"/>
      <c r="Q53"/>
    </row>
    <row r="54" spans="1:17">
      <c r="A54"/>
      <c r="B54"/>
      <c r="C54"/>
      <c r="D54"/>
      <c r="E54"/>
      <c r="F54"/>
      <c r="G54"/>
      <c r="H54"/>
      <c r="I54"/>
      <c r="J54"/>
      <c r="K54"/>
      <c r="L54"/>
      <c r="M54"/>
      <c r="N54"/>
      <c r="O54"/>
      <c r="P54"/>
      <c r="Q54"/>
    </row>
    <row r="55" spans="1:17" ht="14.4" customHeight="1">
      <c r="A55"/>
      <c r="B55"/>
      <c r="C55"/>
      <c r="D55"/>
      <c r="E55"/>
      <c r="F55"/>
      <c r="G55"/>
      <c r="H55"/>
      <c r="I55"/>
      <c r="J55"/>
      <c r="K55"/>
      <c r="L55"/>
      <c r="M55"/>
      <c r="N55"/>
      <c r="O55"/>
      <c r="P55"/>
      <c r="Q55"/>
    </row>
    <row r="56" spans="1:17">
      <c r="A56"/>
      <c r="B56"/>
      <c r="C56"/>
      <c r="D56"/>
      <c r="E56"/>
      <c r="F56"/>
      <c r="G56"/>
      <c r="H56"/>
      <c r="I56"/>
      <c r="J56"/>
      <c r="K56"/>
      <c r="L56"/>
      <c r="M56"/>
      <c r="N56"/>
      <c r="O56"/>
      <c r="P56"/>
      <c r="Q56"/>
    </row>
    <row r="57" spans="1:17">
      <c r="A57"/>
      <c r="B57"/>
      <c r="C57"/>
      <c r="D57"/>
      <c r="E57"/>
      <c r="F57"/>
      <c r="G57"/>
      <c r="H57"/>
      <c r="I57"/>
      <c r="J57"/>
      <c r="K57"/>
      <c r="L57"/>
      <c r="M57"/>
      <c r="N57"/>
      <c r="O57"/>
      <c r="P57"/>
      <c r="Q57"/>
    </row>
    <row r="58" spans="1:17">
      <c r="A58"/>
      <c r="B58"/>
      <c r="C58"/>
      <c r="D58"/>
      <c r="E58"/>
      <c r="F58"/>
      <c r="G58"/>
      <c r="H58"/>
      <c r="I58"/>
      <c r="J58"/>
      <c r="K58"/>
      <c r="L58"/>
      <c r="M58"/>
      <c r="N58"/>
      <c r="O58"/>
      <c r="P58"/>
      <c r="Q58"/>
    </row>
    <row r="59" spans="1:17">
      <c r="A59"/>
      <c r="B59"/>
      <c r="C59"/>
      <c r="D59"/>
      <c r="E59"/>
      <c r="F59"/>
      <c r="G59"/>
      <c r="H59"/>
      <c r="I59"/>
      <c r="J59"/>
      <c r="K59"/>
      <c r="L59"/>
      <c r="M59"/>
      <c r="N59"/>
      <c r="O59"/>
      <c r="P59"/>
      <c r="Q59"/>
    </row>
    <row r="60" spans="1:17">
      <c r="A60"/>
      <c r="B60"/>
      <c r="C60"/>
      <c r="D60"/>
      <c r="E60"/>
      <c r="F60"/>
      <c r="G60"/>
      <c r="H60"/>
      <c r="I60"/>
      <c r="J60"/>
      <c r="K60"/>
      <c r="L60"/>
      <c r="M60"/>
      <c r="N60"/>
      <c r="O60"/>
      <c r="P60"/>
      <c r="Q60"/>
    </row>
    <row r="61" spans="1:17">
      <c r="A61"/>
      <c r="B61"/>
      <c r="C61"/>
      <c r="D61"/>
      <c r="E61"/>
      <c r="F61"/>
      <c r="G61"/>
      <c r="H61"/>
      <c r="I61"/>
      <c r="J61"/>
      <c r="K61"/>
      <c r="L61"/>
      <c r="M61"/>
      <c r="N61"/>
      <c r="O61"/>
      <c r="P61"/>
      <c r="Q61"/>
    </row>
    <row r="62" spans="1:17">
      <c r="A62"/>
      <c r="B62"/>
      <c r="C62"/>
      <c r="D62"/>
      <c r="E62"/>
      <c r="F62"/>
      <c r="G62"/>
      <c r="H62"/>
      <c r="I62"/>
      <c r="J62"/>
      <c r="K62"/>
      <c r="L62"/>
      <c r="M62"/>
      <c r="N62"/>
      <c r="O62"/>
      <c r="P62"/>
      <c r="Q62"/>
    </row>
    <row r="63" spans="1:17">
      <c r="A63"/>
      <c r="B63"/>
      <c r="C63"/>
      <c r="D63"/>
      <c r="E63"/>
      <c r="F63"/>
      <c r="G63"/>
      <c r="H63"/>
      <c r="I63"/>
      <c r="J63"/>
      <c r="K63"/>
      <c r="L63"/>
      <c r="M63"/>
      <c r="N63"/>
      <c r="O63"/>
      <c r="P63"/>
      <c r="Q63"/>
    </row>
    <row r="64" spans="1:17">
      <c r="A64"/>
      <c r="B64"/>
      <c r="C64"/>
      <c r="D64"/>
      <c r="E64"/>
      <c r="F64"/>
      <c r="G64"/>
      <c r="H64"/>
      <c r="I64"/>
      <c r="J64"/>
      <c r="K64"/>
      <c r="L64"/>
      <c r="M64"/>
      <c r="N64"/>
      <c r="O64"/>
      <c r="P64"/>
      <c r="Q64"/>
    </row>
    <row r="65" spans="1:17">
      <c r="A65"/>
      <c r="B65"/>
      <c r="C65"/>
      <c r="D65"/>
      <c r="E65"/>
      <c r="F65"/>
      <c r="G65"/>
      <c r="H65"/>
      <c r="I65"/>
      <c r="J65"/>
      <c r="K65"/>
      <c r="L65"/>
      <c r="M65"/>
      <c r="N65"/>
      <c r="O65"/>
      <c r="P65"/>
      <c r="Q65"/>
    </row>
    <row r="66" spans="1:17">
      <c r="A66"/>
      <c r="B66"/>
      <c r="C66"/>
      <c r="D66"/>
      <c r="E66"/>
      <c r="F66"/>
      <c r="G66"/>
      <c r="H66"/>
      <c r="I66"/>
      <c r="J66"/>
      <c r="K66"/>
      <c r="L66"/>
      <c r="M66"/>
      <c r="N66"/>
      <c r="O66"/>
      <c r="P66"/>
      <c r="Q66"/>
    </row>
    <row r="67" spans="1:17">
      <c r="A67"/>
      <c r="B67"/>
      <c r="C67"/>
      <c r="D67"/>
      <c r="E67"/>
      <c r="F67"/>
      <c r="G67"/>
      <c r="H67"/>
      <c r="I67"/>
      <c r="J67"/>
      <c r="K67"/>
      <c r="L67"/>
      <c r="M67"/>
      <c r="N67"/>
      <c r="O67"/>
      <c r="P67"/>
      <c r="Q67"/>
    </row>
    <row r="68" spans="1:17">
      <c r="A68"/>
      <c r="B68"/>
      <c r="C68"/>
      <c r="D68"/>
      <c r="E68"/>
      <c r="F68"/>
      <c r="G68"/>
      <c r="H68"/>
      <c r="I68"/>
      <c r="J68"/>
      <c r="K68"/>
      <c r="L68"/>
      <c r="M68"/>
      <c r="N68"/>
      <c r="O68"/>
      <c r="P68"/>
      <c r="Q68"/>
    </row>
    <row r="69" spans="1:17">
      <c r="A69"/>
      <c r="B69"/>
      <c r="C69"/>
      <c r="D69"/>
    </row>
    <row r="70" spans="1:17">
      <c r="B70"/>
      <c r="C70"/>
      <c r="D70"/>
    </row>
    <row r="75" spans="1:17">
      <c r="I75"/>
      <c r="J75"/>
      <c r="K75"/>
      <c r="L75"/>
      <c r="M75"/>
    </row>
    <row r="76" spans="1:17">
      <c r="I76"/>
      <c r="J76"/>
      <c r="K76"/>
      <c r="L76"/>
      <c r="M76"/>
    </row>
    <row r="77" spans="1:17">
      <c r="I77"/>
      <c r="J77"/>
      <c r="K77"/>
      <c r="L77"/>
      <c r="M77"/>
    </row>
    <row r="78" spans="1:17">
      <c r="I78"/>
      <c r="J78"/>
      <c r="K78"/>
      <c r="L78"/>
      <c r="M78"/>
    </row>
    <row r="79" spans="1:17">
      <c r="I79"/>
      <c r="J79"/>
      <c r="K79"/>
      <c r="L79"/>
      <c r="M79"/>
    </row>
    <row r="80" spans="1:17">
      <c r="K80"/>
      <c r="L80"/>
      <c r="M80"/>
    </row>
  </sheetData>
  <mergeCells count="7">
    <mergeCell ref="A28:A31"/>
    <mergeCell ref="C3:D3"/>
    <mergeCell ref="C10:D10"/>
    <mergeCell ref="A12:A15"/>
    <mergeCell ref="A16:A19"/>
    <mergeCell ref="A20:A23"/>
    <mergeCell ref="A24:A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0000"/>
  </sheetPr>
  <dimension ref="A1:I544"/>
  <sheetViews>
    <sheetView zoomScale="93" zoomScaleNormal="100" workbookViewId="0"/>
  </sheetViews>
  <sheetFormatPr baseColWidth="10" defaultColWidth="0" defaultRowHeight="13.8" zeroHeight="1"/>
  <cols>
    <col min="1" max="1" width="4.109375" style="13" customWidth="1"/>
    <col min="2" max="2" width="10.88671875" style="13" customWidth="1"/>
    <col min="3" max="3" width="122" style="13" customWidth="1"/>
    <col min="4" max="4" width="10.88671875" style="13" customWidth="1"/>
    <col min="5" max="9" width="0" style="13" hidden="1" customWidth="1"/>
    <col min="10" max="16384" width="10.88671875" style="13" hidden="1"/>
  </cols>
  <sheetData>
    <row r="1" spans="1:9" s="5" customFormat="1">
      <c r="I1" s="6"/>
    </row>
    <row r="2" spans="1:9" s="5" customFormat="1">
      <c r="I2" s="6"/>
    </row>
    <row r="3" spans="1:9" s="5" customFormat="1">
      <c r="I3" s="6"/>
    </row>
    <row r="4" spans="1:9" s="5" customFormat="1">
      <c r="I4" s="6"/>
    </row>
    <row r="5" spans="1:9" s="5" customFormat="1" ht="21">
      <c r="B5" s="7" t="s">
        <v>0</v>
      </c>
      <c r="I5" s="6"/>
    </row>
    <row r="6" spans="1:9" s="5" customFormat="1" ht="15">
      <c r="B6" s="8" t="s">
        <v>1</v>
      </c>
      <c r="I6" s="6"/>
    </row>
    <row r="7" spans="1:9" s="5" customFormat="1">
      <c r="B7" s="9" t="s">
        <v>2</v>
      </c>
      <c r="I7" s="6"/>
    </row>
    <row r="8" spans="1:9" s="5" customFormat="1">
      <c r="B8" s="10" t="s">
        <v>3</v>
      </c>
      <c r="C8" s="11"/>
      <c r="I8" s="6"/>
    </row>
    <row r="9" spans="1:9" s="5" customFormat="1">
      <c r="A9" s="9"/>
      <c r="I9" s="6"/>
    </row>
    <row r="10" spans="1:9" s="5" customFormat="1">
      <c r="B10" s="118" t="s">
        <v>4</v>
      </c>
      <c r="C10" s="118" t="s">
        <v>5</v>
      </c>
    </row>
    <row r="11" spans="1:9" s="5" customFormat="1">
      <c r="B11" s="124">
        <v>1</v>
      </c>
      <c r="C11" s="125" t="s">
        <v>6</v>
      </c>
    </row>
    <row r="12" spans="1:9" s="5" customFormat="1">
      <c r="B12" s="121" t="s">
        <v>7</v>
      </c>
      <c r="C12" s="122" t="s">
        <v>8</v>
      </c>
    </row>
    <row r="13" spans="1:9" s="5" customFormat="1">
      <c r="B13" s="121" t="s">
        <v>9</v>
      </c>
      <c r="C13" s="122" t="s">
        <v>10</v>
      </c>
    </row>
    <row r="14" spans="1:9" s="5" customFormat="1">
      <c r="B14" s="121" t="s">
        <v>11</v>
      </c>
      <c r="C14" s="122" t="s">
        <v>12</v>
      </c>
    </row>
    <row r="15" spans="1:9" s="5" customFormat="1">
      <c r="B15" s="119">
        <v>2</v>
      </c>
      <c r="C15" s="120" t="s">
        <v>13</v>
      </c>
    </row>
    <row r="16" spans="1:9" s="5" customFormat="1">
      <c r="B16" s="121" t="s">
        <v>14</v>
      </c>
      <c r="C16" s="122" t="s">
        <v>15</v>
      </c>
    </row>
    <row r="17" spans="2:3" s="5" customFormat="1">
      <c r="B17" s="121" t="s">
        <v>16</v>
      </c>
      <c r="C17" s="122" t="s">
        <v>17</v>
      </c>
    </row>
    <row r="18" spans="2:3" s="5" customFormat="1">
      <c r="B18" s="121" t="s">
        <v>18</v>
      </c>
      <c r="C18" s="123" t="s">
        <v>19</v>
      </c>
    </row>
    <row r="19" spans="2:3" s="5" customFormat="1">
      <c r="B19" s="119">
        <v>3</v>
      </c>
      <c r="C19" s="120" t="s">
        <v>20</v>
      </c>
    </row>
    <row r="20" spans="2:3" s="5" customFormat="1">
      <c r="B20" s="121" t="s">
        <v>21</v>
      </c>
      <c r="C20" s="123" t="s">
        <v>22</v>
      </c>
    </row>
    <row r="21" spans="2:3" s="5" customFormat="1">
      <c r="B21" s="121" t="s">
        <v>23</v>
      </c>
      <c r="C21" s="123" t="s">
        <v>24</v>
      </c>
    </row>
    <row r="22" spans="2:3" s="5" customFormat="1">
      <c r="B22" s="119">
        <v>4</v>
      </c>
      <c r="C22" s="120" t="s">
        <v>25</v>
      </c>
    </row>
    <row r="23" spans="2:3" s="5" customFormat="1">
      <c r="B23" s="121" t="s">
        <v>26</v>
      </c>
      <c r="C23" s="123" t="s">
        <v>27</v>
      </c>
    </row>
    <row r="24" spans="2:3" s="5" customFormat="1">
      <c r="B24" s="121" t="s">
        <v>28</v>
      </c>
      <c r="C24" s="123" t="s">
        <v>29</v>
      </c>
    </row>
    <row r="25" spans="2:3" s="5" customFormat="1">
      <c r="B25" s="119">
        <v>5</v>
      </c>
      <c r="C25" s="120" t="s">
        <v>30</v>
      </c>
    </row>
    <row r="26" spans="2:3" s="5" customFormat="1">
      <c r="B26" s="121" t="s">
        <v>31</v>
      </c>
      <c r="C26" s="123" t="s">
        <v>32</v>
      </c>
    </row>
    <row r="27" spans="2:3" s="5" customFormat="1">
      <c r="B27" s="121" t="s">
        <v>33</v>
      </c>
      <c r="C27" s="123" t="s">
        <v>34</v>
      </c>
    </row>
    <row r="28" spans="2:3" s="5" customFormat="1">
      <c r="B28" s="119" t="s">
        <v>35</v>
      </c>
      <c r="C28" s="120" t="s">
        <v>36</v>
      </c>
    </row>
    <row r="29" spans="2:3" s="5" customFormat="1">
      <c r="B29" s="119">
        <v>6</v>
      </c>
      <c r="C29" s="120" t="s">
        <v>37</v>
      </c>
    </row>
    <row r="30" spans="2:3" s="5" customFormat="1">
      <c r="B30" s="119">
        <v>7</v>
      </c>
      <c r="C30" s="120" t="s">
        <v>38</v>
      </c>
    </row>
    <row r="31" spans="2:3" s="5" customFormat="1">
      <c r="B31" s="12"/>
      <c r="C31" s="12"/>
    </row>
    <row r="32" spans="2:3" s="5" customFormat="1">
      <c r="B32" s="224" t="s">
        <v>39</v>
      </c>
      <c r="C32" s="225"/>
    </row>
    <row r="33" spans="2:3" s="5" customFormat="1">
      <c r="B33" s="225"/>
      <c r="C33" s="225"/>
    </row>
    <row r="34" spans="2:3" s="5" customFormat="1">
      <c r="B34" s="225"/>
      <c r="C34" s="225"/>
    </row>
    <row r="35" spans="2:3" s="5" customFormat="1" ht="14.1" customHeight="1">
      <c r="B35" s="225"/>
      <c r="C35" s="225"/>
    </row>
    <row r="36" spans="2:3" s="5" customFormat="1" hidden="1"/>
    <row r="37" spans="2:3" s="5" customFormat="1" hidden="1"/>
    <row r="38" spans="2:3" s="5" customFormat="1" hidden="1"/>
    <row r="39" spans="2:3" s="5" customFormat="1" hidden="1"/>
    <row r="40" spans="2:3" s="5" customFormat="1" hidden="1"/>
    <row r="41" spans="2:3" s="5" customFormat="1" hidden="1"/>
    <row r="42" spans="2:3" s="5" customFormat="1" hidden="1"/>
    <row r="43" spans="2:3" s="5" customFormat="1" hidden="1"/>
    <row r="44" spans="2:3" s="5" customFormat="1" hidden="1"/>
    <row r="45" spans="2:3" s="5" customFormat="1" hidden="1"/>
    <row r="46" spans="2:3" s="5" customFormat="1" hidden="1"/>
    <row r="47" spans="2:3" s="5" customFormat="1" hidden="1"/>
    <row r="48" spans="2:3" s="5" customFormat="1" hidden="1"/>
    <row r="49" s="5" customFormat="1" hidden="1"/>
    <row r="50" s="5" customFormat="1" hidden="1"/>
    <row r="51" s="5" customFormat="1" hidden="1"/>
    <row r="52" s="5" customFormat="1" hidden="1"/>
    <row r="53" s="5" customFormat="1" hidden="1"/>
    <row r="54" s="5" customFormat="1" hidden="1"/>
    <row r="55" s="5" customFormat="1" hidden="1"/>
    <row r="56" s="5" customFormat="1" hidden="1"/>
    <row r="57" s="5" customFormat="1" hidden="1"/>
    <row r="58" s="5" customFormat="1" hidden="1"/>
    <row r="59" s="5" customFormat="1" hidden="1"/>
    <row r="60" s="5" customFormat="1" hidden="1"/>
    <row r="61" s="5" customFormat="1" hidden="1"/>
    <row r="62" s="5" customFormat="1" hidden="1"/>
    <row r="63" s="5" customFormat="1" hidden="1"/>
    <row r="64" s="5" customFormat="1" hidden="1"/>
    <row r="65" s="5" customFormat="1" hidden="1"/>
    <row r="66" s="5" customFormat="1" hidden="1"/>
    <row r="67" s="5" customFormat="1" hidden="1"/>
    <row r="68" s="5" customFormat="1" hidden="1"/>
    <row r="69" s="5" customFormat="1" hidden="1"/>
    <row r="70" s="5" customFormat="1" hidden="1"/>
    <row r="71" s="5" customFormat="1" hidden="1"/>
    <row r="72" s="5" customFormat="1" hidden="1"/>
    <row r="73" s="5" customFormat="1" hidden="1"/>
    <row r="74" s="5" customFormat="1" hidden="1"/>
    <row r="75" s="5" customFormat="1" hidden="1"/>
    <row r="76" s="5" customFormat="1" hidden="1"/>
    <row r="77" s="5" customFormat="1" hidden="1"/>
    <row r="78" s="5" customFormat="1" hidden="1"/>
    <row r="79" s="5" customFormat="1" hidden="1"/>
    <row r="80" s="5" customFormat="1" hidden="1"/>
    <row r="81" s="5" customFormat="1" hidden="1"/>
    <row r="82" s="5" customFormat="1" hidden="1"/>
    <row r="83" s="5" customFormat="1" hidden="1"/>
    <row r="84" s="5" customFormat="1" hidden="1"/>
    <row r="85" s="5" customFormat="1" hidden="1"/>
    <row r="86" s="5" customFormat="1" hidden="1"/>
    <row r="87" s="5" customFormat="1" hidden="1"/>
    <row r="88" s="5" customFormat="1" hidden="1"/>
    <row r="89" s="5" customFormat="1" hidden="1"/>
    <row r="90" s="5" customFormat="1" hidden="1"/>
    <row r="91" s="5" customFormat="1" hidden="1"/>
    <row r="92" s="5" customFormat="1" hidden="1"/>
    <row r="93" s="5" customFormat="1" hidden="1"/>
    <row r="94" s="5" customFormat="1" hidden="1"/>
    <row r="95" s="5" customFormat="1" hidden="1"/>
    <row r="96" s="5" customFormat="1" hidden="1"/>
    <row r="97" s="5" customFormat="1" hidden="1"/>
    <row r="98" s="5" customFormat="1" hidden="1"/>
    <row r="99" s="5" customFormat="1" hidden="1"/>
    <row r="100" s="5" customFormat="1" hidden="1"/>
    <row r="101" s="5" customFormat="1" hidden="1"/>
    <row r="102" s="5" customFormat="1" hidden="1"/>
    <row r="103" s="5" customFormat="1" hidden="1"/>
    <row r="104" s="5" customFormat="1" hidden="1"/>
    <row r="105" s="5" customFormat="1" hidden="1"/>
    <row r="106" s="5" customFormat="1" hidden="1"/>
    <row r="107" s="5" customFormat="1" hidden="1"/>
    <row r="108" s="5" customFormat="1" hidden="1"/>
    <row r="109" s="5" customFormat="1" hidden="1"/>
    <row r="110" s="5" customFormat="1" hidden="1"/>
    <row r="111" s="5" customFormat="1" hidden="1"/>
    <row r="112" s="5" customFormat="1" hidden="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row r="124" s="5" customFormat="1" hidden="1"/>
    <row r="125" s="5" customFormat="1" hidden="1"/>
    <row r="126" s="5" customFormat="1" hidden="1"/>
    <row r="127" s="5" customFormat="1" hidden="1"/>
    <row r="128"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5" customFormat="1" hidden="1"/>
    <row r="482" s="5" customFormat="1" hidden="1"/>
    <row r="483" s="5" customFormat="1" hidden="1"/>
    <row r="484" s="5" customFormat="1" hidden="1"/>
    <row r="485" s="5" customFormat="1" hidden="1"/>
    <row r="486" s="5" customFormat="1" hidden="1"/>
    <row r="487" s="5" customFormat="1" hidden="1"/>
    <row r="488" s="5" customFormat="1" hidden="1"/>
    <row r="489" s="5" customFormat="1" hidden="1"/>
    <row r="490" s="5" customFormat="1" hidden="1"/>
    <row r="491" s="5" customFormat="1" hidden="1"/>
    <row r="492" s="5" customFormat="1" hidden="1"/>
    <row r="493" s="5" customFormat="1" hidden="1"/>
    <row r="494" s="5" customFormat="1" hidden="1"/>
    <row r="495" s="5" customFormat="1" hidden="1"/>
    <row r="496" s="5" customFormat="1" hidden="1"/>
    <row r="497" s="5" customFormat="1" hidden="1"/>
    <row r="498" s="5" customFormat="1" hidden="1"/>
    <row r="499" s="5" customFormat="1" hidden="1"/>
    <row r="500" s="5" customFormat="1" hidden="1"/>
    <row r="501" s="5" customFormat="1" hidden="1"/>
    <row r="502" s="5" customFormat="1" hidden="1"/>
    <row r="503" s="5" customFormat="1" hidden="1"/>
    <row r="504" s="5" customFormat="1" hidden="1"/>
    <row r="505" s="5" customFormat="1" hidden="1"/>
    <row r="506" s="5" customFormat="1" hidden="1"/>
    <row r="507" s="5" customFormat="1" hidden="1"/>
    <row r="508" s="5" customFormat="1" hidden="1"/>
    <row r="509" s="5" customFormat="1" hidden="1"/>
    <row r="510" s="5" customFormat="1" hidden="1"/>
    <row r="511" s="5" customFormat="1" hidden="1"/>
    <row r="512" s="5" customFormat="1" hidden="1"/>
    <row r="513" s="5" customFormat="1" hidden="1"/>
    <row r="514" s="5" customFormat="1" hidden="1"/>
    <row r="515" s="5" customFormat="1" hidden="1"/>
    <row r="516" s="5" customFormat="1" hidden="1"/>
    <row r="517" s="5" customFormat="1" hidden="1"/>
    <row r="518" s="5" customFormat="1" hidden="1"/>
    <row r="519" s="5" customFormat="1" hidden="1"/>
    <row r="520" s="5" customFormat="1" hidden="1"/>
    <row r="521" s="5" customFormat="1" hidden="1"/>
    <row r="522" s="5" customFormat="1" hidden="1"/>
    <row r="523" s="5" customFormat="1" hidden="1"/>
    <row r="524" s="5" customFormat="1" hidden="1"/>
    <row r="525" s="5" customFormat="1" hidden="1"/>
    <row r="526" s="5" customFormat="1" hidden="1"/>
    <row r="527" s="5" customFormat="1" hidden="1"/>
    <row r="528" s="5" customFormat="1" hidden="1"/>
    <row r="529" spans="2:3" s="5" customFormat="1" hidden="1"/>
    <row r="530" spans="2:3" s="5" customFormat="1" hidden="1"/>
    <row r="531" spans="2:3" s="5" customFormat="1" hidden="1"/>
    <row r="532" spans="2:3" s="5" customFormat="1" hidden="1"/>
    <row r="533" spans="2:3" s="5" customFormat="1" hidden="1"/>
    <row r="534" spans="2:3" s="5" customFormat="1" hidden="1"/>
    <row r="535" spans="2:3" s="5" customFormat="1" hidden="1"/>
    <row r="536" spans="2:3" s="5" customFormat="1" hidden="1"/>
    <row r="537" spans="2:3" s="5" customFormat="1" hidden="1"/>
    <row r="538" spans="2:3" s="5" customFormat="1" hidden="1"/>
    <row r="539" spans="2:3" s="5" customFormat="1" hidden="1"/>
    <row r="540" spans="2:3" s="5" customFormat="1" hidden="1"/>
    <row r="541" spans="2:3" s="5" customFormat="1" hidden="1">
      <c r="B541" s="13"/>
      <c r="C541" s="13"/>
    </row>
    <row r="542" spans="2:3" s="5" customFormat="1" hidden="1">
      <c r="B542" s="13"/>
      <c r="C542" s="13"/>
    </row>
    <row r="543" spans="2:3" s="5" customFormat="1" hidden="1">
      <c r="B543" s="13"/>
      <c r="C543" s="13"/>
    </row>
    <row r="544" spans="2:3" s="5" customFormat="1" hidden="1">
      <c r="B544" s="13"/>
      <c r="C544" s="13"/>
    </row>
  </sheetData>
  <mergeCells count="1">
    <mergeCell ref="B32:C35"/>
  </mergeCells>
  <phoneticPr fontId="9" type="noConversion"/>
  <hyperlinks>
    <hyperlink ref="C11" location="'1. Panorama mundial IED'!A1" display="Panorma general de la IED nueva y de expansión"/>
    <hyperlink ref="C15" location="'2. Montos de IED'!A1" display="IED nueva y de expansión en Colombia y Bogotá-Región 2021-2024 a primer trimestre"/>
    <hyperlink ref="C19" location="'3. IED por municipio'!A1" display="IED nueva y de expansión por municipio "/>
    <hyperlink ref="C22" location="'4. IED por país de origen'!A1" display="IED nueva y de expansión por país de origen "/>
    <hyperlink ref="C25" location="'5. IED por sector de destino'!A1" display="IED por sector de destino"/>
    <hyperlink ref="C29" location="'6. Base de datos'!A1" display="Base de datos de proyectos de IED nueva y de expansión en Colombia 2024 Q1"/>
    <hyperlink ref="C30" location="'7. Certificaciones'!A1" display="Ajuste de la metodología de estimación - Certificaciones"/>
    <hyperlink ref="C28" location="'5.a Resumen por sectores IIB'!A1" display="Información por sector de interes para IIB (cifras a primer trimestre de 2024 - 202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1"/>
  </sheetPr>
  <dimension ref="A1:F27"/>
  <sheetViews>
    <sheetView showGridLines="0" zoomScale="90" zoomScaleNormal="90" workbookViewId="0"/>
  </sheetViews>
  <sheetFormatPr baseColWidth="10" defaultColWidth="8.6640625" defaultRowHeight="13.8" zeroHeight="1"/>
  <cols>
    <col min="1" max="1" width="2.5546875" style="13" customWidth="1"/>
    <col min="2" max="2" width="7" style="13" customWidth="1"/>
    <col min="3" max="3" width="202.88671875" style="13" customWidth="1"/>
    <col min="4" max="16384" width="8.6640625" style="13"/>
  </cols>
  <sheetData>
    <row r="1" spans="3:3"/>
    <row r="2" spans="3:3"/>
    <row r="3" spans="3:3">
      <c r="C3" s="11"/>
    </row>
    <row r="4" spans="3:3">
      <c r="C4" s="11"/>
    </row>
    <row r="5" spans="3:3">
      <c r="C5" s="11"/>
    </row>
    <row r="6" spans="3:3" ht="21">
      <c r="C6" s="14" t="s">
        <v>40</v>
      </c>
    </row>
    <row r="7" spans="3:3" ht="21">
      <c r="C7" s="14" t="s">
        <v>41</v>
      </c>
    </row>
    <row r="8" spans="3:3" ht="15">
      <c r="C8" s="8" t="s">
        <v>42</v>
      </c>
    </row>
    <row r="9" spans="3:3">
      <c r="C9" s="9" t="s">
        <v>2</v>
      </c>
    </row>
    <row r="10" spans="3:3">
      <c r="C10" s="10" t="s">
        <v>3</v>
      </c>
    </row>
    <row r="11" spans="3:3">
      <c r="C11" s="15"/>
    </row>
    <row r="12" spans="3:3">
      <c r="C12" s="95" t="s">
        <v>43</v>
      </c>
    </row>
    <row r="13" spans="3:3" ht="122.1" customHeight="1">
      <c r="C13" s="168" t="s">
        <v>44</v>
      </c>
    </row>
    <row r="14" spans="3:3">
      <c r="C14" s="168"/>
    </row>
    <row r="15" spans="3:3" ht="97.5" customHeight="1">
      <c r="C15" s="223" t="s">
        <v>45</v>
      </c>
    </row>
    <row r="16" spans="3:3" ht="11.4" customHeight="1">
      <c r="C16" s="17"/>
    </row>
    <row r="17" spans="1:6" ht="133.5" customHeight="1">
      <c r="C17" s="223" t="s">
        <v>46</v>
      </c>
    </row>
    <row r="18" spans="1:6" ht="18" customHeight="1">
      <c r="C18" s="94" t="s">
        <v>47</v>
      </c>
    </row>
    <row r="19" spans="1:6" ht="57.9" customHeight="1">
      <c r="C19" s="16" t="s">
        <v>48</v>
      </c>
      <c r="F19" s="18"/>
    </row>
    <row r="20" spans="1:6">
      <c r="C20" s="16"/>
      <c r="F20" s="18"/>
    </row>
    <row r="21" spans="1:6" ht="38.1" customHeight="1">
      <c r="A21" s="16"/>
      <c r="C21" s="168" t="s">
        <v>49</v>
      </c>
      <c r="F21" s="18"/>
    </row>
    <row r="22" spans="1:6" ht="17.100000000000001" customHeight="1">
      <c r="A22" s="16"/>
      <c r="C22" s="93" t="s">
        <v>50</v>
      </c>
      <c r="F22" s="18"/>
    </row>
    <row r="23" spans="1:6" ht="81.599999999999994" customHeight="1">
      <c r="C23" s="16" t="s">
        <v>51</v>
      </c>
    </row>
    <row r="24" spans="1:6" ht="51.6" customHeight="1">
      <c r="C24" s="16"/>
    </row>
    <row r="25" spans="1:6" ht="38.1" customHeight="1">
      <c r="C25" s="159"/>
    </row>
    <row r="26" spans="1:6" ht="71.099999999999994" hidden="1" customHeight="1">
      <c r="C26" s="19"/>
    </row>
    <row r="27" spans="1:6" ht="72" hidden="1" customHeight="1"/>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0"/>
  <sheetViews>
    <sheetView showGridLines="0" zoomScaleNormal="100" workbookViewId="0">
      <selection activeCell="A8" sqref="A8"/>
    </sheetView>
  </sheetViews>
  <sheetFormatPr baseColWidth="10" defaultColWidth="0" defaultRowHeight="14.1" customHeight="1" zeroHeight="1"/>
  <cols>
    <col min="1" max="1" width="10.88671875" style="20" customWidth="1"/>
    <col min="2" max="2" width="38.109375" style="20" customWidth="1"/>
    <col min="3" max="7" width="12.33203125" style="20" customWidth="1"/>
    <col min="8" max="9" width="12.33203125" style="21" customWidth="1"/>
    <col min="10" max="13" width="12.33203125" style="20" customWidth="1"/>
    <col min="14" max="16" width="12.33203125" style="21" customWidth="1"/>
    <col min="17" max="20" width="12.33203125" style="22" customWidth="1"/>
    <col min="21" max="22" width="32" style="20" customWidth="1"/>
    <col min="23" max="16384" width="10.88671875" style="20" hidden="1"/>
  </cols>
  <sheetData>
    <row r="1" spans="1:22" ht="13.8"/>
    <row r="2" spans="1:22" ht="13.8"/>
    <row r="3" spans="1:22" ht="13.8"/>
    <row r="4" spans="1:22" ht="13.8">
      <c r="A4" s="9" t="s">
        <v>52</v>
      </c>
    </row>
    <row r="5" spans="1:22" ht="13.8">
      <c r="A5" s="89" t="s">
        <v>53</v>
      </c>
      <c r="B5" s="90"/>
      <c r="C5" s="90"/>
      <c r="D5" s="90"/>
      <c r="E5" s="90"/>
      <c r="F5" s="90"/>
      <c r="G5" s="90"/>
      <c r="H5" s="91"/>
      <c r="I5" s="91"/>
      <c r="J5" s="90"/>
      <c r="K5" s="90"/>
      <c r="L5" s="90"/>
      <c r="M5" s="90"/>
      <c r="N5" s="91"/>
      <c r="O5" s="91"/>
      <c r="P5" s="91"/>
      <c r="Q5" s="92"/>
      <c r="R5" s="212"/>
      <c r="S5" s="212"/>
      <c r="T5" s="212"/>
      <c r="U5" s="212"/>
      <c r="V5" s="212"/>
    </row>
    <row r="6" spans="1:22" ht="13.8">
      <c r="A6" s="9" t="s">
        <v>2</v>
      </c>
    </row>
    <row r="7" spans="1:22" ht="13.8">
      <c r="A7" s="29" t="s">
        <v>3</v>
      </c>
    </row>
    <row r="8" spans="1:22" ht="13.8"/>
    <row r="9" spans="1:22" ht="13.8">
      <c r="B9" s="23" t="s">
        <v>54</v>
      </c>
      <c r="C9" s="23"/>
      <c r="G9" s="193"/>
    </row>
    <row r="10" spans="1:22" ht="13.8">
      <c r="D10" s="24"/>
      <c r="E10" s="24"/>
      <c r="F10" s="166"/>
    </row>
    <row r="11" spans="1:22" ht="14.4" customHeight="1">
      <c r="C11" s="229" t="s">
        <v>55</v>
      </c>
      <c r="D11" s="230"/>
      <c r="E11" s="230"/>
      <c r="F11" s="230"/>
      <c r="G11" s="231"/>
      <c r="H11" s="229" t="s">
        <v>56</v>
      </c>
      <c r="I11" s="230"/>
      <c r="J11" s="230"/>
      <c r="K11" s="230"/>
      <c r="L11" s="231"/>
      <c r="M11" s="229" t="s">
        <v>57</v>
      </c>
      <c r="N11" s="230"/>
      <c r="O11" s="230"/>
      <c r="P11" s="230"/>
      <c r="Q11" s="231"/>
      <c r="R11"/>
      <c r="S11"/>
      <c r="T11"/>
      <c r="U11" s="13"/>
      <c r="V11" s="13"/>
    </row>
    <row r="12" spans="1:22" ht="13.8">
      <c r="C12" s="164">
        <v>2023</v>
      </c>
      <c r="D12" s="164">
        <v>2024</v>
      </c>
      <c r="E12" s="164" t="s">
        <v>58</v>
      </c>
      <c r="F12" s="164" t="s">
        <v>59</v>
      </c>
      <c r="G12" s="165" t="s">
        <v>60</v>
      </c>
      <c r="H12" s="100">
        <v>2023</v>
      </c>
      <c r="I12" s="100">
        <v>2024</v>
      </c>
      <c r="J12" s="164" t="s">
        <v>58</v>
      </c>
      <c r="K12" s="164" t="s">
        <v>59</v>
      </c>
      <c r="L12" s="101" t="s">
        <v>60</v>
      </c>
      <c r="M12" s="100">
        <v>2023</v>
      </c>
      <c r="N12" s="100">
        <v>2024</v>
      </c>
      <c r="O12" s="164" t="s">
        <v>58</v>
      </c>
      <c r="P12" s="164" t="s">
        <v>59</v>
      </c>
      <c r="Q12" s="102" t="s">
        <v>60</v>
      </c>
      <c r="R12" s="20"/>
      <c r="S12" s="20"/>
      <c r="T12" s="20"/>
    </row>
    <row r="13" spans="1:22" ht="13.8">
      <c r="B13" s="108" t="s">
        <v>61</v>
      </c>
      <c r="C13" s="103">
        <v>18837</v>
      </c>
      <c r="D13" s="103">
        <v>19444</v>
      </c>
      <c r="E13" s="103">
        <v>4843</v>
      </c>
      <c r="F13" s="103">
        <v>3800</v>
      </c>
      <c r="G13" s="104">
        <v>-0.215362378690894</v>
      </c>
      <c r="H13" s="103">
        <v>1417532.1816698944</v>
      </c>
      <c r="I13" s="103">
        <v>1341493.8361327145</v>
      </c>
      <c r="J13" s="103">
        <v>398698.89999999991</v>
      </c>
      <c r="K13" s="103">
        <v>429445.99999999994</v>
      </c>
      <c r="L13" s="104">
        <v>7.7118597518077037E-2</v>
      </c>
      <c r="M13" s="105">
        <v>75.252544549020243</v>
      </c>
      <c r="N13" s="105">
        <v>68.992688548277854</v>
      </c>
      <c r="O13" s="105">
        <v>82.324778030146589</v>
      </c>
      <c r="P13" s="105">
        <v>113.01210526315788</v>
      </c>
      <c r="Q13" s="104">
        <v>0.37275930731053863</v>
      </c>
      <c r="R13" s="20"/>
      <c r="S13" s="20"/>
      <c r="T13" s="20"/>
    </row>
    <row r="14" spans="1:22" ht="13.8">
      <c r="B14" s="109" t="s">
        <v>62</v>
      </c>
      <c r="C14" s="106">
        <v>5874</v>
      </c>
      <c r="D14" s="106">
        <v>5534</v>
      </c>
      <c r="E14" s="106">
        <v>1434</v>
      </c>
      <c r="F14" s="106">
        <v>934</v>
      </c>
      <c r="G14" s="104">
        <v>-0.34867503486750351</v>
      </c>
      <c r="H14" s="106">
        <v>273431.32850030693</v>
      </c>
      <c r="I14" s="106">
        <v>270535.03576730005</v>
      </c>
      <c r="J14" s="106">
        <v>70472.800000000003</v>
      </c>
      <c r="K14" s="106">
        <v>114386.7</v>
      </c>
      <c r="L14" s="104">
        <v>0.62313261286624044</v>
      </c>
      <c r="M14" s="107">
        <v>46.5494260300148</v>
      </c>
      <c r="N14" s="107">
        <v>48.885984056252269</v>
      </c>
      <c r="O14" s="107">
        <v>49.144211994421198</v>
      </c>
      <c r="P14" s="107">
        <v>122.46970021413276</v>
      </c>
      <c r="Q14" s="104">
        <v>1.4920472878481679</v>
      </c>
      <c r="R14" s="20"/>
      <c r="S14" s="20"/>
      <c r="T14" s="20"/>
    </row>
    <row r="15" spans="1:22" ht="13.8">
      <c r="B15" s="109" t="s">
        <v>63</v>
      </c>
      <c r="C15" s="106">
        <v>4526</v>
      </c>
      <c r="D15" s="106">
        <v>4822</v>
      </c>
      <c r="E15" s="106">
        <v>1187</v>
      </c>
      <c r="F15" s="106">
        <v>877</v>
      </c>
      <c r="G15" s="104">
        <v>-0.26116259477674808</v>
      </c>
      <c r="H15" s="106">
        <v>464432.39525080757</v>
      </c>
      <c r="I15" s="106">
        <v>402499.2748317346</v>
      </c>
      <c r="J15" s="106">
        <v>133091.79999999999</v>
      </c>
      <c r="K15" s="106">
        <v>84334.9</v>
      </c>
      <c r="L15" s="104">
        <v>-0.36634037559038202</v>
      </c>
      <c r="M15" s="107">
        <v>102.61431622863623</v>
      </c>
      <c r="N15" s="107">
        <v>83.471438165021695</v>
      </c>
      <c r="O15" s="107">
        <v>112.12451558550968</v>
      </c>
      <c r="P15" s="107">
        <v>96.162941847206383</v>
      </c>
      <c r="Q15" s="104">
        <v>-0.14235578771469026</v>
      </c>
      <c r="R15" s="20"/>
      <c r="S15" s="20"/>
      <c r="T15" s="20"/>
    </row>
    <row r="16" spans="1:22" ht="13.8">
      <c r="B16" s="109" t="s">
        <v>64</v>
      </c>
      <c r="C16" s="106">
        <v>2522</v>
      </c>
      <c r="D16" s="106">
        <v>3074</v>
      </c>
      <c r="E16" s="106">
        <v>752</v>
      </c>
      <c r="F16" s="106">
        <v>670</v>
      </c>
      <c r="G16" s="104">
        <v>-0.10904255319148937</v>
      </c>
      <c r="H16" s="106">
        <v>175450.31574724647</v>
      </c>
      <c r="I16" s="106">
        <v>279844.43569759279</v>
      </c>
      <c r="J16" s="106">
        <v>89588.6</v>
      </c>
      <c r="K16" s="106">
        <v>182451.1</v>
      </c>
      <c r="L16" s="104">
        <v>1.0365437120347902</v>
      </c>
      <c r="M16" s="107">
        <v>69.567928527853482</v>
      </c>
      <c r="N16" s="107">
        <v>91.035925731162266</v>
      </c>
      <c r="O16" s="107">
        <v>119.13377659574469</v>
      </c>
      <c r="P16" s="107">
        <v>272.31507462686568</v>
      </c>
      <c r="Q16" s="104">
        <v>1.2857923454480029</v>
      </c>
      <c r="R16" s="20"/>
      <c r="S16" s="20"/>
      <c r="T16" s="20"/>
    </row>
    <row r="17" spans="2:20" ht="13.8">
      <c r="B17" s="109" t="s">
        <v>65</v>
      </c>
      <c r="C17" s="106">
        <v>2020</v>
      </c>
      <c r="D17" s="106">
        <v>2101</v>
      </c>
      <c r="E17" s="106">
        <v>494</v>
      </c>
      <c r="F17" s="106">
        <v>544</v>
      </c>
      <c r="G17" s="104">
        <v>0.10121457489878538</v>
      </c>
      <c r="H17" s="106">
        <v>89832.130712381448</v>
      </c>
      <c r="I17" s="106">
        <v>46798.246344316751</v>
      </c>
      <c r="J17" s="106">
        <v>11473.1</v>
      </c>
      <c r="K17" s="106">
        <v>13794.1</v>
      </c>
      <c r="L17" s="104">
        <v>0.20229929138593761</v>
      </c>
      <c r="M17" s="107">
        <v>44.471351837812598</v>
      </c>
      <c r="N17" s="107">
        <v>22.27427241519122</v>
      </c>
      <c r="O17" s="107">
        <v>23.224898785425101</v>
      </c>
      <c r="P17" s="107">
        <v>25.356801470588238</v>
      </c>
      <c r="Q17" s="104">
        <v>9.1793841810024368E-2</v>
      </c>
      <c r="R17" s="20"/>
      <c r="S17" s="20"/>
      <c r="T17" s="20"/>
    </row>
    <row r="18" spans="2:20" ht="13.8">
      <c r="B18" s="109" t="s">
        <v>66</v>
      </c>
      <c r="C18" s="106">
        <v>1682</v>
      </c>
      <c r="D18" s="106">
        <v>1678</v>
      </c>
      <c r="E18" s="106">
        <v>394</v>
      </c>
      <c r="F18" s="106">
        <v>296</v>
      </c>
      <c r="G18" s="104">
        <v>-0.24873096446700504</v>
      </c>
      <c r="H18" s="106">
        <v>98695.394976798605</v>
      </c>
      <c r="I18" s="106">
        <v>63133.685292832553</v>
      </c>
      <c r="J18" s="106">
        <v>13501.5</v>
      </c>
      <c r="K18" s="106">
        <v>11131.5</v>
      </c>
      <c r="L18" s="104">
        <v>-0.17553605154982777</v>
      </c>
      <c r="M18" s="107">
        <v>58.677404861354702</v>
      </c>
      <c r="N18" s="107">
        <v>37.624365490365051</v>
      </c>
      <c r="O18" s="107">
        <v>34.267766497461928</v>
      </c>
      <c r="P18" s="107">
        <v>37.606418918918919</v>
      </c>
      <c r="Q18" s="104">
        <v>9.7428363815432073E-2</v>
      </c>
      <c r="R18" s="20"/>
      <c r="S18" s="20"/>
      <c r="T18" s="20"/>
    </row>
    <row r="19" spans="2:20" ht="13.8">
      <c r="B19" s="109" t="s">
        <v>67</v>
      </c>
      <c r="C19" s="106">
        <v>1381</v>
      </c>
      <c r="D19" s="106">
        <v>1446</v>
      </c>
      <c r="E19" s="106">
        <v>426</v>
      </c>
      <c r="F19" s="106">
        <v>288</v>
      </c>
      <c r="G19" s="104">
        <v>-0.323943661971831</v>
      </c>
      <c r="H19" s="106">
        <v>137331.77691745519</v>
      </c>
      <c r="I19" s="106">
        <v>163851.9297484383</v>
      </c>
      <c r="J19" s="106">
        <v>31718.799999999999</v>
      </c>
      <c r="K19" s="106">
        <v>12802.8</v>
      </c>
      <c r="L19" s="104">
        <v>-0.59636556237940908</v>
      </c>
      <c r="M19" s="107">
        <v>99.443719708512091</v>
      </c>
      <c r="N19" s="107">
        <v>113.31392098785498</v>
      </c>
      <c r="O19" s="107">
        <v>74.457276995305165</v>
      </c>
      <c r="P19" s="107">
        <v>44.454166666666666</v>
      </c>
      <c r="Q19" s="104">
        <v>-0.40295739435287592</v>
      </c>
      <c r="R19" s="20"/>
      <c r="S19" s="20"/>
      <c r="T19" s="20"/>
    </row>
    <row r="20" spans="2:20" ht="13.8">
      <c r="B20" s="109" t="s">
        <v>68</v>
      </c>
      <c r="C20" s="106">
        <v>832</v>
      </c>
      <c r="D20" s="106">
        <v>789</v>
      </c>
      <c r="E20" s="106">
        <v>156</v>
      </c>
      <c r="F20" s="106">
        <v>191</v>
      </c>
      <c r="G20" s="104">
        <v>0.22435897435897445</v>
      </c>
      <c r="H20" s="106">
        <v>178358.83956489799</v>
      </c>
      <c r="I20" s="106">
        <v>114831.22845049948</v>
      </c>
      <c r="J20" s="106">
        <v>48852.3</v>
      </c>
      <c r="K20" s="106">
        <v>10544.9</v>
      </c>
      <c r="L20" s="104">
        <v>-0.78414731752650335</v>
      </c>
      <c r="M20" s="107">
        <v>214.37360524627164</v>
      </c>
      <c r="N20" s="107">
        <v>145.5402134987319</v>
      </c>
      <c r="O20" s="107">
        <v>313.15576923076924</v>
      </c>
      <c r="P20" s="107">
        <v>55.20890052356021</v>
      </c>
      <c r="Q20" s="104">
        <v>-0.82370147400070426</v>
      </c>
      <c r="R20" s="20"/>
      <c r="S20" s="20"/>
      <c r="T20" s="20"/>
    </row>
    <row r="21" spans="2:20" ht="13.8">
      <c r="B21" s="100" t="s">
        <v>69</v>
      </c>
      <c r="C21" s="100">
        <v>2023</v>
      </c>
      <c r="D21" s="100">
        <v>2024</v>
      </c>
      <c r="E21" s="100" t="s">
        <v>58</v>
      </c>
      <c r="F21" s="100" t="s">
        <v>59</v>
      </c>
      <c r="G21" s="101" t="s">
        <v>60</v>
      </c>
      <c r="H21" s="100">
        <v>2023</v>
      </c>
      <c r="I21" s="100">
        <v>2024</v>
      </c>
      <c r="J21" s="164" t="s">
        <v>58</v>
      </c>
      <c r="K21" s="164" t="s">
        <v>59</v>
      </c>
      <c r="L21" s="101" t="s">
        <v>60</v>
      </c>
      <c r="M21" s="100">
        <v>2023</v>
      </c>
      <c r="N21" s="100">
        <v>2024</v>
      </c>
      <c r="O21" s="164" t="s">
        <v>58</v>
      </c>
      <c r="P21" s="164" t="s">
        <v>59</v>
      </c>
      <c r="Q21" s="102" t="s">
        <v>60</v>
      </c>
      <c r="R21" s="20"/>
      <c r="S21" s="20"/>
      <c r="T21" s="20"/>
    </row>
    <row r="22" spans="2:20" ht="13.8">
      <c r="B22" s="109" t="s">
        <v>70</v>
      </c>
      <c r="C22" s="106">
        <v>2206</v>
      </c>
      <c r="D22" s="106">
        <v>2345</v>
      </c>
      <c r="E22" s="106">
        <v>675</v>
      </c>
      <c r="F22" s="106">
        <v>600</v>
      </c>
      <c r="G22" s="104">
        <v>-0.125</v>
      </c>
      <c r="H22" s="163">
        <v>16614.470023211346</v>
      </c>
      <c r="I22" s="106">
        <v>20156.449973748997</v>
      </c>
      <c r="J22" s="106">
        <v>5835.5</v>
      </c>
      <c r="K22" s="106">
        <v>5302.5</v>
      </c>
      <c r="L22" s="104">
        <v>-0.10051862329090051</v>
      </c>
      <c r="M22" s="107">
        <v>7.5314913976479358</v>
      </c>
      <c r="N22" s="107">
        <v>8.5955010549036235</v>
      </c>
      <c r="O22" s="107">
        <v>8.645185185185186</v>
      </c>
      <c r="P22" s="107">
        <v>8.8375000000000004</v>
      </c>
      <c r="Q22" s="104">
        <v>2.2245308885271209E-2</v>
      </c>
      <c r="R22" s="20"/>
      <c r="S22" s="20"/>
      <c r="T22" s="20"/>
    </row>
    <row r="23" spans="2:20" ht="13.8">
      <c r="B23" s="109" t="s">
        <v>71</v>
      </c>
      <c r="C23" s="106">
        <v>2317</v>
      </c>
      <c r="D23" s="106">
        <v>2278</v>
      </c>
      <c r="E23" s="106">
        <v>667</v>
      </c>
      <c r="F23" s="106">
        <v>572</v>
      </c>
      <c r="G23" s="104">
        <v>-0.16608391608391609</v>
      </c>
      <c r="H23" s="163">
        <v>25607.790048708608</v>
      </c>
      <c r="I23" s="106">
        <v>36683.239980166778</v>
      </c>
      <c r="J23" s="106">
        <v>8973</v>
      </c>
      <c r="K23" s="106">
        <v>13246</v>
      </c>
      <c r="L23" s="104">
        <v>0.32258795107957117</v>
      </c>
      <c r="M23" s="107">
        <v>11.052132088350715</v>
      </c>
      <c r="N23" s="107">
        <v>16.103266014120621</v>
      </c>
      <c r="O23" s="107">
        <v>13.452773613193404</v>
      </c>
      <c r="P23" s="107">
        <v>23.157342657342657</v>
      </c>
      <c r="Q23" s="104">
        <v>0.72138053632537069</v>
      </c>
      <c r="R23" s="20"/>
      <c r="S23" s="20"/>
      <c r="T23" s="20"/>
    </row>
    <row r="24" spans="2:20" ht="13.8">
      <c r="B24" s="109" t="s">
        <v>72</v>
      </c>
      <c r="C24" s="106">
        <v>841</v>
      </c>
      <c r="D24" s="106">
        <v>806</v>
      </c>
      <c r="E24" s="106">
        <v>257</v>
      </c>
      <c r="F24" s="106">
        <v>250</v>
      </c>
      <c r="G24" s="104">
        <v>-2.8000000000000001E-2</v>
      </c>
      <c r="H24" s="163">
        <v>19584.726822388766</v>
      </c>
      <c r="I24" s="106">
        <v>15126.599819302559</v>
      </c>
      <c r="J24" s="106">
        <v>5059.3999999999996</v>
      </c>
      <c r="K24" s="106">
        <v>6407</v>
      </c>
      <c r="L24" s="104">
        <v>0.21033244888403316</v>
      </c>
      <c r="M24" s="107">
        <v>23.287427850640626</v>
      </c>
      <c r="N24" s="107">
        <v>18.767493572335681</v>
      </c>
      <c r="O24" s="107">
        <v>19.686381322957196</v>
      </c>
      <c r="P24" s="107">
        <v>25.628</v>
      </c>
      <c r="Q24" s="104">
        <v>0.30181365379294012</v>
      </c>
      <c r="R24" s="20"/>
      <c r="S24" s="20"/>
      <c r="T24" s="20"/>
    </row>
    <row r="25" spans="2:20" ht="13.8">
      <c r="B25" s="109" t="s">
        <v>73</v>
      </c>
      <c r="C25" s="106">
        <v>862</v>
      </c>
      <c r="D25" s="106">
        <v>1103</v>
      </c>
      <c r="E25" s="106">
        <v>298</v>
      </c>
      <c r="F25" s="106">
        <v>246</v>
      </c>
      <c r="G25" s="104">
        <v>-0.21138211382113822</v>
      </c>
      <c r="H25" s="163">
        <v>72026.28098153774</v>
      </c>
      <c r="I25" s="106">
        <v>84137.118129499257</v>
      </c>
      <c r="J25" s="106">
        <v>41575.199999999997</v>
      </c>
      <c r="K25" s="106">
        <v>25257.5</v>
      </c>
      <c r="L25" s="104">
        <v>-0.64605364743145588</v>
      </c>
      <c r="M25" s="107">
        <v>83.557170512224758</v>
      </c>
      <c r="N25" s="107">
        <v>76.28025215729761</v>
      </c>
      <c r="O25" s="107">
        <v>139.51409395973153</v>
      </c>
      <c r="P25" s="107">
        <v>102.67276422764228</v>
      </c>
      <c r="Q25" s="104">
        <v>-0.26406887423662662</v>
      </c>
      <c r="R25" s="20"/>
      <c r="S25" s="20"/>
      <c r="T25" s="20"/>
    </row>
    <row r="26" spans="2:20" ht="13.8">
      <c r="B26" s="109" t="s">
        <v>74</v>
      </c>
      <c r="C26" s="106">
        <v>846</v>
      </c>
      <c r="D26" s="106">
        <v>907</v>
      </c>
      <c r="E26" s="106">
        <v>282</v>
      </c>
      <c r="F26" s="106">
        <v>229</v>
      </c>
      <c r="G26" s="104">
        <v>-0.23144104803493451</v>
      </c>
      <c r="H26" s="163">
        <v>14715.041999079003</v>
      </c>
      <c r="I26" s="106">
        <v>16845.347006492317</v>
      </c>
      <c r="J26" s="106">
        <v>4673.3</v>
      </c>
      <c r="K26" s="106">
        <v>23754.9</v>
      </c>
      <c r="L26" s="104">
        <v>0.80327006217664565</v>
      </c>
      <c r="M26" s="107">
        <v>17.393666665578017</v>
      </c>
      <c r="N26" s="107">
        <v>18.572598684115015</v>
      </c>
      <c r="O26" s="107">
        <v>16.571985815602837</v>
      </c>
      <c r="P26" s="107">
        <v>103.73318777292577</v>
      </c>
      <c r="Q26" s="104">
        <v>5.2595508424379069</v>
      </c>
      <c r="R26" s="20"/>
      <c r="S26" s="20"/>
      <c r="T26" s="20"/>
    </row>
    <row r="27" spans="2:20" ht="13.8">
      <c r="B27" s="109" t="s">
        <v>75</v>
      </c>
      <c r="C27" s="106">
        <v>1092</v>
      </c>
      <c r="D27" s="106">
        <v>870</v>
      </c>
      <c r="E27" s="106">
        <v>275</v>
      </c>
      <c r="F27" s="106">
        <v>216</v>
      </c>
      <c r="G27" s="104">
        <v>-0.27314814814814814</v>
      </c>
      <c r="H27" s="163">
        <v>52988.754126489745</v>
      </c>
      <c r="I27" s="106">
        <v>40136.413349088281</v>
      </c>
      <c r="J27" s="106">
        <v>16474.099999999999</v>
      </c>
      <c r="K27" s="106">
        <v>9147</v>
      </c>
      <c r="L27" s="104">
        <v>-0.8010385918880506</v>
      </c>
      <c r="M27" s="107">
        <v>48.524500115833099</v>
      </c>
      <c r="N27" s="107">
        <v>46.133808447227906</v>
      </c>
      <c r="O27" s="107">
        <v>59.905818181818177</v>
      </c>
      <c r="P27" s="107">
        <v>42.347222222222221</v>
      </c>
      <c r="Q27" s="104">
        <v>-0.29310334943267846</v>
      </c>
      <c r="R27" s="20"/>
      <c r="S27" s="20"/>
      <c r="T27" s="20"/>
    </row>
    <row r="28" spans="2:20" ht="13.8">
      <c r="B28" s="109" t="s">
        <v>76</v>
      </c>
      <c r="C28" s="106">
        <v>846</v>
      </c>
      <c r="D28" s="106">
        <v>1016</v>
      </c>
      <c r="E28" s="106">
        <v>273</v>
      </c>
      <c r="F28" s="106">
        <v>182</v>
      </c>
      <c r="G28" s="104">
        <v>-0.5</v>
      </c>
      <c r="H28" s="163">
        <v>34172.020069127459</v>
      </c>
      <c r="I28" s="106">
        <v>33685.259776130319</v>
      </c>
      <c r="J28" s="106">
        <v>8167.3</v>
      </c>
      <c r="K28" s="106">
        <v>6210.7</v>
      </c>
      <c r="L28" s="104">
        <v>-0.31503695235641721</v>
      </c>
      <c r="M28" s="107">
        <v>40.392458710552553</v>
      </c>
      <c r="N28" s="107">
        <v>33.154783244222756</v>
      </c>
      <c r="O28" s="107">
        <v>29.916849816849819</v>
      </c>
      <c r="P28" s="107">
        <v>34.124725274725272</v>
      </c>
      <c r="Q28" s="104">
        <v>0.14065235757226979</v>
      </c>
      <c r="R28" s="20"/>
      <c r="S28" s="20"/>
      <c r="T28" s="20"/>
    </row>
    <row r="29" spans="2:20" ht="13.8">
      <c r="B29" s="109" t="s">
        <v>77</v>
      </c>
      <c r="C29" s="106">
        <v>532</v>
      </c>
      <c r="D29" s="106">
        <v>592</v>
      </c>
      <c r="E29" s="106">
        <v>179</v>
      </c>
      <c r="F29" s="106">
        <v>177</v>
      </c>
      <c r="G29" s="104">
        <v>-1.1299435028248588E-2</v>
      </c>
      <c r="H29" s="163">
        <v>74472.370469912494</v>
      </c>
      <c r="I29" s="106">
        <v>135930.68344081938</v>
      </c>
      <c r="J29" s="106">
        <v>32962.9</v>
      </c>
      <c r="K29" s="106">
        <v>123260</v>
      </c>
      <c r="L29" s="104">
        <v>0.73257423332792471</v>
      </c>
      <c r="M29" s="107">
        <v>139.985658778031</v>
      </c>
      <c r="N29" s="107">
        <v>229.61264094733005</v>
      </c>
      <c r="O29" s="107">
        <v>184.15027932960894</v>
      </c>
      <c r="P29" s="107">
        <v>696.3841807909605</v>
      </c>
      <c r="Q29" s="104">
        <v>2.7816080612319283</v>
      </c>
      <c r="R29" s="20"/>
      <c r="S29" s="20"/>
      <c r="T29" s="20"/>
    </row>
    <row r="30" spans="2:20" ht="13.8">
      <c r="B30" s="109" t="s">
        <v>78</v>
      </c>
      <c r="C30" s="106">
        <v>779</v>
      </c>
      <c r="D30" s="106">
        <v>796</v>
      </c>
      <c r="E30" s="106">
        <v>253</v>
      </c>
      <c r="F30" s="106">
        <v>172</v>
      </c>
      <c r="G30" s="104">
        <v>-0.47093023255813954</v>
      </c>
      <c r="H30" s="163">
        <v>337134.14014778263</v>
      </c>
      <c r="I30" s="106">
        <v>242974.130417943</v>
      </c>
      <c r="J30" s="106">
        <v>95574.7</v>
      </c>
      <c r="K30" s="106">
        <v>41066.400000000001</v>
      </c>
      <c r="L30" s="104">
        <v>-1.3273211189683047</v>
      </c>
      <c r="M30" s="107">
        <v>432.7781003180778</v>
      </c>
      <c r="N30" s="107">
        <v>305.24388243460174</v>
      </c>
      <c r="O30" s="107">
        <v>377.76561264822135</v>
      </c>
      <c r="P30" s="107">
        <v>238.75813953488372</v>
      </c>
      <c r="Q30" s="104">
        <v>-0.36797280763292395</v>
      </c>
      <c r="R30" s="20"/>
      <c r="S30" s="20"/>
      <c r="T30" s="20"/>
    </row>
    <row r="31" spans="2:20" ht="13.8">
      <c r="B31" s="109" t="s">
        <v>79</v>
      </c>
      <c r="C31" s="106">
        <v>521</v>
      </c>
      <c r="D31" s="106">
        <v>497</v>
      </c>
      <c r="E31" s="106">
        <v>187</v>
      </c>
      <c r="F31" s="106">
        <v>150</v>
      </c>
      <c r="G31" s="104">
        <v>-0.24666666666666667</v>
      </c>
      <c r="H31" s="163">
        <v>21809.94999860063</v>
      </c>
      <c r="I31" s="106">
        <v>20173.523872375488</v>
      </c>
      <c r="J31" s="106">
        <v>7395.2</v>
      </c>
      <c r="K31" s="106">
        <v>6618.6</v>
      </c>
      <c r="L31" s="104">
        <v>-0.11733599250596793</v>
      </c>
      <c r="M31" s="107">
        <v>41.861708250672997</v>
      </c>
      <c r="N31" s="107">
        <v>40.590591292506012</v>
      </c>
      <c r="O31" s="107">
        <v>39.546524064171123</v>
      </c>
      <c r="P31" s="107">
        <v>44.124000000000002</v>
      </c>
      <c r="Q31" s="104">
        <v>0.11574913457377756</v>
      </c>
      <c r="R31" s="20"/>
      <c r="S31" s="20"/>
      <c r="T31" s="20"/>
    </row>
    <row r="32" spans="2:20" ht="13.8">
      <c r="B32" s="109" t="s">
        <v>80</v>
      </c>
      <c r="C32" s="106">
        <v>7995</v>
      </c>
      <c r="D32" s="106">
        <v>8234</v>
      </c>
      <c r="E32" s="106">
        <v>1497</v>
      </c>
      <c r="F32" s="106">
        <v>1006</v>
      </c>
      <c r="G32" s="104">
        <v>-0.48807157057654077</v>
      </c>
      <c r="H32" s="106">
        <v>748406.63698305585</v>
      </c>
      <c r="I32" s="106">
        <v>695645.07036714815</v>
      </c>
      <c r="J32" s="106">
        <v>172008.29999999987</v>
      </c>
      <c r="K32" s="106">
        <v>169175.39999999997</v>
      </c>
      <c r="L32" s="104">
        <v>-1.6745342407938197E-2</v>
      </c>
      <c r="M32" s="107">
        <v>93.60933545754294</v>
      </c>
      <c r="N32" s="107">
        <v>84.484463245949499</v>
      </c>
      <c r="O32" s="107">
        <v>114.90200400801595</v>
      </c>
      <c r="P32" s="107">
        <v>168.16640159045721</v>
      </c>
      <c r="Q32" s="104">
        <v>0.46356369536187869</v>
      </c>
      <c r="R32" s="20"/>
      <c r="S32" s="20"/>
      <c r="T32" s="20"/>
    </row>
    <row r="33" spans="1:20" ht="13.8">
      <c r="B33" s="20" t="s">
        <v>81</v>
      </c>
    </row>
    <row r="34" spans="1:20" ht="13.8">
      <c r="L34" s="20" t="s">
        <v>82</v>
      </c>
    </row>
    <row r="35" spans="1:20" ht="13.8">
      <c r="D35" s="25"/>
      <c r="E35" s="25"/>
      <c r="F35" s="25"/>
      <c r="G35" s="26"/>
      <c r="J35" s="25"/>
      <c r="K35" s="25"/>
      <c r="L35" s="25"/>
      <c r="M35" s="25"/>
    </row>
    <row r="36" spans="1:20" ht="13.8">
      <c r="B36" s="23" t="s">
        <v>83</v>
      </c>
      <c r="C36" s="23"/>
      <c r="D36" s="25"/>
      <c r="E36" s="25"/>
      <c r="F36" s="25"/>
      <c r="G36" s="25"/>
      <c r="J36" s="25"/>
      <c r="K36" s="25"/>
      <c r="L36" s="25"/>
      <c r="M36" s="25"/>
    </row>
    <row r="37" spans="1:20" ht="14.4" customHeight="1">
      <c r="B37" s="13"/>
      <c r="C37" s="232" t="s">
        <v>55</v>
      </c>
      <c r="D37" s="233"/>
      <c r="E37" s="233"/>
      <c r="F37" s="233"/>
      <c r="G37" s="234"/>
      <c r="H37" s="226" t="s">
        <v>56</v>
      </c>
      <c r="I37" s="227"/>
      <c r="J37" s="227"/>
      <c r="K37" s="227"/>
      <c r="L37" s="228"/>
      <c r="M37" s="235" t="s">
        <v>57</v>
      </c>
      <c r="N37" s="236"/>
      <c r="O37" s="236"/>
      <c r="P37" s="236"/>
      <c r="Q37" s="237"/>
      <c r="R37"/>
      <c r="S37"/>
      <c r="T37" s="20"/>
    </row>
    <row r="38" spans="1:20" ht="13.8">
      <c r="B38" s="100" t="s">
        <v>84</v>
      </c>
      <c r="C38" s="100">
        <v>2023</v>
      </c>
      <c r="D38" s="100">
        <v>2024</v>
      </c>
      <c r="E38" s="100" t="s">
        <v>58</v>
      </c>
      <c r="F38" s="100" t="s">
        <v>59</v>
      </c>
      <c r="G38" s="101" t="s">
        <v>60</v>
      </c>
      <c r="H38" s="100">
        <v>2023</v>
      </c>
      <c r="I38" s="100">
        <v>2024</v>
      </c>
      <c r="J38" s="100" t="s">
        <v>58</v>
      </c>
      <c r="K38" s="100" t="s">
        <v>59</v>
      </c>
      <c r="L38" s="101" t="s">
        <v>60</v>
      </c>
      <c r="M38" s="100">
        <v>2023</v>
      </c>
      <c r="N38" s="100">
        <v>2024</v>
      </c>
      <c r="O38" s="100" t="s">
        <v>58</v>
      </c>
      <c r="P38" s="100" t="s">
        <v>59</v>
      </c>
      <c r="Q38" s="102" t="s">
        <v>60</v>
      </c>
      <c r="R38" s="20"/>
      <c r="S38" s="20"/>
      <c r="T38" s="20"/>
    </row>
    <row r="39" spans="1:20" ht="13.8">
      <c r="A39" s="166"/>
      <c r="B39" s="108" t="s">
        <v>67</v>
      </c>
      <c r="C39" s="110">
        <v>1381</v>
      </c>
      <c r="D39" s="110">
        <v>1446</v>
      </c>
      <c r="E39" s="103">
        <v>426</v>
      </c>
      <c r="F39" s="103">
        <v>288</v>
      </c>
      <c r="G39" s="104">
        <v>-0.323943661971831</v>
      </c>
      <c r="H39" s="110">
        <v>137331.77691745519</v>
      </c>
      <c r="I39" s="110">
        <v>163851.9297484383</v>
      </c>
      <c r="J39" s="110">
        <v>31718.799999999999</v>
      </c>
      <c r="K39" s="110">
        <v>12802.8</v>
      </c>
      <c r="L39" s="104">
        <v>-0.59636556237940908</v>
      </c>
      <c r="M39" s="105">
        <v>99.443719708512091</v>
      </c>
      <c r="N39" s="105">
        <v>113.31392098785498</v>
      </c>
      <c r="O39" s="105">
        <v>74.457276995305165</v>
      </c>
      <c r="P39" s="105">
        <v>44.454166666666666</v>
      </c>
      <c r="Q39" s="104">
        <v>-0.40295739435287592</v>
      </c>
      <c r="R39" s="20"/>
      <c r="S39" s="20"/>
      <c r="T39" s="20"/>
    </row>
    <row r="40" spans="1:20" ht="13.8">
      <c r="A40" s="166"/>
      <c r="B40" s="109" t="s">
        <v>85</v>
      </c>
      <c r="C40" s="111">
        <v>501</v>
      </c>
      <c r="D40" s="111">
        <v>527</v>
      </c>
      <c r="E40" s="106">
        <v>168</v>
      </c>
      <c r="F40" s="106">
        <v>85</v>
      </c>
      <c r="G40" s="104">
        <v>-0.49404761904761907</v>
      </c>
      <c r="H40" s="111">
        <v>33328</v>
      </c>
      <c r="I40" s="111">
        <v>44557</v>
      </c>
      <c r="J40" s="111">
        <v>13702.8</v>
      </c>
      <c r="K40" s="111">
        <v>4107.7</v>
      </c>
      <c r="L40" s="104">
        <v>-0.70022915024666488</v>
      </c>
      <c r="M40" s="107">
        <v>66.522954091816374</v>
      </c>
      <c r="N40" s="107">
        <v>84.548387096774192</v>
      </c>
      <c r="O40" s="107">
        <v>81.564285714285717</v>
      </c>
      <c r="P40" s="107">
        <v>48.325882352941171</v>
      </c>
      <c r="Q40" s="104">
        <v>-0.40751173225223192</v>
      </c>
      <c r="R40" s="160"/>
      <c r="S40" s="160"/>
      <c r="T40" s="160"/>
    </row>
    <row r="41" spans="1:20" ht="13.8">
      <c r="A41" s="166"/>
      <c r="B41" s="109" t="s">
        <v>86</v>
      </c>
      <c r="C41" s="111">
        <v>260</v>
      </c>
      <c r="D41" s="111">
        <v>277</v>
      </c>
      <c r="E41" s="106">
        <v>73</v>
      </c>
      <c r="F41" s="106">
        <v>71</v>
      </c>
      <c r="G41" s="104">
        <v>-2.7397260273972601E-2</v>
      </c>
      <c r="H41" s="111">
        <v>37250</v>
      </c>
      <c r="I41" s="111">
        <v>50441</v>
      </c>
      <c r="J41" s="111">
        <v>7706.7</v>
      </c>
      <c r="K41" s="111">
        <v>6041.2</v>
      </c>
      <c r="L41" s="104">
        <v>-0.21611065696082629</v>
      </c>
      <c r="M41" s="107">
        <v>143.26923076923077</v>
      </c>
      <c r="N41" s="107">
        <v>182.09747292418771</v>
      </c>
      <c r="O41" s="107">
        <v>105.57123287671233</v>
      </c>
      <c r="P41" s="107">
        <v>85.087323943661971</v>
      </c>
      <c r="Q41" s="104">
        <v>-0.19402926701606082</v>
      </c>
      <c r="R41" s="160"/>
      <c r="S41" s="160"/>
      <c r="T41" s="160"/>
    </row>
    <row r="42" spans="1:20" ht="13.8">
      <c r="A42" s="166"/>
      <c r="B42" s="109" t="s">
        <v>87</v>
      </c>
      <c r="C42" s="111">
        <v>132</v>
      </c>
      <c r="D42" s="111">
        <v>160</v>
      </c>
      <c r="E42" s="106">
        <v>44</v>
      </c>
      <c r="F42" s="106">
        <v>33</v>
      </c>
      <c r="G42" s="104">
        <v>-0.25</v>
      </c>
      <c r="H42" s="111">
        <v>3450</v>
      </c>
      <c r="I42" s="111">
        <v>4932</v>
      </c>
      <c r="J42" s="111">
        <v>1417.2</v>
      </c>
      <c r="K42" s="111">
        <v>495.2</v>
      </c>
      <c r="L42" s="104">
        <v>-0.65057860570138304</v>
      </c>
      <c r="M42" s="107">
        <v>26.136363636363637</v>
      </c>
      <c r="N42" s="107">
        <v>30.824999999999999</v>
      </c>
      <c r="O42" s="107">
        <v>32.209090909090911</v>
      </c>
      <c r="P42" s="107">
        <v>15.006060606060606</v>
      </c>
      <c r="Q42" s="104">
        <v>-0.53410480760184398</v>
      </c>
      <c r="R42" s="160"/>
      <c r="S42" s="160"/>
      <c r="T42" s="160"/>
    </row>
    <row r="43" spans="1:20" ht="13.8">
      <c r="A43" s="166"/>
      <c r="B43" s="109" t="s">
        <v>88</v>
      </c>
      <c r="C43" s="111">
        <v>48</v>
      </c>
      <c r="D43" s="111">
        <v>63</v>
      </c>
      <c r="E43" s="106">
        <v>11</v>
      </c>
      <c r="F43" s="106">
        <v>17</v>
      </c>
      <c r="G43" s="104">
        <v>0.54545454545454541</v>
      </c>
      <c r="H43" s="111">
        <v>9236</v>
      </c>
      <c r="I43" s="111">
        <v>36889</v>
      </c>
      <c r="J43" s="111">
        <v>898.6</v>
      </c>
      <c r="K43" s="111">
        <v>96.2</v>
      </c>
      <c r="L43" s="104">
        <v>-0.8929445804584909</v>
      </c>
      <c r="M43" s="107">
        <v>192.41666666666666</v>
      </c>
      <c r="N43" s="107">
        <v>585.53968253968253</v>
      </c>
      <c r="O43" s="107">
        <v>81.690909090909088</v>
      </c>
      <c r="P43" s="107">
        <v>5.658823529411765</v>
      </c>
      <c r="Q43" s="104">
        <v>-0.93072884617902352</v>
      </c>
      <c r="R43" s="160"/>
      <c r="S43" s="160"/>
      <c r="T43" s="160"/>
    </row>
    <row r="44" spans="1:20" ht="13.8">
      <c r="A44" s="166"/>
      <c r="B44" s="109" t="s">
        <v>89</v>
      </c>
      <c r="C44" s="111">
        <v>122</v>
      </c>
      <c r="D44" s="111">
        <v>75</v>
      </c>
      <c r="E44" s="106">
        <v>36</v>
      </c>
      <c r="F44" s="106">
        <v>14</v>
      </c>
      <c r="G44" s="104">
        <v>-0.61111111111111116</v>
      </c>
      <c r="H44" s="111">
        <v>1697</v>
      </c>
      <c r="I44" s="111">
        <v>1298</v>
      </c>
      <c r="J44" s="111">
        <v>311.7</v>
      </c>
      <c r="K44" s="111">
        <v>58</v>
      </c>
      <c r="L44" s="104">
        <v>-0.81392364452999677</v>
      </c>
      <c r="M44" s="107">
        <v>13.909836065573771</v>
      </c>
      <c r="N44" s="107">
        <v>17.306666666666668</v>
      </c>
      <c r="O44" s="107">
        <v>8.6583333333333332</v>
      </c>
      <c r="P44" s="107">
        <v>4.1428571428571432</v>
      </c>
      <c r="Q44" s="104">
        <v>-0.52151794307713462</v>
      </c>
      <c r="R44" s="160"/>
      <c r="S44" s="160"/>
      <c r="T44" s="160"/>
    </row>
    <row r="45" spans="1:20" ht="13.8">
      <c r="A45" s="166"/>
      <c r="B45" s="109" t="s">
        <v>90</v>
      </c>
      <c r="C45" s="111">
        <v>49</v>
      </c>
      <c r="D45" s="111">
        <v>84</v>
      </c>
      <c r="E45" s="106">
        <v>29</v>
      </c>
      <c r="F45" s="106">
        <v>11</v>
      </c>
      <c r="G45" s="104">
        <v>-0.62068965517241381</v>
      </c>
      <c r="H45" s="111">
        <v>1756</v>
      </c>
      <c r="I45" s="111">
        <v>11834</v>
      </c>
      <c r="J45" s="111">
        <v>4337.2</v>
      </c>
      <c r="K45" s="111">
        <v>94.9</v>
      </c>
      <c r="L45" s="104">
        <v>-0.97811952411694192</v>
      </c>
      <c r="M45" s="107">
        <v>35.836734693877553</v>
      </c>
      <c r="N45" s="107">
        <v>140.88095238095238</v>
      </c>
      <c r="O45" s="107">
        <v>149.55862068965516</v>
      </c>
      <c r="P45" s="107">
        <v>8.627272727272727</v>
      </c>
      <c r="Q45" s="104">
        <v>-0.94231510903557381</v>
      </c>
      <c r="R45" s="160"/>
      <c r="S45" s="160"/>
      <c r="T45" s="160"/>
    </row>
    <row r="46" spans="1:20" ht="13.8">
      <c r="A46" s="166"/>
      <c r="B46" s="109" t="s">
        <v>91</v>
      </c>
      <c r="C46" s="111">
        <v>90</v>
      </c>
      <c r="D46" s="111">
        <v>94</v>
      </c>
      <c r="E46" s="106">
        <v>21</v>
      </c>
      <c r="F46" s="106">
        <v>9</v>
      </c>
      <c r="G46" s="104">
        <v>-0.5714285714285714</v>
      </c>
      <c r="H46" s="111">
        <v>21896</v>
      </c>
      <c r="I46" s="111">
        <v>6927</v>
      </c>
      <c r="J46" s="111">
        <v>2077.9</v>
      </c>
      <c r="K46" s="111">
        <v>445.1</v>
      </c>
      <c r="L46" s="104">
        <v>-0.78579334905433373</v>
      </c>
      <c r="M46" s="107">
        <v>243.28888888888889</v>
      </c>
      <c r="N46" s="107">
        <v>73.691489361702125</v>
      </c>
      <c r="O46" s="107">
        <v>98.947619047619057</v>
      </c>
      <c r="P46" s="107">
        <v>49.455555555555556</v>
      </c>
      <c r="Q46" s="104">
        <v>-0.5001844811267786</v>
      </c>
      <c r="R46" s="160"/>
      <c r="S46" s="160"/>
      <c r="T46" s="160"/>
    </row>
    <row r="47" spans="1:20" ht="13.8">
      <c r="A47" s="166"/>
      <c r="B47" s="109" t="s">
        <v>92</v>
      </c>
      <c r="C47" s="111">
        <v>26</v>
      </c>
      <c r="D47" s="111">
        <v>18</v>
      </c>
      <c r="E47" s="106">
        <v>3</v>
      </c>
      <c r="F47" s="106">
        <v>7</v>
      </c>
      <c r="G47" s="104">
        <v>1.3333333333333333</v>
      </c>
      <c r="H47" s="111">
        <v>4565</v>
      </c>
      <c r="I47" s="111">
        <v>305</v>
      </c>
      <c r="J47" s="111">
        <v>8.9</v>
      </c>
      <c r="K47" s="111">
        <v>92.9</v>
      </c>
      <c r="L47" s="104">
        <v>9.4382022471910112</v>
      </c>
      <c r="M47" s="107">
        <v>175.57692307692307</v>
      </c>
      <c r="N47" s="107">
        <v>16.944444444444443</v>
      </c>
      <c r="O47" s="107">
        <v>2.9666666666666668</v>
      </c>
      <c r="P47" s="107">
        <v>13.271428571428572</v>
      </c>
      <c r="Q47" s="104">
        <v>3.473515248796148</v>
      </c>
      <c r="R47" s="160"/>
      <c r="S47" s="160"/>
      <c r="T47" s="160"/>
    </row>
    <row r="48" spans="1:20" ht="13.8">
      <c r="A48" s="166"/>
      <c r="B48" s="109" t="s">
        <v>93</v>
      </c>
      <c r="C48" s="111">
        <v>18</v>
      </c>
      <c r="D48" s="111">
        <v>15</v>
      </c>
      <c r="E48" s="106">
        <v>5</v>
      </c>
      <c r="F48" s="106">
        <v>5</v>
      </c>
      <c r="G48" s="104">
        <v>0</v>
      </c>
      <c r="H48" s="111">
        <v>586</v>
      </c>
      <c r="I48" s="111">
        <v>823</v>
      </c>
      <c r="J48" s="111">
        <v>176.6</v>
      </c>
      <c r="K48" s="111">
        <v>217.1</v>
      </c>
      <c r="L48" s="104">
        <v>0.22933182332955834</v>
      </c>
      <c r="M48" s="107">
        <v>32.555555555555557</v>
      </c>
      <c r="N48" s="107">
        <v>54.866666666666667</v>
      </c>
      <c r="O48" s="107">
        <v>35.32</v>
      </c>
      <c r="P48" s="107">
        <v>43.42</v>
      </c>
      <c r="Q48" s="104">
        <v>0.22933182332955826</v>
      </c>
      <c r="R48" s="160"/>
      <c r="S48" s="160"/>
      <c r="T48" s="160"/>
    </row>
    <row r="49" spans="1:20" ht="13.8">
      <c r="A49" s="166"/>
      <c r="B49" s="109" t="s">
        <v>94</v>
      </c>
      <c r="C49" s="111">
        <v>9</v>
      </c>
      <c r="D49" s="111">
        <v>17</v>
      </c>
      <c r="E49" s="106">
        <v>4</v>
      </c>
      <c r="F49" s="106">
        <v>5</v>
      </c>
      <c r="G49" s="104">
        <v>0.25</v>
      </c>
      <c r="H49" s="111">
        <v>290</v>
      </c>
      <c r="I49" s="111">
        <v>2086</v>
      </c>
      <c r="J49" s="111">
        <v>50.1</v>
      </c>
      <c r="K49" s="111">
        <v>60.7</v>
      </c>
      <c r="L49" s="104">
        <v>0.21157684630738524</v>
      </c>
      <c r="M49" s="107">
        <v>32.222222222222221</v>
      </c>
      <c r="N49" s="107">
        <v>122.70588235294117</v>
      </c>
      <c r="O49" s="107">
        <v>12.525</v>
      </c>
      <c r="P49" s="107">
        <v>12.14</v>
      </c>
      <c r="Q49" s="104">
        <v>-3.0738522954091851E-2</v>
      </c>
      <c r="R49" s="160"/>
      <c r="S49" s="160"/>
      <c r="T49" s="160"/>
    </row>
    <row r="50" spans="1:20" ht="13.8">
      <c r="A50" s="166"/>
      <c r="B50" s="109" t="s">
        <v>80</v>
      </c>
      <c r="C50" s="111">
        <v>126</v>
      </c>
      <c r="D50" s="111">
        <v>116</v>
      </c>
      <c r="E50" s="111">
        <v>32</v>
      </c>
      <c r="F50" s="111">
        <v>31</v>
      </c>
      <c r="G50" s="104">
        <v>-3.125E-2</v>
      </c>
      <c r="H50" s="111">
        <v>23277.776917455194</v>
      </c>
      <c r="I50" s="111">
        <v>3759.9297484382987</v>
      </c>
      <c r="J50" s="111">
        <v>1031.0999999999985</v>
      </c>
      <c r="K50" s="111">
        <v>1093.7999999999975</v>
      </c>
      <c r="L50" s="104">
        <v>6.0808844922896906E-2</v>
      </c>
      <c r="M50" s="107">
        <v>184.74426124964441</v>
      </c>
      <c r="N50" s="107">
        <v>32.413187486537055</v>
      </c>
      <c r="O50" s="107">
        <v>32.221874999999955</v>
      </c>
      <c r="P50" s="107">
        <v>35.283870967741855</v>
      </c>
      <c r="Q50" s="104">
        <v>9.5028485081700032E-2</v>
      </c>
      <c r="R50" s="160"/>
      <c r="S50" s="160"/>
      <c r="T50" s="160"/>
    </row>
    <row r="51" spans="1:20" ht="13.8">
      <c r="B51" s="100" t="s">
        <v>95</v>
      </c>
      <c r="C51" s="100">
        <v>2023</v>
      </c>
      <c r="D51" s="100">
        <v>2024</v>
      </c>
      <c r="E51" s="100" t="s">
        <v>58</v>
      </c>
      <c r="F51" s="100" t="s">
        <v>59</v>
      </c>
      <c r="G51" s="101" t="s">
        <v>60</v>
      </c>
      <c r="H51" s="100">
        <v>2023</v>
      </c>
      <c r="I51" s="100">
        <v>2024</v>
      </c>
      <c r="J51" s="100" t="s">
        <v>58</v>
      </c>
      <c r="K51" s="100" t="s">
        <v>59</v>
      </c>
      <c r="L51" s="101" t="s">
        <v>60</v>
      </c>
      <c r="M51" s="100">
        <v>2023</v>
      </c>
      <c r="N51" s="100">
        <v>2024</v>
      </c>
      <c r="O51" s="100" t="s">
        <v>58</v>
      </c>
      <c r="P51" s="100" t="s">
        <v>59</v>
      </c>
      <c r="Q51" s="102" t="s">
        <v>60</v>
      </c>
      <c r="R51" s="160"/>
      <c r="S51" s="160"/>
      <c r="T51" s="20"/>
    </row>
    <row r="52" spans="1:20" ht="13.8">
      <c r="B52" s="109" t="s">
        <v>96</v>
      </c>
      <c r="C52" s="111">
        <v>173</v>
      </c>
      <c r="D52" s="111">
        <v>193</v>
      </c>
      <c r="E52" s="111">
        <v>48</v>
      </c>
      <c r="F52" s="111">
        <v>51</v>
      </c>
      <c r="G52" s="104">
        <v>6.25E-2</v>
      </c>
      <c r="H52" s="111">
        <v>1491</v>
      </c>
      <c r="I52" s="111">
        <v>1390</v>
      </c>
      <c r="J52" s="111">
        <v>279.2</v>
      </c>
      <c r="K52" s="111">
        <v>293.89999999999998</v>
      </c>
      <c r="L52" s="104">
        <v>5.2650429799426898E-2</v>
      </c>
      <c r="M52" s="107">
        <v>8.6184971098265901</v>
      </c>
      <c r="N52" s="107">
        <v>7.2020725388601035</v>
      </c>
      <c r="O52" s="107">
        <v>5.8166666666666664</v>
      </c>
      <c r="P52" s="107">
        <v>5.7627450980392156</v>
      </c>
      <c r="Q52" s="112">
        <v>-9.2701837181863311E-3</v>
      </c>
      <c r="R52" s="160"/>
      <c r="S52" s="160"/>
      <c r="T52" s="160"/>
    </row>
    <row r="53" spans="1:20" ht="13.8">
      <c r="B53" s="109" t="s">
        <v>97</v>
      </c>
      <c r="C53" s="111">
        <v>127</v>
      </c>
      <c r="D53" s="111">
        <v>157</v>
      </c>
      <c r="E53" s="111">
        <v>29</v>
      </c>
      <c r="F53" s="111">
        <v>30</v>
      </c>
      <c r="G53" s="104">
        <v>3.4482758620689655E-2</v>
      </c>
      <c r="H53" s="111">
        <v>567</v>
      </c>
      <c r="I53" s="111">
        <v>3902</v>
      </c>
      <c r="J53" s="111">
        <v>80.7</v>
      </c>
      <c r="K53" s="111">
        <v>96.8</v>
      </c>
      <c r="L53" s="104">
        <v>0.19950433705080536</v>
      </c>
      <c r="M53" s="107">
        <v>4.4645669291338583</v>
      </c>
      <c r="N53" s="107">
        <v>24.853503184713375</v>
      </c>
      <c r="O53" s="107">
        <v>2.7827586206896551</v>
      </c>
      <c r="P53" s="107">
        <v>3.2266666666666666</v>
      </c>
      <c r="Q53" s="112">
        <v>0.15952085914911196</v>
      </c>
      <c r="R53" s="160"/>
      <c r="S53" s="160"/>
      <c r="T53" s="160"/>
    </row>
    <row r="54" spans="1:20" ht="13.8">
      <c r="B54" s="109" t="s">
        <v>98</v>
      </c>
      <c r="C54" s="111">
        <v>89</v>
      </c>
      <c r="D54" s="111">
        <v>70</v>
      </c>
      <c r="E54" s="111">
        <v>27</v>
      </c>
      <c r="F54" s="111">
        <v>24</v>
      </c>
      <c r="G54" s="104">
        <v>-0.1111111111111111</v>
      </c>
      <c r="H54" s="111">
        <v>4354</v>
      </c>
      <c r="I54" s="111">
        <v>4421</v>
      </c>
      <c r="J54" s="111">
        <v>935.6</v>
      </c>
      <c r="K54" s="111">
        <v>1730.7</v>
      </c>
      <c r="L54" s="104">
        <v>0.84982898674647289</v>
      </c>
      <c r="M54" s="107">
        <v>48.921348314606739</v>
      </c>
      <c r="N54" s="107">
        <v>63.157142857142858</v>
      </c>
      <c r="O54" s="107">
        <v>34.651851851851852</v>
      </c>
      <c r="P54" s="107">
        <v>72.112499999999997</v>
      </c>
      <c r="Q54" s="112">
        <v>1.0810576100897817</v>
      </c>
      <c r="R54" s="160"/>
      <c r="S54" s="160"/>
      <c r="T54" s="160"/>
    </row>
    <row r="55" spans="1:20" ht="13.8">
      <c r="B55" s="109" t="s">
        <v>99</v>
      </c>
      <c r="C55" s="111">
        <v>96</v>
      </c>
      <c r="D55" s="111">
        <v>109</v>
      </c>
      <c r="E55" s="111">
        <v>33</v>
      </c>
      <c r="F55" s="111">
        <v>23</v>
      </c>
      <c r="G55" s="104">
        <v>-0.30303030303030304</v>
      </c>
      <c r="H55" s="111">
        <v>2047</v>
      </c>
      <c r="I55" s="111">
        <v>2213</v>
      </c>
      <c r="J55" s="111">
        <v>721.4</v>
      </c>
      <c r="K55" s="111">
        <v>214</v>
      </c>
      <c r="L55" s="104">
        <v>-0.70335458830052677</v>
      </c>
      <c r="M55" s="107">
        <v>21.322916666666668</v>
      </c>
      <c r="N55" s="107">
        <v>20.302752293577981</v>
      </c>
      <c r="O55" s="107">
        <v>21.860606060606059</v>
      </c>
      <c r="P55" s="107">
        <v>9.304347826086957</v>
      </c>
      <c r="Q55" s="112">
        <v>-0.57437832234423403</v>
      </c>
      <c r="R55" s="160"/>
      <c r="S55" s="160"/>
      <c r="T55" s="160"/>
    </row>
    <row r="56" spans="1:20" ht="13.8">
      <c r="B56" s="109" t="s">
        <v>100</v>
      </c>
      <c r="C56" s="111">
        <v>49</v>
      </c>
      <c r="D56" s="111">
        <v>50</v>
      </c>
      <c r="E56" s="111">
        <v>15</v>
      </c>
      <c r="F56" s="111">
        <v>21</v>
      </c>
      <c r="G56" s="104">
        <v>0.4</v>
      </c>
      <c r="H56" s="111">
        <v>5100</v>
      </c>
      <c r="I56" s="111">
        <v>2175</v>
      </c>
      <c r="J56" s="111">
        <v>563.4</v>
      </c>
      <c r="K56" s="111">
        <v>1453.6</v>
      </c>
      <c r="L56" s="104">
        <v>1.5800496982605607</v>
      </c>
      <c r="M56" s="107">
        <v>104.08163265306122</v>
      </c>
      <c r="N56" s="107">
        <v>43.5</v>
      </c>
      <c r="O56" s="107">
        <v>37.559999999999995</v>
      </c>
      <c r="P56" s="107">
        <v>69.219047619047615</v>
      </c>
      <c r="Q56" s="112">
        <v>0.84289264161468647</v>
      </c>
      <c r="R56" s="160"/>
      <c r="S56" s="160"/>
      <c r="T56" s="160"/>
    </row>
    <row r="57" spans="1:20" ht="13.8">
      <c r="B57" s="109" t="s">
        <v>101</v>
      </c>
      <c r="C57" s="111">
        <v>100</v>
      </c>
      <c r="D57" s="111">
        <v>118</v>
      </c>
      <c r="E57" s="111">
        <v>33</v>
      </c>
      <c r="F57" s="111">
        <v>16</v>
      </c>
      <c r="G57" s="104">
        <v>-0.51515151515151514</v>
      </c>
      <c r="H57" s="111">
        <v>3984</v>
      </c>
      <c r="I57" s="111">
        <v>6035</v>
      </c>
      <c r="J57" s="111">
        <v>1355.3</v>
      </c>
      <c r="K57" s="111">
        <v>267.10000000000002</v>
      </c>
      <c r="L57" s="104">
        <v>-0.80292186231830576</v>
      </c>
      <c r="M57" s="107">
        <v>39.840000000000003</v>
      </c>
      <c r="N57" s="107">
        <v>51.144067796610166</v>
      </c>
      <c r="O57" s="107">
        <v>41.06969696969697</v>
      </c>
      <c r="P57" s="107">
        <v>16.693750000000001</v>
      </c>
      <c r="Q57" s="112">
        <v>-0.59352634103150592</v>
      </c>
      <c r="R57" s="160"/>
      <c r="S57" s="160"/>
      <c r="T57" s="160"/>
    </row>
    <row r="58" spans="1:20" ht="13.8">
      <c r="B58" s="109" t="s">
        <v>77</v>
      </c>
      <c r="C58" s="111">
        <v>75</v>
      </c>
      <c r="D58" s="111">
        <v>80</v>
      </c>
      <c r="E58" s="111">
        <v>29</v>
      </c>
      <c r="F58" s="111">
        <v>13</v>
      </c>
      <c r="G58" s="104">
        <v>-0.55172413793103448</v>
      </c>
      <c r="H58" s="111">
        <v>9888</v>
      </c>
      <c r="I58" s="111">
        <v>16742</v>
      </c>
      <c r="J58" s="111">
        <v>6204.6</v>
      </c>
      <c r="K58" s="111">
        <v>1013.6</v>
      </c>
      <c r="L58" s="104">
        <v>-0.83663733359120651</v>
      </c>
      <c r="M58" s="107">
        <v>131.84</v>
      </c>
      <c r="N58" s="107">
        <v>209.27500000000001</v>
      </c>
      <c r="O58" s="107">
        <v>213.95172413793105</v>
      </c>
      <c r="P58" s="107">
        <v>77.969230769230776</v>
      </c>
      <c r="Q58" s="112">
        <v>-0.63557559031884536</v>
      </c>
      <c r="R58" s="160"/>
      <c r="S58" s="160"/>
      <c r="T58" s="160"/>
    </row>
    <row r="59" spans="1:20" ht="13.8">
      <c r="B59" s="109" t="s">
        <v>73</v>
      </c>
      <c r="C59" s="111">
        <v>28</v>
      </c>
      <c r="D59" s="111">
        <v>33</v>
      </c>
      <c r="E59" s="111">
        <v>11</v>
      </c>
      <c r="F59" s="111">
        <v>12</v>
      </c>
      <c r="G59" s="104">
        <v>9.0909090909090912E-2</v>
      </c>
      <c r="H59" s="111">
        <v>790</v>
      </c>
      <c r="I59" s="111">
        <v>878</v>
      </c>
      <c r="J59" s="111">
        <v>450</v>
      </c>
      <c r="K59" s="111">
        <v>66.599999999999994</v>
      </c>
      <c r="L59" s="104">
        <v>-0.85199999999999998</v>
      </c>
      <c r="M59" s="107">
        <v>28.214285714285715</v>
      </c>
      <c r="N59" s="107">
        <v>26.606060606060606</v>
      </c>
      <c r="O59" s="107">
        <v>40.909090909090907</v>
      </c>
      <c r="P59" s="107">
        <v>5.55</v>
      </c>
      <c r="Q59" s="112">
        <v>-0.8643333333333334</v>
      </c>
      <c r="R59" s="160"/>
      <c r="S59" s="160"/>
      <c r="T59" s="160"/>
    </row>
    <row r="60" spans="1:20" ht="13.8">
      <c r="B60" s="109" t="s">
        <v>102</v>
      </c>
      <c r="C60" s="111">
        <v>82</v>
      </c>
      <c r="D60" s="111">
        <v>74</v>
      </c>
      <c r="E60" s="111">
        <v>14</v>
      </c>
      <c r="F60" s="111">
        <v>10</v>
      </c>
      <c r="G60" s="104">
        <v>-0.2857142857142857</v>
      </c>
      <c r="H60" s="111">
        <v>28091</v>
      </c>
      <c r="I60" s="111">
        <v>27662</v>
      </c>
      <c r="J60" s="111">
        <v>2379.6999999999998</v>
      </c>
      <c r="K60" s="111">
        <v>2765.3</v>
      </c>
      <c r="L60" s="104">
        <v>0.16203723158381325</v>
      </c>
      <c r="M60" s="107">
        <v>342.57317073170731</v>
      </c>
      <c r="N60" s="107">
        <v>373.81081081081084</v>
      </c>
      <c r="O60" s="107">
        <v>169.97857142857143</v>
      </c>
      <c r="P60" s="107">
        <v>276.53000000000003</v>
      </c>
      <c r="Q60" s="112">
        <v>0.6268521242173386</v>
      </c>
      <c r="R60" s="160"/>
      <c r="S60" s="160"/>
      <c r="T60" s="160"/>
    </row>
    <row r="61" spans="1:20" ht="13.8">
      <c r="B61" s="109" t="s">
        <v>103</v>
      </c>
      <c r="C61" s="111">
        <v>19</v>
      </c>
      <c r="D61" s="111">
        <v>39</v>
      </c>
      <c r="E61" s="111">
        <v>13</v>
      </c>
      <c r="F61" s="111">
        <v>9</v>
      </c>
      <c r="G61" s="104">
        <v>-0.30769230769230771</v>
      </c>
      <c r="H61" s="111">
        <v>2065</v>
      </c>
      <c r="I61" s="111">
        <v>6416</v>
      </c>
      <c r="J61" s="111">
        <v>2611</v>
      </c>
      <c r="K61" s="111">
        <v>301</v>
      </c>
      <c r="L61" s="104">
        <v>-0.88471849865951746</v>
      </c>
      <c r="M61" s="107">
        <v>108.68421052631579</v>
      </c>
      <c r="N61" s="107">
        <v>164.51282051282053</v>
      </c>
      <c r="O61" s="107">
        <v>200.84615384615384</v>
      </c>
      <c r="P61" s="107">
        <v>33.444444444444443</v>
      </c>
      <c r="Q61" s="112">
        <v>-0.83348227584152523</v>
      </c>
      <c r="R61" s="160"/>
      <c r="S61" s="160"/>
      <c r="T61" s="160"/>
    </row>
    <row r="62" spans="1:20" ht="13.8">
      <c r="B62" s="109" t="s">
        <v>80</v>
      </c>
      <c r="C62" s="111">
        <v>543</v>
      </c>
      <c r="D62" s="111">
        <v>523</v>
      </c>
      <c r="E62" s="111">
        <v>174</v>
      </c>
      <c r="F62" s="111">
        <v>79</v>
      </c>
      <c r="G62" s="104">
        <v>-0.54597701149425293</v>
      </c>
      <c r="H62" s="111">
        <v>78954.776917455194</v>
      </c>
      <c r="I62" s="111">
        <v>92017.929748438299</v>
      </c>
      <c r="J62" s="111">
        <v>16137.899999999998</v>
      </c>
      <c r="K62" s="111">
        <v>4600.1999999999989</v>
      </c>
      <c r="L62" s="104">
        <v>-0.71494432361087878</v>
      </c>
      <c r="M62" s="107">
        <v>145.40474570433739</v>
      </c>
      <c r="N62" s="107">
        <v>175.94250429911722</v>
      </c>
      <c r="O62" s="107">
        <v>92.746551724137916</v>
      </c>
      <c r="P62" s="107">
        <v>58.230379746835432</v>
      </c>
      <c r="Q62" s="112">
        <v>-0.3721558520037076</v>
      </c>
      <c r="R62" s="160"/>
      <c r="S62" s="160"/>
      <c r="T62" s="160"/>
    </row>
    <row r="63" spans="1:20" ht="13.8">
      <c r="B63" s="100" t="s">
        <v>104</v>
      </c>
      <c r="C63" s="100">
        <v>2023</v>
      </c>
      <c r="D63" s="100">
        <v>2024</v>
      </c>
      <c r="E63" s="100" t="s">
        <v>58</v>
      </c>
      <c r="F63" s="100" t="s">
        <v>59</v>
      </c>
      <c r="G63" s="101" t="s">
        <v>60</v>
      </c>
      <c r="H63" s="100">
        <v>2023</v>
      </c>
      <c r="I63" s="100">
        <v>2024</v>
      </c>
      <c r="J63" s="100" t="s">
        <v>58</v>
      </c>
      <c r="K63" s="100" t="s">
        <v>59</v>
      </c>
      <c r="L63" s="101" t="s">
        <v>60</v>
      </c>
      <c r="M63" s="100">
        <v>2023</v>
      </c>
      <c r="N63" s="100">
        <v>2024</v>
      </c>
      <c r="O63" s="100" t="s">
        <v>58</v>
      </c>
      <c r="P63" s="100" t="s">
        <v>59</v>
      </c>
      <c r="Q63" s="102" t="s">
        <v>60</v>
      </c>
      <c r="R63" s="160"/>
      <c r="S63" s="160"/>
      <c r="T63" s="20"/>
    </row>
    <row r="64" spans="1:20" ht="13.8">
      <c r="B64" s="109" t="s">
        <v>105</v>
      </c>
      <c r="C64" s="111">
        <v>69</v>
      </c>
      <c r="D64" s="111">
        <v>102</v>
      </c>
      <c r="E64" s="111">
        <v>24</v>
      </c>
      <c r="F64" s="111">
        <v>18</v>
      </c>
      <c r="G64" s="104">
        <v>-0.25</v>
      </c>
      <c r="H64" s="111">
        <v>914.80001312494392</v>
      </c>
      <c r="I64" s="111">
        <v>1181.0099956169718</v>
      </c>
      <c r="J64" s="111">
        <v>468</v>
      </c>
      <c r="K64" s="111">
        <v>244.9</v>
      </c>
      <c r="L64" s="104">
        <v>-0.47670940170940168</v>
      </c>
      <c r="M64" s="107">
        <v>13.257971204709332</v>
      </c>
      <c r="N64" s="107">
        <v>11.578529368793841</v>
      </c>
      <c r="O64" s="107">
        <v>19.5</v>
      </c>
      <c r="P64" s="107">
        <v>13.605555555555556</v>
      </c>
      <c r="Q64" s="112">
        <v>0.68415170691330673</v>
      </c>
      <c r="R64" s="160"/>
      <c r="S64" s="160"/>
      <c r="T64" s="160"/>
    </row>
    <row r="65" spans="2:20" ht="13.8">
      <c r="B65" s="109" t="s">
        <v>106</v>
      </c>
      <c r="C65" s="111">
        <v>39</v>
      </c>
      <c r="D65" s="111">
        <v>46</v>
      </c>
      <c r="E65" s="111">
        <v>11</v>
      </c>
      <c r="F65" s="111">
        <v>17</v>
      </c>
      <c r="G65" s="104">
        <v>0.54545454545454541</v>
      </c>
      <c r="H65" s="111">
        <v>392.99999709129298</v>
      </c>
      <c r="I65" s="111">
        <v>216.83999776840201</v>
      </c>
      <c r="J65" s="111">
        <v>42.4</v>
      </c>
      <c r="K65" s="111">
        <v>127.1</v>
      </c>
      <c r="L65" s="104">
        <v>1.9976415094339621</v>
      </c>
      <c r="M65" s="107">
        <v>10.076923002340846</v>
      </c>
      <c r="N65" s="107">
        <v>4.7139129949652609</v>
      </c>
      <c r="O65" s="107">
        <v>3.8545454545454545</v>
      </c>
      <c r="P65" s="107">
        <v>7.4764705882352942</v>
      </c>
      <c r="Q65" s="112">
        <v>-0.18230449763024092</v>
      </c>
      <c r="R65" s="160"/>
      <c r="S65" s="160"/>
      <c r="T65" s="160"/>
    </row>
    <row r="66" spans="2:20" ht="13.8">
      <c r="B66" s="109" t="s">
        <v>107</v>
      </c>
      <c r="C66" s="111">
        <v>59</v>
      </c>
      <c r="D66" s="111">
        <v>61</v>
      </c>
      <c r="E66" s="111">
        <v>16</v>
      </c>
      <c r="F66" s="111">
        <v>17</v>
      </c>
      <c r="G66" s="104">
        <v>6.25E-2</v>
      </c>
      <c r="H66" s="111">
        <v>2927.7300007629392</v>
      </c>
      <c r="I66" s="111">
        <v>1636.8299862593421</v>
      </c>
      <c r="J66" s="111">
        <v>492.8</v>
      </c>
      <c r="K66" s="111">
        <v>583.70000000000005</v>
      </c>
      <c r="L66" s="104">
        <v>0.18445616883116889</v>
      </c>
      <c r="M66" s="107">
        <v>49.62254238581253</v>
      </c>
      <c r="N66" s="107">
        <v>26.833278463267906</v>
      </c>
      <c r="O66" s="107">
        <v>30.8</v>
      </c>
      <c r="P66" s="107">
        <v>34.335294117647059</v>
      </c>
      <c r="Q66" s="112">
        <v>0.14782843409023405</v>
      </c>
      <c r="R66" s="160"/>
      <c r="S66" s="160"/>
      <c r="T66" s="160"/>
    </row>
    <row r="67" spans="2:20" ht="13.8">
      <c r="B67" s="109" t="s">
        <v>108</v>
      </c>
      <c r="C67" s="111">
        <v>14</v>
      </c>
      <c r="D67" s="111">
        <v>24</v>
      </c>
      <c r="E67" s="111">
        <v>3</v>
      </c>
      <c r="F67" s="111">
        <v>10</v>
      </c>
      <c r="G67" s="104">
        <v>2.3333333333333335</v>
      </c>
      <c r="H67" s="111">
        <v>110</v>
      </c>
      <c r="I67" s="111">
        <v>406</v>
      </c>
      <c r="J67" s="111">
        <v>9.9</v>
      </c>
      <c r="K67" s="111">
        <v>50.1</v>
      </c>
      <c r="L67" s="104">
        <v>4.0606060606060606</v>
      </c>
      <c r="M67" s="107">
        <v>7.8571428571428568</v>
      </c>
      <c r="N67" s="107">
        <v>16.916666666666668</v>
      </c>
      <c r="O67" s="107">
        <v>3.3000000000000003</v>
      </c>
      <c r="P67" s="107">
        <v>5.01</v>
      </c>
      <c r="Q67" s="112">
        <v>-0.80492610837438427</v>
      </c>
      <c r="R67" s="160"/>
      <c r="S67" s="160"/>
      <c r="T67" s="160"/>
    </row>
    <row r="68" spans="2:20" ht="13.8">
      <c r="B68" s="109" t="s">
        <v>109</v>
      </c>
      <c r="C68" s="111">
        <v>15</v>
      </c>
      <c r="D68" s="111">
        <v>33</v>
      </c>
      <c r="E68" s="111">
        <v>6</v>
      </c>
      <c r="F68" s="111">
        <v>7</v>
      </c>
      <c r="G68" s="104">
        <v>0.16666666666666666</v>
      </c>
      <c r="H68" s="111">
        <v>162</v>
      </c>
      <c r="I68" s="111">
        <v>172</v>
      </c>
      <c r="J68" s="111">
        <v>15.8</v>
      </c>
      <c r="K68" s="111">
        <v>64.8</v>
      </c>
      <c r="L68" s="104">
        <v>3.1012658227848098</v>
      </c>
      <c r="M68" s="107">
        <v>10.8</v>
      </c>
      <c r="N68" s="107">
        <v>5.2121212121212119</v>
      </c>
      <c r="O68" s="107">
        <v>2.6333333333333333</v>
      </c>
      <c r="P68" s="107">
        <v>9.2571428571428562</v>
      </c>
      <c r="Q68" s="112">
        <v>-0.49476744186046506</v>
      </c>
      <c r="R68" s="160"/>
      <c r="S68" s="160"/>
      <c r="T68" s="160"/>
    </row>
    <row r="69" spans="2:20" ht="13.8">
      <c r="B69" s="109" t="s">
        <v>110</v>
      </c>
      <c r="C69" s="111">
        <v>39</v>
      </c>
      <c r="D69" s="111">
        <v>41</v>
      </c>
      <c r="E69" s="111">
        <v>14</v>
      </c>
      <c r="F69" s="111">
        <v>7</v>
      </c>
      <c r="G69" s="104">
        <v>-0.5</v>
      </c>
      <c r="H69" s="111">
        <v>1929.680004692078</v>
      </c>
      <c r="I69" s="111">
        <v>1489.589999422431</v>
      </c>
      <c r="J69" s="111">
        <v>207.2</v>
      </c>
      <c r="K69" s="111">
        <v>152.30000000000001</v>
      </c>
      <c r="L69" s="104">
        <v>-0.26496138996138985</v>
      </c>
      <c r="M69" s="107">
        <v>49.478974479284048</v>
      </c>
      <c r="N69" s="107">
        <v>36.331463400547101</v>
      </c>
      <c r="O69" s="107">
        <v>14.799999999999999</v>
      </c>
      <c r="P69" s="107">
        <v>21.75714285714286</v>
      </c>
      <c r="Q69" s="112">
        <v>-0.59263958523131954</v>
      </c>
      <c r="R69" s="160"/>
      <c r="S69" s="160"/>
      <c r="T69" s="160"/>
    </row>
    <row r="70" spans="2:20" ht="13.8">
      <c r="B70" s="109" t="s">
        <v>111</v>
      </c>
      <c r="C70" s="111">
        <v>31</v>
      </c>
      <c r="D70" s="111">
        <v>34</v>
      </c>
      <c r="E70" s="111">
        <v>12</v>
      </c>
      <c r="F70" s="111">
        <v>6</v>
      </c>
      <c r="G70" s="104">
        <v>-0.5</v>
      </c>
      <c r="H70" s="111">
        <v>1095.8599994206429</v>
      </c>
      <c r="I70" s="111">
        <v>1299.4099996685982</v>
      </c>
      <c r="J70" s="111">
        <v>607.5</v>
      </c>
      <c r="K70" s="111">
        <v>152.19999999999999</v>
      </c>
      <c r="L70" s="104">
        <v>-0.74946502057613174</v>
      </c>
      <c r="M70" s="107">
        <v>35.350322561956226</v>
      </c>
      <c r="N70" s="107">
        <v>38.217941166723477</v>
      </c>
      <c r="O70" s="107">
        <v>50.625</v>
      </c>
      <c r="P70" s="107">
        <v>25.366666666666664</v>
      </c>
      <c r="Q70" s="112">
        <v>0.32463964448402582</v>
      </c>
      <c r="R70" s="160"/>
      <c r="S70" s="160"/>
      <c r="T70" s="160"/>
    </row>
    <row r="71" spans="2:20" ht="13.8">
      <c r="B71" s="109" t="s">
        <v>112</v>
      </c>
      <c r="C71" s="111">
        <v>16</v>
      </c>
      <c r="D71" s="111">
        <v>14</v>
      </c>
      <c r="E71" s="111">
        <v>4</v>
      </c>
      <c r="F71" s="111">
        <v>6</v>
      </c>
      <c r="G71" s="104">
        <v>0.5</v>
      </c>
      <c r="H71" s="111">
        <v>512.500002115965</v>
      </c>
      <c r="I71" s="111">
        <v>454.50000691413902</v>
      </c>
      <c r="J71" s="111">
        <v>159.5</v>
      </c>
      <c r="K71" s="111">
        <v>275.7</v>
      </c>
      <c r="L71" s="104">
        <v>0.72852664576802506</v>
      </c>
      <c r="M71" s="107">
        <v>32.031250132247813</v>
      </c>
      <c r="N71" s="107">
        <v>32.464286208152785</v>
      </c>
      <c r="O71" s="107">
        <v>39.875</v>
      </c>
      <c r="P71" s="107">
        <v>45.949999999999996</v>
      </c>
      <c r="Q71" s="112">
        <v>0.22827280859747212</v>
      </c>
      <c r="R71" s="160"/>
      <c r="S71" s="160"/>
      <c r="T71" s="160"/>
    </row>
    <row r="72" spans="2:20" ht="13.8">
      <c r="B72" s="109" t="s">
        <v>113</v>
      </c>
      <c r="C72" s="111">
        <v>19</v>
      </c>
      <c r="D72" s="111">
        <v>30</v>
      </c>
      <c r="E72" s="111">
        <v>11</v>
      </c>
      <c r="F72" s="111">
        <v>5</v>
      </c>
      <c r="G72" s="104">
        <v>-0.54545454545454541</v>
      </c>
      <c r="H72" s="111">
        <v>523.09999704360905</v>
      </c>
      <c r="I72" s="111">
        <v>1394.5000003576279</v>
      </c>
      <c r="J72" s="111">
        <v>581.79999999999995</v>
      </c>
      <c r="K72" s="111">
        <v>44.1</v>
      </c>
      <c r="L72" s="104">
        <v>-0.92420075627363352</v>
      </c>
      <c r="M72" s="107">
        <v>27.531578791768897</v>
      </c>
      <c r="N72" s="107">
        <v>46.483333345254259</v>
      </c>
      <c r="O72" s="107">
        <v>52.890909090909084</v>
      </c>
      <c r="P72" s="107">
        <v>8.82</v>
      </c>
      <c r="Q72" s="112">
        <v>0.13784673526019864</v>
      </c>
      <c r="R72" s="160"/>
      <c r="S72" s="160"/>
      <c r="T72" s="160"/>
    </row>
    <row r="73" spans="2:20" ht="13.8">
      <c r="B73" s="109" t="s">
        <v>114</v>
      </c>
      <c r="C73" s="111">
        <v>12</v>
      </c>
      <c r="D73" s="111">
        <v>9</v>
      </c>
      <c r="E73" s="111">
        <v>0</v>
      </c>
      <c r="F73" s="111">
        <v>5</v>
      </c>
      <c r="G73" s="104"/>
      <c r="H73" s="111">
        <v>154.29999687671702</v>
      </c>
      <c r="I73" s="111">
        <v>226.999996960163</v>
      </c>
      <c r="J73" s="111">
        <v>0</v>
      </c>
      <c r="K73" s="111">
        <v>53.9</v>
      </c>
      <c r="L73" s="104"/>
      <c r="M73" s="107">
        <v>12.858333073059752</v>
      </c>
      <c r="N73" s="107">
        <v>25.222221884462556</v>
      </c>
      <c r="O73" s="107"/>
      <c r="P73" s="107">
        <v>10.78</v>
      </c>
      <c r="Q73" s="112">
        <v>-1</v>
      </c>
      <c r="R73" s="160"/>
      <c r="S73" s="160"/>
      <c r="T73" s="160"/>
    </row>
    <row r="74" spans="2:20" ht="13.8">
      <c r="B74" s="109" t="s">
        <v>80</v>
      </c>
      <c r="C74" s="111">
        <v>1068</v>
      </c>
      <c r="D74" s="111">
        <v>1052</v>
      </c>
      <c r="E74" s="111">
        <v>325</v>
      </c>
      <c r="F74" s="111">
        <v>190</v>
      </c>
      <c r="G74" s="104">
        <v>-0.41538461538461541</v>
      </c>
      <c r="H74" s="111">
        <v>128608.80690632701</v>
      </c>
      <c r="I74" s="111">
        <v>155374.24976547062</v>
      </c>
      <c r="J74" s="111">
        <v>29133.899999999998</v>
      </c>
      <c r="K74" s="111">
        <v>11054</v>
      </c>
      <c r="L74" s="104">
        <v>-0.6205794624132025</v>
      </c>
      <c r="M74" s="107">
        <v>120.42023118569945</v>
      </c>
      <c r="N74" s="107">
        <v>147.69415376945878</v>
      </c>
      <c r="O74" s="107">
        <v>89.642769230769218</v>
      </c>
      <c r="P74" s="107">
        <v>58.178947368421049</v>
      </c>
      <c r="Q74" s="112">
        <v>-0.3930513365431112</v>
      </c>
      <c r="R74" s="160"/>
      <c r="S74" s="160"/>
      <c r="T74" s="160"/>
    </row>
    <row r="75" spans="2:20" ht="13.8">
      <c r="B75" s="20" t="s">
        <v>81</v>
      </c>
      <c r="O75" s="20"/>
      <c r="P75" s="20"/>
      <c r="Q75" s="20"/>
      <c r="R75" s="20"/>
      <c r="S75" s="20"/>
      <c r="T75" s="20"/>
    </row>
    <row r="76" spans="2:20" ht="13.8">
      <c r="E76" s="24"/>
      <c r="F76" s="24"/>
      <c r="G76" s="24"/>
      <c r="L76" s="24"/>
      <c r="M76" s="24"/>
      <c r="N76" s="24"/>
      <c r="O76" s="20"/>
      <c r="P76" s="20"/>
      <c r="Q76" s="20"/>
      <c r="R76" s="20"/>
      <c r="S76" s="20"/>
      <c r="T76" s="20"/>
    </row>
    <row r="77" spans="2:20" ht="13.8">
      <c r="B77" s="197" t="s">
        <v>115</v>
      </c>
      <c r="C77" s="23"/>
      <c r="O77" s="20"/>
      <c r="P77" s="20"/>
      <c r="Q77" s="20"/>
      <c r="R77" s="20"/>
      <c r="S77" s="20"/>
      <c r="T77" s="20"/>
    </row>
    <row r="78" spans="2:20" ht="14.4">
      <c r="C78" s="226" t="s">
        <v>55</v>
      </c>
      <c r="D78" s="227"/>
      <c r="E78" s="227"/>
      <c r="F78" s="227"/>
      <c r="G78" s="228"/>
      <c r="H78" s="226" t="s">
        <v>56</v>
      </c>
      <c r="I78" s="227"/>
      <c r="J78" s="227"/>
      <c r="K78" s="227"/>
      <c r="L78" s="228"/>
      <c r="M78" s="187"/>
      <c r="N78"/>
      <c r="O78" s="20"/>
      <c r="P78" s="20"/>
      <c r="Q78" s="20"/>
      <c r="R78" s="20"/>
      <c r="S78" s="20"/>
      <c r="T78" s="20"/>
    </row>
    <row r="79" spans="2:20" ht="13.8">
      <c r="B79" s="100" t="s">
        <v>104</v>
      </c>
      <c r="C79" s="100">
        <v>2023</v>
      </c>
      <c r="D79" s="100">
        <v>2024</v>
      </c>
      <c r="E79" s="100" t="s">
        <v>58</v>
      </c>
      <c r="F79" s="100" t="s">
        <v>59</v>
      </c>
      <c r="G79" s="101" t="s">
        <v>60</v>
      </c>
      <c r="H79" s="100">
        <v>2023</v>
      </c>
      <c r="I79" s="100">
        <v>2024</v>
      </c>
      <c r="J79" s="100" t="s">
        <v>58</v>
      </c>
      <c r="K79" s="100" t="s">
        <v>59</v>
      </c>
      <c r="L79" s="101" t="s">
        <v>60</v>
      </c>
      <c r="N79" s="20"/>
      <c r="O79" s="20"/>
      <c r="P79" s="20"/>
      <c r="Q79" s="20"/>
      <c r="R79" s="20"/>
      <c r="S79" s="20"/>
      <c r="T79" s="20"/>
    </row>
    <row r="80" spans="2:20" ht="13.8">
      <c r="B80" s="109" t="s">
        <v>106</v>
      </c>
      <c r="C80" s="109">
        <v>84</v>
      </c>
      <c r="D80" s="111">
        <v>95</v>
      </c>
      <c r="E80" s="111">
        <v>15</v>
      </c>
      <c r="F80" s="111">
        <v>30</v>
      </c>
      <c r="G80" s="113">
        <v>1</v>
      </c>
      <c r="H80" s="111">
        <v>482.1972455971927</v>
      </c>
      <c r="I80" s="111">
        <v>704.44918007351021</v>
      </c>
      <c r="J80" s="111">
        <v>117.72836252986491</v>
      </c>
      <c r="K80" s="111">
        <v>170.89559706713908</v>
      </c>
      <c r="L80" s="113">
        <v>0.45160939466721017</v>
      </c>
      <c r="M80" s="166"/>
      <c r="N80" s="20"/>
      <c r="O80" s="20"/>
      <c r="P80" s="20"/>
      <c r="Q80" s="20"/>
      <c r="R80" s="20"/>
      <c r="S80" s="20"/>
      <c r="T80" s="20"/>
    </row>
    <row r="81" spans="2:20" ht="13.8">
      <c r="B81" s="109" t="s">
        <v>116</v>
      </c>
      <c r="C81" s="109">
        <v>25</v>
      </c>
      <c r="D81" s="111">
        <v>22</v>
      </c>
      <c r="E81" s="111">
        <v>3</v>
      </c>
      <c r="F81" s="111">
        <v>4</v>
      </c>
      <c r="G81" s="113">
        <v>0.33333333333333326</v>
      </c>
      <c r="H81" s="111">
        <v>177.58821118829215</v>
      </c>
      <c r="I81" s="111">
        <v>237.96038095544748</v>
      </c>
      <c r="J81" s="111">
        <v>30.20000064373</v>
      </c>
      <c r="K81" s="111">
        <v>5.6819283495438597</v>
      </c>
      <c r="L81" s="113">
        <v>-0.81185668117780263</v>
      </c>
      <c r="M81" s="166"/>
      <c r="N81" s="20"/>
      <c r="O81" s="20"/>
      <c r="P81" s="20"/>
      <c r="Q81" s="20"/>
      <c r="R81" s="20"/>
      <c r="S81" s="20"/>
      <c r="T81" s="20"/>
    </row>
    <row r="82" spans="2:20" ht="13.8">
      <c r="B82" s="109" t="s">
        <v>117</v>
      </c>
      <c r="C82" s="109">
        <v>2</v>
      </c>
      <c r="D82" s="111">
        <v>6</v>
      </c>
      <c r="E82" s="111">
        <v>2</v>
      </c>
      <c r="F82" s="111">
        <v>3</v>
      </c>
      <c r="G82" s="113">
        <v>0.5</v>
      </c>
      <c r="H82" s="111">
        <v>51.59</v>
      </c>
      <c r="I82" s="111">
        <v>72.61716042497747</v>
      </c>
      <c r="J82" s="111">
        <v>4.5999999046319999</v>
      </c>
      <c r="K82" s="111">
        <v>30.627252452921603</v>
      </c>
      <c r="L82" s="113">
        <v>5.6580984973676394</v>
      </c>
      <c r="M82" s="166"/>
      <c r="N82" s="20"/>
      <c r="O82" s="20"/>
      <c r="P82" s="20"/>
      <c r="Q82" s="20"/>
      <c r="R82" s="20"/>
      <c r="S82" s="20"/>
      <c r="T82" s="20"/>
    </row>
    <row r="83" spans="2:20" ht="13.8">
      <c r="B83" s="109" t="s">
        <v>118</v>
      </c>
      <c r="C83" s="109"/>
      <c r="D83" s="111"/>
      <c r="E83" s="111"/>
      <c r="F83" s="111">
        <v>2</v>
      </c>
      <c r="G83" s="113"/>
      <c r="H83" s="111"/>
      <c r="I83" s="111"/>
      <c r="J83" s="111"/>
      <c r="K83" s="111">
        <v>95.5</v>
      </c>
      <c r="L83" s="113"/>
      <c r="M83" s="166"/>
      <c r="N83" s="20"/>
      <c r="O83" s="20"/>
      <c r="P83" s="20"/>
      <c r="Q83" s="20"/>
      <c r="R83" s="20"/>
      <c r="S83" s="20"/>
      <c r="T83" s="20"/>
    </row>
    <row r="84" spans="2:20" ht="13.8">
      <c r="B84" s="109" t="s">
        <v>119</v>
      </c>
      <c r="C84" s="109">
        <v>1</v>
      </c>
      <c r="D84" s="111"/>
      <c r="E84" s="111"/>
      <c r="F84" s="111">
        <v>1</v>
      </c>
      <c r="G84" s="113"/>
      <c r="H84" s="111">
        <v>1.34</v>
      </c>
      <c r="I84" s="111"/>
      <c r="J84" s="111"/>
      <c r="K84" s="111">
        <v>0.78522636652583899</v>
      </c>
      <c r="L84" s="113"/>
      <c r="M84" s="166"/>
      <c r="N84" s="20"/>
      <c r="O84" s="20"/>
      <c r="P84" s="20"/>
      <c r="Q84" s="20"/>
      <c r="R84" s="20"/>
      <c r="S84" s="20"/>
      <c r="T84" s="20"/>
    </row>
    <row r="85" spans="2:20" ht="13.8">
      <c r="B85" s="109" t="s">
        <v>120</v>
      </c>
      <c r="C85" s="109"/>
      <c r="D85" s="111"/>
      <c r="E85" s="111"/>
      <c r="F85" s="111">
        <v>1</v>
      </c>
      <c r="G85" s="113"/>
      <c r="H85" s="111"/>
      <c r="I85" s="111"/>
      <c r="J85" s="111"/>
      <c r="K85" s="111">
        <v>63.719174922017501</v>
      </c>
      <c r="L85" s="113"/>
      <c r="M85" s="166"/>
      <c r="N85" s="20"/>
      <c r="O85" s="20"/>
      <c r="P85" s="20"/>
      <c r="Q85" s="20"/>
      <c r="R85" s="20"/>
      <c r="S85" s="20"/>
      <c r="T85" s="20"/>
    </row>
    <row r="86" spans="2:20" ht="13.8">
      <c r="B86" s="109" t="s">
        <v>121</v>
      </c>
      <c r="C86" s="109"/>
      <c r="D86" s="111"/>
      <c r="E86" s="111"/>
      <c r="F86" s="111">
        <v>1</v>
      </c>
      <c r="G86" s="113"/>
      <c r="H86" s="111"/>
      <c r="I86" s="111"/>
      <c r="J86" s="111"/>
      <c r="K86" s="111">
        <v>9.6999998092649999</v>
      </c>
      <c r="L86" s="113"/>
      <c r="M86" s="166"/>
      <c r="N86" s="20"/>
      <c r="O86" s="20"/>
      <c r="P86" s="20"/>
      <c r="Q86" s="20"/>
      <c r="R86" s="20"/>
      <c r="S86" s="20"/>
      <c r="T86" s="20"/>
    </row>
    <row r="87" spans="2:20" ht="13.8">
      <c r="B87" s="109" t="s">
        <v>122</v>
      </c>
      <c r="C87" s="109">
        <v>5</v>
      </c>
      <c r="D87" s="111">
        <v>1</v>
      </c>
      <c r="E87" s="111"/>
      <c r="F87" s="111">
        <v>1</v>
      </c>
      <c r="G87" s="113"/>
      <c r="H87" s="111">
        <v>18.486936360495395</v>
      </c>
      <c r="I87" s="111">
        <v>45.900001525878999</v>
      </c>
      <c r="J87" s="111"/>
      <c r="K87" s="111">
        <v>0.69999998807899999</v>
      </c>
      <c r="L87" s="113"/>
      <c r="M87" s="166"/>
      <c r="N87" s="20"/>
      <c r="O87" s="20"/>
      <c r="P87" s="20"/>
      <c r="Q87" s="20"/>
      <c r="R87" s="20"/>
      <c r="S87" s="20"/>
      <c r="T87" s="20"/>
    </row>
    <row r="88" spans="2:20" ht="13.8">
      <c r="B88" s="109" t="s">
        <v>123</v>
      </c>
      <c r="C88" s="109">
        <v>0</v>
      </c>
      <c r="D88" s="111">
        <v>1</v>
      </c>
      <c r="E88" s="111">
        <v>1</v>
      </c>
      <c r="F88" s="111">
        <v>1</v>
      </c>
      <c r="G88" s="113">
        <v>0</v>
      </c>
      <c r="H88" s="111"/>
      <c r="I88" s="111">
        <v>93.699996948242003</v>
      </c>
      <c r="J88" s="111">
        <v>93.699996948242003</v>
      </c>
      <c r="K88" s="111">
        <v>95.5</v>
      </c>
      <c r="L88" s="113"/>
      <c r="M88" s="166"/>
      <c r="N88" s="20"/>
      <c r="O88" s="20"/>
      <c r="P88" s="20"/>
      <c r="Q88" s="20"/>
      <c r="R88" s="20"/>
      <c r="S88" s="20"/>
      <c r="T88" s="20"/>
    </row>
    <row r="89" spans="2:20" ht="13.8">
      <c r="B89" s="109" t="s">
        <v>124</v>
      </c>
      <c r="C89" s="109">
        <v>1</v>
      </c>
      <c r="D89" s="111">
        <v>2</v>
      </c>
      <c r="E89" s="111">
        <v>1</v>
      </c>
      <c r="F89" s="111">
        <v>1</v>
      </c>
      <c r="G89" s="113">
        <v>0</v>
      </c>
      <c r="H89" s="111">
        <v>1.32</v>
      </c>
      <c r="I89" s="111">
        <v>53.800001144408995</v>
      </c>
      <c r="J89" s="111">
        <v>29.200000762938998</v>
      </c>
      <c r="K89" s="111">
        <v>0.5</v>
      </c>
      <c r="L89" s="113">
        <v>-0.98287671277616517</v>
      </c>
      <c r="M89" s="166"/>
      <c r="N89" s="20"/>
      <c r="O89" s="20"/>
      <c r="P89" s="20"/>
      <c r="Q89" s="20"/>
      <c r="R89" s="20"/>
      <c r="S89" s="20"/>
      <c r="T89" s="20"/>
    </row>
    <row r="90" spans="2:20" ht="13.8">
      <c r="B90" s="109" t="s">
        <v>80</v>
      </c>
      <c r="C90" s="114">
        <v>52</v>
      </c>
      <c r="D90" s="114">
        <v>104</v>
      </c>
      <c r="E90" s="114">
        <v>1</v>
      </c>
      <c r="F90" s="114">
        <v>1</v>
      </c>
      <c r="G90" s="113">
        <v>0</v>
      </c>
      <c r="H90" s="114">
        <v>1830.4776068540195</v>
      </c>
      <c r="I90" s="114">
        <v>3932.5732789275353</v>
      </c>
      <c r="J90" s="114">
        <v>815.57163921059214</v>
      </c>
      <c r="K90" s="114">
        <v>163.39082104450813</v>
      </c>
      <c r="L90" s="113">
        <v>-0.79966098232319927</v>
      </c>
      <c r="N90" s="20"/>
      <c r="O90" s="20"/>
      <c r="P90" s="20"/>
      <c r="Q90" s="20"/>
      <c r="R90" s="20"/>
      <c r="S90" s="20"/>
      <c r="T90" s="20"/>
    </row>
    <row r="91" spans="2:20" ht="13.8">
      <c r="B91" s="108" t="s">
        <v>87</v>
      </c>
      <c r="C91" s="110">
        <v>170</v>
      </c>
      <c r="D91" s="110">
        <v>231</v>
      </c>
      <c r="E91" s="110">
        <v>48</v>
      </c>
      <c r="F91" s="110">
        <v>46</v>
      </c>
      <c r="G91" s="113">
        <v>-4.166666666666663E-2</v>
      </c>
      <c r="H91" s="110">
        <v>2563</v>
      </c>
      <c r="I91" s="110">
        <v>5141</v>
      </c>
      <c r="J91" s="110">
        <v>1091</v>
      </c>
      <c r="K91" s="110">
        <v>637</v>
      </c>
      <c r="L91" s="113">
        <v>-0.78778447772806848</v>
      </c>
      <c r="M91" s="160"/>
      <c r="N91" s="24"/>
      <c r="O91" s="24"/>
      <c r="P91" s="24"/>
      <c r="Q91" s="27"/>
      <c r="R91" s="20"/>
      <c r="S91" s="20"/>
      <c r="T91" s="20"/>
    </row>
    <row r="92" spans="2:20" ht="13.8">
      <c r="B92" s="100" t="s">
        <v>125</v>
      </c>
      <c r="C92" s="100">
        <v>2023</v>
      </c>
      <c r="D92" s="100">
        <v>2024</v>
      </c>
      <c r="E92" s="100" t="s">
        <v>58</v>
      </c>
      <c r="F92" s="100" t="s">
        <v>59</v>
      </c>
      <c r="G92" s="101" t="s">
        <v>60</v>
      </c>
      <c r="H92" s="100">
        <v>2023</v>
      </c>
      <c r="I92" s="100">
        <v>2024</v>
      </c>
      <c r="J92" s="100" t="s">
        <v>58</v>
      </c>
      <c r="K92" s="100" t="s">
        <v>59</v>
      </c>
      <c r="L92" s="101" t="s">
        <v>60</v>
      </c>
      <c r="N92" s="20"/>
      <c r="O92" s="20"/>
      <c r="P92" s="20"/>
      <c r="Q92" s="20"/>
      <c r="R92" s="20"/>
      <c r="S92" s="20"/>
      <c r="T92" s="20"/>
    </row>
    <row r="93" spans="2:20" ht="13.8">
      <c r="B93" s="116" t="s">
        <v>126</v>
      </c>
      <c r="C93" s="115">
        <v>28</v>
      </c>
      <c r="D93" s="109">
        <v>75</v>
      </c>
      <c r="E93" s="109">
        <v>17</v>
      </c>
      <c r="F93" s="109">
        <v>18</v>
      </c>
      <c r="G93" s="113">
        <v>5.8823529411764719E-2</v>
      </c>
      <c r="H93" s="169">
        <v>119.36287355402825</v>
      </c>
      <c r="I93" s="170">
        <v>635.89005406636034</v>
      </c>
      <c r="J93" s="169">
        <v>217.6066664227865</v>
      </c>
      <c r="K93" s="169">
        <v>100.44785174387241</v>
      </c>
      <c r="L93" s="113">
        <v>-0.53839717599132297</v>
      </c>
      <c r="N93" s="167"/>
      <c r="O93" s="28"/>
      <c r="P93" s="28"/>
      <c r="Q93" s="28"/>
      <c r="R93" s="28"/>
      <c r="S93" s="20"/>
      <c r="T93" s="20"/>
    </row>
    <row r="94" spans="2:20" ht="13.8">
      <c r="B94" s="109" t="s">
        <v>97</v>
      </c>
      <c r="C94" s="115">
        <v>30</v>
      </c>
      <c r="D94" s="109">
        <v>30</v>
      </c>
      <c r="E94" s="109">
        <v>5</v>
      </c>
      <c r="F94" s="109">
        <v>11</v>
      </c>
      <c r="G94" s="113">
        <v>1.2000000000000002</v>
      </c>
      <c r="H94" s="169">
        <v>89.851139643301821</v>
      </c>
      <c r="I94" s="170">
        <v>254.96028588301311</v>
      </c>
      <c r="J94" s="169">
        <v>8.5539181749463395</v>
      </c>
      <c r="K94" s="169">
        <v>91.272288172640557</v>
      </c>
      <c r="L94" s="113">
        <v>9.6702316185311332</v>
      </c>
      <c r="N94" s="20"/>
      <c r="O94" s="20"/>
      <c r="P94" s="20"/>
      <c r="Q94" s="20"/>
      <c r="R94" s="20"/>
      <c r="S94" s="20"/>
      <c r="T94" s="20"/>
    </row>
    <row r="95" spans="2:20" ht="13.8">
      <c r="B95" s="116" t="s">
        <v>96</v>
      </c>
      <c r="C95" s="115">
        <v>27</v>
      </c>
      <c r="D95" s="109">
        <v>24</v>
      </c>
      <c r="E95" s="109">
        <v>1</v>
      </c>
      <c r="F95" s="109">
        <v>6</v>
      </c>
      <c r="G95" s="113">
        <v>5</v>
      </c>
      <c r="H95" s="169">
        <v>145.57999988079001</v>
      </c>
      <c r="I95" s="170">
        <v>79.61029737922776</v>
      </c>
      <c r="J95" s="169">
        <v>0.5</v>
      </c>
      <c r="K95" s="169">
        <v>24.161788707983298</v>
      </c>
      <c r="L95" s="113">
        <v>47.323577415966597</v>
      </c>
      <c r="N95" s="20"/>
      <c r="O95" s="20"/>
      <c r="P95" s="20"/>
      <c r="Q95" s="20"/>
      <c r="R95" s="20"/>
      <c r="S95" s="20"/>
      <c r="T95" s="20"/>
    </row>
    <row r="96" spans="2:20" ht="13.8">
      <c r="B96" s="109" t="s">
        <v>100</v>
      </c>
      <c r="C96" s="115">
        <v>10</v>
      </c>
      <c r="D96" s="109">
        <v>8</v>
      </c>
      <c r="E96" s="109">
        <v>3</v>
      </c>
      <c r="F96" s="109">
        <v>3</v>
      </c>
      <c r="G96" s="113">
        <v>0</v>
      </c>
      <c r="H96" s="169">
        <v>96.419999618530014</v>
      </c>
      <c r="I96" s="170">
        <v>127.4565916328379</v>
      </c>
      <c r="J96" s="169">
        <v>42.186591632837903</v>
      </c>
      <c r="K96" s="169">
        <v>66.399997711181001</v>
      </c>
      <c r="L96" s="113">
        <v>0.57395976164842533</v>
      </c>
      <c r="N96" s="20"/>
      <c r="O96" s="20"/>
      <c r="P96" s="20"/>
      <c r="Q96" s="20"/>
      <c r="R96" s="20"/>
      <c r="S96" s="20"/>
      <c r="T96" s="20"/>
    </row>
    <row r="97" spans="2:20" ht="13.8">
      <c r="B97" s="116" t="s">
        <v>127</v>
      </c>
      <c r="C97" s="115">
        <v>0</v>
      </c>
      <c r="D97" s="109">
        <v>1</v>
      </c>
      <c r="E97" s="109">
        <v>0</v>
      </c>
      <c r="F97" s="109">
        <v>2</v>
      </c>
      <c r="G97" s="113"/>
      <c r="H97" s="169">
        <v>0</v>
      </c>
      <c r="I97" s="170">
        <v>95.5</v>
      </c>
      <c r="J97" s="169">
        <v>0</v>
      </c>
      <c r="K97" s="169">
        <v>191</v>
      </c>
      <c r="L97" s="113"/>
      <c r="N97" s="20"/>
      <c r="O97" s="20"/>
      <c r="P97" s="20"/>
      <c r="Q97" s="20"/>
      <c r="R97" s="20"/>
      <c r="S97" s="20"/>
      <c r="T97" s="20"/>
    </row>
    <row r="98" spans="2:20" ht="13.8">
      <c r="B98" s="109" t="s">
        <v>77</v>
      </c>
      <c r="C98" s="115">
        <v>5</v>
      </c>
      <c r="D98" s="109">
        <v>10</v>
      </c>
      <c r="E98" s="109">
        <v>1</v>
      </c>
      <c r="F98" s="109">
        <v>2</v>
      </c>
      <c r="G98" s="113">
        <v>1</v>
      </c>
      <c r="H98" s="169">
        <v>226.22</v>
      </c>
      <c r="I98" s="170">
        <v>453.49999636411707</v>
      </c>
      <c r="J98" s="169">
        <v>41.799999237061002</v>
      </c>
      <c r="K98" s="169">
        <v>134.40000152587902</v>
      </c>
      <c r="L98" s="113">
        <v>2.2153110999752452</v>
      </c>
      <c r="N98" s="20"/>
      <c r="O98" s="20"/>
      <c r="P98" s="20"/>
      <c r="Q98" s="20"/>
      <c r="R98" s="20"/>
      <c r="S98" s="20"/>
      <c r="T98" s="20"/>
    </row>
    <row r="99" spans="2:20" ht="13.8">
      <c r="B99" s="117" t="s">
        <v>102</v>
      </c>
      <c r="C99" s="115">
        <v>0</v>
      </c>
      <c r="D99" s="109">
        <v>1</v>
      </c>
      <c r="E99" s="109">
        <v>0</v>
      </c>
      <c r="F99" s="109">
        <v>1</v>
      </c>
      <c r="G99" s="113"/>
      <c r="H99" s="169">
        <v>0</v>
      </c>
      <c r="I99" s="170">
        <v>0.8</v>
      </c>
      <c r="J99" s="169">
        <v>0</v>
      </c>
      <c r="K99" s="169">
        <v>1</v>
      </c>
      <c r="L99" s="113"/>
      <c r="N99" s="20"/>
      <c r="O99" s="20"/>
      <c r="P99" s="20"/>
      <c r="Q99" s="20"/>
      <c r="R99" s="20"/>
      <c r="S99" s="20"/>
      <c r="T99" s="20"/>
    </row>
    <row r="100" spans="2:20" ht="13.8">
      <c r="B100" s="109" t="s">
        <v>128</v>
      </c>
      <c r="C100" s="115">
        <v>2</v>
      </c>
      <c r="D100" s="109">
        <v>4</v>
      </c>
      <c r="E100" s="109">
        <v>2</v>
      </c>
      <c r="F100" s="109">
        <v>1</v>
      </c>
      <c r="G100" s="113">
        <v>-0.5</v>
      </c>
      <c r="H100" s="169">
        <v>22.419999999999998</v>
      </c>
      <c r="I100" s="170">
        <v>46.358674732025804</v>
      </c>
      <c r="J100" s="169">
        <v>23.181379642932001</v>
      </c>
      <c r="K100" s="169">
        <v>20.927252643656601</v>
      </c>
      <c r="L100" s="113">
        <v>-9.7238690448809506E-2</v>
      </c>
      <c r="N100" s="20"/>
      <c r="O100" s="20"/>
      <c r="P100" s="20"/>
      <c r="Q100" s="20"/>
      <c r="R100" s="20"/>
      <c r="S100" s="20"/>
      <c r="T100" s="20"/>
    </row>
    <row r="101" spans="2:20" ht="13.8">
      <c r="B101" s="116" t="s">
        <v>129</v>
      </c>
      <c r="C101" s="115">
        <v>6</v>
      </c>
      <c r="D101" s="109">
        <v>3</v>
      </c>
      <c r="E101" s="109">
        <v>0</v>
      </c>
      <c r="F101" s="109">
        <v>1</v>
      </c>
      <c r="G101" s="113"/>
      <c r="H101" s="169">
        <v>14.740000023842001</v>
      </c>
      <c r="I101" s="170">
        <v>4.400000095367</v>
      </c>
      <c r="J101" s="169">
        <v>0</v>
      </c>
      <c r="K101" s="169">
        <v>5.5</v>
      </c>
      <c r="L101" s="113"/>
      <c r="N101" s="20"/>
      <c r="O101" s="20"/>
      <c r="P101" s="20"/>
      <c r="Q101" s="20"/>
      <c r="R101" s="20"/>
      <c r="S101" s="20"/>
      <c r="T101" s="20"/>
    </row>
    <row r="102" spans="2:20" ht="13.8">
      <c r="B102" s="109" t="s">
        <v>130</v>
      </c>
      <c r="C102" s="115">
        <v>2</v>
      </c>
      <c r="D102" s="109">
        <v>5</v>
      </c>
      <c r="E102" s="109">
        <v>3</v>
      </c>
      <c r="F102" s="109">
        <v>1</v>
      </c>
      <c r="G102" s="113">
        <v>-0.66666666666666674</v>
      </c>
      <c r="H102" s="169">
        <v>3.7999999761579999</v>
      </c>
      <c r="I102" s="170">
        <v>9.4999998807899999</v>
      </c>
      <c r="J102" s="169">
        <v>5.6999999284739999</v>
      </c>
      <c r="K102" s="169">
        <v>1.899999976158</v>
      </c>
      <c r="L102" s="113">
        <v>-0.66666666666666674</v>
      </c>
      <c r="N102" s="20"/>
      <c r="O102" s="20"/>
      <c r="P102" s="20"/>
      <c r="Q102" s="20"/>
      <c r="R102" s="20"/>
      <c r="S102" s="20"/>
      <c r="T102" s="20"/>
    </row>
    <row r="103" spans="2:20" ht="13.8">
      <c r="B103" s="109" t="s">
        <v>80</v>
      </c>
      <c r="C103" s="111">
        <v>60</v>
      </c>
      <c r="D103" s="111">
        <v>70</v>
      </c>
      <c r="E103" s="111">
        <v>16</v>
      </c>
      <c r="F103" s="111">
        <v>0</v>
      </c>
      <c r="G103" s="113">
        <v>-1</v>
      </c>
      <c r="H103" s="171">
        <v>1844.60598730335</v>
      </c>
      <c r="I103" s="171">
        <v>3433.024099966261</v>
      </c>
      <c r="J103" s="171">
        <v>751.47144496096223</v>
      </c>
      <c r="K103" s="171">
        <v>-9.1804813708904476E-3</v>
      </c>
      <c r="L103" s="113">
        <v>-0.78110510643710673</v>
      </c>
      <c r="N103" s="20"/>
      <c r="O103" s="20"/>
      <c r="P103" s="20"/>
      <c r="Q103" s="20"/>
      <c r="R103" s="20"/>
      <c r="S103" s="20"/>
      <c r="T103" s="20"/>
    </row>
    <row r="104" spans="2:20" ht="13.8">
      <c r="B104" s="20" t="s">
        <v>131</v>
      </c>
      <c r="O104" s="20"/>
      <c r="P104" s="20"/>
      <c r="R104" s="20"/>
      <c r="S104" s="20"/>
      <c r="T104" s="20"/>
    </row>
    <row r="105" spans="2:20" ht="13.8">
      <c r="R105" s="20"/>
      <c r="S105" s="20"/>
      <c r="T105" s="20"/>
    </row>
    <row r="106" spans="2:20" ht="13.8">
      <c r="R106" s="20"/>
      <c r="S106" s="20"/>
      <c r="T106" s="20"/>
    </row>
    <row r="107" spans="2:20" ht="13.8">
      <c r="R107" s="20"/>
      <c r="S107" s="20"/>
      <c r="T107" s="20"/>
    </row>
    <row r="108" spans="2:20" ht="13.8">
      <c r="R108" s="20"/>
      <c r="S108" s="20"/>
      <c r="T108" s="20"/>
    </row>
    <row r="109" spans="2:20" ht="13.8">
      <c r="R109" s="20"/>
      <c r="S109" s="20"/>
      <c r="T109" s="20"/>
    </row>
    <row r="110" spans="2:20" ht="13.8">
      <c r="R110" s="20"/>
      <c r="S110" s="20"/>
      <c r="T110" s="20"/>
    </row>
    <row r="111" spans="2:20" ht="13.8">
      <c r="R111" s="20"/>
      <c r="S111" s="20"/>
      <c r="T111" s="20"/>
    </row>
    <row r="112" spans="2:20" ht="13.8">
      <c r="R112" s="20"/>
      <c r="S112" s="20"/>
      <c r="T112" s="20"/>
    </row>
    <row r="113" spans="18:20" ht="13.8">
      <c r="R113" s="20"/>
      <c r="S113" s="20"/>
      <c r="T113" s="20"/>
    </row>
    <row r="114" spans="18:20" ht="13.8">
      <c r="R114" s="20"/>
      <c r="S114" s="20"/>
      <c r="T114" s="20"/>
    </row>
    <row r="115" spans="18:20" ht="13.8">
      <c r="R115" s="20"/>
      <c r="S115" s="20"/>
      <c r="T115" s="20"/>
    </row>
    <row r="116" spans="18:20" ht="13.8">
      <c r="R116" s="20"/>
      <c r="S116" s="20"/>
      <c r="T116" s="20"/>
    </row>
    <row r="117" spans="18:20" ht="13.8">
      <c r="R117" s="20"/>
      <c r="S117" s="20"/>
      <c r="T117" s="20"/>
    </row>
    <row r="118" spans="18:20" ht="13.8">
      <c r="R118" s="20"/>
      <c r="S118" s="20"/>
      <c r="T118" s="20"/>
    </row>
    <row r="119" spans="18:20" ht="13.8">
      <c r="R119" s="20"/>
      <c r="S119" s="20"/>
      <c r="T119" s="20"/>
    </row>
    <row r="120" spans="18:20" ht="13.8">
      <c r="R120" s="20"/>
      <c r="S120" s="20"/>
      <c r="T120" s="20"/>
    </row>
    <row r="121" spans="18:20" ht="13.8">
      <c r="R121" s="20"/>
      <c r="S121" s="20"/>
      <c r="T121" s="20"/>
    </row>
    <row r="122" spans="18:20" ht="13.8">
      <c r="R122" s="20"/>
      <c r="S122" s="20"/>
      <c r="T122" s="20"/>
    </row>
    <row r="123" spans="18:20" ht="13.8">
      <c r="R123" s="20"/>
      <c r="S123" s="20"/>
      <c r="T123" s="20"/>
    </row>
    <row r="124" spans="18:20" ht="13.8">
      <c r="R124" s="20"/>
      <c r="S124" s="20"/>
      <c r="T124" s="20"/>
    </row>
    <row r="125" spans="18:20" ht="13.8">
      <c r="R125" s="20"/>
      <c r="S125" s="20"/>
      <c r="T125" s="20"/>
    </row>
    <row r="126" spans="18:20" ht="13.8">
      <c r="R126" s="20"/>
      <c r="S126" s="20"/>
      <c r="T126" s="20"/>
    </row>
    <row r="127" spans="18:20" ht="13.8">
      <c r="R127" s="20"/>
      <c r="S127" s="20"/>
      <c r="T127" s="20"/>
    </row>
    <row r="128" spans="18:20" ht="13.8">
      <c r="R128" s="20"/>
      <c r="S128" s="20"/>
      <c r="T128" s="20"/>
    </row>
    <row r="129" spans="18:20" ht="13.8">
      <c r="R129" s="20"/>
      <c r="S129" s="20"/>
      <c r="T129" s="20"/>
    </row>
    <row r="130" spans="18:20" ht="13.8">
      <c r="R130" s="20"/>
      <c r="S130" s="20"/>
      <c r="T130" s="20"/>
    </row>
    <row r="131" spans="18:20" ht="13.8">
      <c r="R131" s="20"/>
      <c r="S131" s="20"/>
      <c r="T131" s="20"/>
    </row>
    <row r="132" spans="18:20" ht="13.8">
      <c r="R132" s="20"/>
      <c r="S132" s="20"/>
      <c r="T132" s="20"/>
    </row>
    <row r="133" spans="18:20" ht="13.8">
      <c r="R133" s="20"/>
      <c r="S133" s="20"/>
      <c r="T133" s="20"/>
    </row>
    <row r="134" spans="18:20" ht="13.8">
      <c r="R134" s="20"/>
      <c r="S134" s="20"/>
      <c r="T134" s="20"/>
    </row>
    <row r="135" spans="18:20" ht="13.8">
      <c r="R135" s="20"/>
      <c r="S135" s="20"/>
      <c r="T135" s="20"/>
    </row>
    <row r="136" spans="18:20" ht="13.8">
      <c r="R136" s="20"/>
      <c r="S136" s="20"/>
      <c r="T136" s="20"/>
    </row>
    <row r="137" spans="18:20" ht="13.8">
      <c r="R137" s="20"/>
      <c r="S137" s="20"/>
      <c r="T137" s="20"/>
    </row>
    <row r="138" spans="18:20" ht="13.8">
      <c r="R138" s="20"/>
      <c r="S138" s="20"/>
      <c r="T138" s="20"/>
    </row>
    <row r="139" spans="18:20" ht="13.8">
      <c r="R139" s="20"/>
      <c r="S139" s="20"/>
      <c r="T139" s="20"/>
    </row>
    <row r="140" spans="18:20" ht="13.8">
      <c r="R140" s="20"/>
      <c r="S140" s="20"/>
      <c r="T140" s="20"/>
    </row>
    <row r="141" spans="18:20" ht="13.8">
      <c r="R141" s="20"/>
      <c r="S141" s="20"/>
      <c r="T141" s="20"/>
    </row>
    <row r="142" spans="18:20" ht="13.8">
      <c r="R142" s="20"/>
      <c r="S142" s="20"/>
      <c r="T142" s="20"/>
    </row>
    <row r="143" spans="18:20" ht="13.8">
      <c r="R143" s="20"/>
      <c r="S143" s="20"/>
      <c r="T143" s="20"/>
    </row>
    <row r="144" spans="18:20" ht="13.8">
      <c r="R144" s="20"/>
      <c r="S144" s="20"/>
      <c r="T144" s="20"/>
    </row>
    <row r="145" spans="18:20" ht="13.8">
      <c r="R145" s="20"/>
      <c r="S145" s="20"/>
      <c r="T145" s="20"/>
    </row>
    <row r="146" spans="18:20" ht="13.8">
      <c r="R146" s="20"/>
      <c r="S146" s="20"/>
      <c r="T146" s="20"/>
    </row>
    <row r="147" spans="18:20" ht="13.8">
      <c r="R147" s="20"/>
      <c r="S147" s="20"/>
      <c r="T147" s="20"/>
    </row>
    <row r="148" spans="18:20" ht="13.8">
      <c r="R148" s="20"/>
      <c r="S148" s="20"/>
      <c r="T148" s="20"/>
    </row>
    <row r="149" spans="18:20" ht="13.8">
      <c r="R149" s="20"/>
      <c r="S149" s="20"/>
      <c r="T149" s="20"/>
    </row>
    <row r="150" spans="18:20" ht="13.8">
      <c r="R150" s="20"/>
      <c r="S150" s="20"/>
      <c r="T150" s="20"/>
    </row>
    <row r="151" spans="18:20" ht="13.8">
      <c r="R151" s="20"/>
      <c r="S151" s="20"/>
      <c r="T151" s="20"/>
    </row>
    <row r="152" spans="18:20" ht="13.8">
      <c r="R152" s="20"/>
      <c r="S152" s="20"/>
      <c r="T152" s="20"/>
    </row>
    <row r="153" spans="18:20" ht="13.8">
      <c r="R153" s="20"/>
      <c r="S153" s="20"/>
      <c r="T153" s="20"/>
    </row>
    <row r="154" spans="18:20" ht="13.8">
      <c r="R154" s="20"/>
      <c r="S154" s="20"/>
      <c r="T154" s="20"/>
    </row>
    <row r="155" spans="18:20" ht="13.8">
      <c r="R155" s="20"/>
      <c r="S155" s="20"/>
      <c r="T155" s="20"/>
    </row>
    <row r="156" spans="18:20" ht="13.8">
      <c r="R156" s="20"/>
      <c r="S156" s="20"/>
      <c r="T156" s="20"/>
    </row>
    <row r="157" spans="18:20" ht="13.8">
      <c r="R157" s="20"/>
      <c r="S157" s="20"/>
      <c r="T157" s="20"/>
    </row>
    <row r="158" spans="18:20" ht="13.8">
      <c r="R158" s="20"/>
      <c r="S158" s="20"/>
      <c r="T158" s="20"/>
    </row>
    <row r="159" spans="18:20" ht="13.8">
      <c r="R159" s="20"/>
      <c r="S159" s="20"/>
      <c r="T159" s="20"/>
    </row>
    <row r="160" spans="18:20" ht="13.8">
      <c r="R160" s="20"/>
      <c r="S160" s="20"/>
      <c r="T160" s="20"/>
    </row>
    <row r="161" spans="18:20" ht="13.8">
      <c r="R161" s="20"/>
      <c r="S161" s="20"/>
      <c r="T161" s="20"/>
    </row>
    <row r="162" spans="18:20" ht="13.8">
      <c r="R162" s="20"/>
      <c r="S162" s="20"/>
      <c r="T162" s="20"/>
    </row>
    <row r="163" spans="18:20" ht="13.8">
      <c r="R163" s="20"/>
      <c r="S163" s="20"/>
      <c r="T163" s="20"/>
    </row>
    <row r="164" spans="18:20" ht="13.8">
      <c r="R164" s="20"/>
      <c r="S164" s="20"/>
      <c r="T164" s="20"/>
    </row>
    <row r="165" spans="18:20" ht="13.8">
      <c r="R165" s="20"/>
      <c r="S165" s="20"/>
      <c r="T165" s="20"/>
    </row>
    <row r="166" spans="18:20" ht="13.8">
      <c r="R166" s="20"/>
      <c r="S166" s="20"/>
      <c r="T166" s="20"/>
    </row>
    <row r="167" spans="18:20" ht="13.8">
      <c r="R167" s="20"/>
      <c r="S167" s="20"/>
      <c r="T167" s="20"/>
    </row>
    <row r="168" spans="18:20" ht="13.8">
      <c r="R168" s="20"/>
      <c r="S168" s="20"/>
      <c r="T168" s="20"/>
    </row>
    <row r="169" spans="18:20" ht="13.8">
      <c r="R169" s="20"/>
      <c r="S169" s="20"/>
      <c r="T169" s="20"/>
    </row>
    <row r="170" spans="18:20" ht="13.8">
      <c r="R170" s="20"/>
      <c r="S170" s="20"/>
      <c r="T170" s="20"/>
    </row>
    <row r="171" spans="18:20" ht="13.8">
      <c r="R171" s="20"/>
      <c r="S171" s="20"/>
      <c r="T171" s="20"/>
    </row>
    <row r="172" spans="18:20" ht="13.8">
      <c r="R172" s="20"/>
      <c r="S172" s="20"/>
      <c r="T172" s="20"/>
    </row>
    <row r="173" spans="18:20" ht="13.8">
      <c r="R173" s="20"/>
      <c r="S173" s="20"/>
      <c r="T173" s="20"/>
    </row>
    <row r="174" spans="18:20" ht="13.8">
      <c r="R174" s="20"/>
      <c r="S174" s="20"/>
      <c r="T174" s="20"/>
    </row>
    <row r="175" spans="18:20" ht="13.8">
      <c r="R175" s="20"/>
      <c r="S175" s="20"/>
      <c r="T175" s="20"/>
    </row>
    <row r="176" spans="18:20" ht="13.8">
      <c r="R176" s="20"/>
      <c r="S176" s="20"/>
      <c r="T176" s="20"/>
    </row>
    <row r="177" spans="18:20" ht="13.8">
      <c r="R177" s="20"/>
      <c r="S177" s="20"/>
      <c r="T177" s="20"/>
    </row>
    <row r="178" spans="18:20" ht="13.8">
      <c r="R178" s="20"/>
      <c r="S178" s="20"/>
      <c r="T178" s="20"/>
    </row>
    <row r="179" spans="18:20" ht="13.8">
      <c r="R179" s="20"/>
      <c r="S179" s="20"/>
      <c r="T179" s="20"/>
    </row>
    <row r="180" spans="18:20" ht="13.8">
      <c r="R180" s="20"/>
      <c r="S180" s="20"/>
      <c r="T180" s="20"/>
    </row>
    <row r="181" spans="18:20" ht="13.8">
      <c r="R181" s="20"/>
      <c r="S181" s="20"/>
      <c r="T181" s="20"/>
    </row>
    <row r="182" spans="18:20" ht="13.8">
      <c r="R182" s="20"/>
      <c r="S182" s="20"/>
      <c r="T182" s="20"/>
    </row>
    <row r="183" spans="18:20" ht="13.8">
      <c r="R183" s="20"/>
      <c r="S183" s="20"/>
      <c r="T183" s="20"/>
    </row>
    <row r="184" spans="18:20" ht="13.8">
      <c r="R184" s="20"/>
      <c r="S184" s="20"/>
      <c r="T184" s="20"/>
    </row>
    <row r="185" spans="18:20" ht="14.1" customHeight="1"/>
    <row r="186" spans="18:20" ht="14.1" customHeight="1"/>
    <row r="187" spans="18:20" ht="14.1" customHeight="1"/>
    <row r="188" spans="18:20" ht="14.1" customHeight="1"/>
    <row r="189" spans="18:20" ht="14.1" customHeight="1"/>
    <row r="190" spans="18:20" ht="14.1" customHeight="1"/>
  </sheetData>
  <mergeCells count="8">
    <mergeCell ref="C78:G78"/>
    <mergeCell ref="H78:L78"/>
    <mergeCell ref="C11:G11"/>
    <mergeCell ref="H11:L11"/>
    <mergeCell ref="M11:Q11"/>
    <mergeCell ref="C37:G37"/>
    <mergeCell ref="H37:L37"/>
    <mergeCell ref="M37:Q37"/>
  </mergeCells>
  <conditionalFormatting sqref="G9">
    <cfRule type="cellIs" dxfId="41" priority="3" operator="lessThan">
      <formula>-10%</formula>
    </cfRule>
    <cfRule type="colorScale" priority="4">
      <colorScale>
        <cfvo type="min"/>
        <cfvo type="num" val="0"/>
        <cfvo type="max"/>
        <color theme="5" tint="-0.499984740745262"/>
        <color theme="0"/>
        <color rgb="FF6CA62C"/>
      </colorScale>
    </cfRule>
  </conditionalFormatting>
  <conditionalFormatting sqref="G13:G20">
    <cfRule type="cellIs" dxfId="40" priority="38" operator="lessThan">
      <formula>-10%</formula>
    </cfRule>
    <cfRule type="colorScale" priority="39">
      <colorScale>
        <cfvo type="min"/>
        <cfvo type="num" val="0"/>
        <cfvo type="max"/>
        <color theme="5" tint="-0.499984740745262"/>
        <color theme="0"/>
        <color rgb="FF6CA62C"/>
      </colorScale>
    </cfRule>
  </conditionalFormatting>
  <conditionalFormatting sqref="G22:G32">
    <cfRule type="cellIs" dxfId="39" priority="28" operator="lessThan">
      <formula>-10%</formula>
    </cfRule>
    <cfRule type="colorScale" priority="29">
      <colorScale>
        <cfvo type="min"/>
        <cfvo type="num" val="0"/>
        <cfvo type="max"/>
        <color theme="5" tint="-0.499984740745262"/>
        <color theme="0"/>
        <color rgb="FF6CA62C"/>
      </colorScale>
    </cfRule>
  </conditionalFormatting>
  <conditionalFormatting sqref="G39:G50">
    <cfRule type="cellIs" dxfId="38" priority="26" operator="lessThan">
      <formula>-10%</formula>
    </cfRule>
    <cfRule type="colorScale" priority="27">
      <colorScale>
        <cfvo type="min"/>
        <cfvo type="num" val="0"/>
        <cfvo type="max"/>
        <color theme="5" tint="-0.499984740745262"/>
        <color theme="0"/>
        <color rgb="FF6CA62C"/>
      </colorScale>
    </cfRule>
  </conditionalFormatting>
  <conditionalFormatting sqref="G52:G62">
    <cfRule type="cellIs" dxfId="37" priority="22" operator="lessThan">
      <formula>-10%</formula>
    </cfRule>
    <cfRule type="colorScale" priority="23">
      <colorScale>
        <cfvo type="min"/>
        <cfvo type="num" val="0"/>
        <cfvo type="max"/>
        <color theme="5" tint="-0.499984740745262"/>
        <color theme="0"/>
        <color rgb="FF6CA62C"/>
      </colorScale>
    </cfRule>
  </conditionalFormatting>
  <conditionalFormatting sqref="G64:G74">
    <cfRule type="cellIs" dxfId="36" priority="18" operator="lessThan">
      <formula>-10%</formula>
    </cfRule>
    <cfRule type="colorScale" priority="19">
      <colorScale>
        <cfvo type="min"/>
        <cfvo type="num" val="0"/>
        <cfvo type="max"/>
        <color theme="5" tint="-0.499984740745262"/>
        <color theme="0"/>
        <color rgb="FF6CA62C"/>
      </colorScale>
    </cfRule>
  </conditionalFormatting>
  <conditionalFormatting sqref="G80:G91">
    <cfRule type="cellIs" dxfId="35" priority="36" operator="lessThan">
      <formula>-10%</formula>
    </cfRule>
    <cfRule type="colorScale" priority="37">
      <colorScale>
        <cfvo type="min"/>
        <cfvo type="num" val="0"/>
        <cfvo type="max"/>
        <color theme="5" tint="-0.499984740745262"/>
        <color theme="0"/>
        <color rgb="FF6CA62C"/>
      </colorScale>
    </cfRule>
  </conditionalFormatting>
  <conditionalFormatting sqref="G93:G103">
    <cfRule type="cellIs" dxfId="34" priority="40" operator="lessThan">
      <formula>-10%</formula>
    </cfRule>
    <cfRule type="colorScale" priority="41">
      <colorScale>
        <cfvo type="min"/>
        <cfvo type="num" val="0"/>
        <cfvo type="max"/>
        <color theme="5" tint="-0.499984740745262"/>
        <color theme="0"/>
        <color rgb="FF6CA62C"/>
      </colorScale>
    </cfRule>
  </conditionalFormatting>
  <conditionalFormatting sqref="L13:L20">
    <cfRule type="cellIs" dxfId="33" priority="8" operator="lessThan">
      <formula>-10%</formula>
    </cfRule>
    <cfRule type="colorScale" priority="9">
      <colorScale>
        <cfvo type="min"/>
        <cfvo type="num" val="0"/>
        <cfvo type="max"/>
        <color theme="5" tint="-0.499984740745262"/>
        <color theme="0"/>
        <color rgb="FF6CA62C"/>
      </colorScale>
    </cfRule>
  </conditionalFormatting>
  <conditionalFormatting sqref="L22:L32">
    <cfRule type="cellIs" dxfId="32" priority="6" operator="lessThan">
      <formula>-10%</formula>
    </cfRule>
    <cfRule type="colorScale" priority="7">
      <colorScale>
        <cfvo type="min"/>
        <cfvo type="num" val="0"/>
        <cfvo type="max"/>
        <color theme="5" tint="-0.499984740745262"/>
        <color theme="0"/>
        <color rgb="FF6CA62C"/>
      </colorScale>
    </cfRule>
  </conditionalFormatting>
  <conditionalFormatting sqref="L39:L50">
    <cfRule type="cellIs" dxfId="31" priority="24" operator="lessThan">
      <formula>-10%</formula>
    </cfRule>
    <cfRule type="colorScale" priority="25">
      <colorScale>
        <cfvo type="min"/>
        <cfvo type="num" val="0"/>
        <cfvo type="max"/>
        <color theme="5" tint="-0.499984740745262"/>
        <color theme="0"/>
        <color rgb="FF6CA62C"/>
      </colorScale>
    </cfRule>
  </conditionalFormatting>
  <conditionalFormatting sqref="L52:L62">
    <cfRule type="cellIs" dxfId="30" priority="20" operator="lessThan">
      <formula>-10%</formula>
    </cfRule>
    <cfRule type="colorScale" priority="21">
      <colorScale>
        <cfvo type="min"/>
        <cfvo type="num" val="0"/>
        <cfvo type="max"/>
        <color theme="5" tint="-0.499984740745262"/>
        <color theme="0"/>
        <color rgb="FF6CA62C"/>
      </colorScale>
    </cfRule>
  </conditionalFormatting>
  <conditionalFormatting sqref="L64:L74">
    <cfRule type="cellIs" dxfId="29" priority="16" operator="lessThan">
      <formula>-10%</formula>
    </cfRule>
    <cfRule type="colorScale" priority="17">
      <colorScale>
        <cfvo type="min"/>
        <cfvo type="num" val="0"/>
        <cfvo type="max"/>
        <color theme="5" tint="-0.499984740745262"/>
        <color theme="0"/>
        <color rgb="FF6CA62C"/>
      </colorScale>
    </cfRule>
  </conditionalFormatting>
  <conditionalFormatting sqref="L80:L90">
    <cfRule type="colorScale" priority="2">
      <colorScale>
        <cfvo type="min"/>
        <cfvo type="num" val="0"/>
        <cfvo type="max"/>
        <color theme="5" tint="-0.499984740745262"/>
        <color theme="0"/>
        <color rgb="FF6CA62C"/>
      </colorScale>
    </cfRule>
  </conditionalFormatting>
  <conditionalFormatting sqref="L80:L91">
    <cfRule type="cellIs" dxfId="28" priority="1" operator="lessThan">
      <formula>-10%</formula>
    </cfRule>
  </conditionalFormatting>
  <conditionalFormatting sqref="L91">
    <cfRule type="colorScale" priority="35">
      <colorScale>
        <cfvo type="min"/>
        <cfvo type="num" val="0"/>
        <cfvo type="max"/>
        <color theme="5" tint="-0.499984740745262"/>
        <color theme="0"/>
        <color rgb="FF6CA62C"/>
      </colorScale>
    </cfRule>
  </conditionalFormatting>
  <conditionalFormatting sqref="L93:L102">
    <cfRule type="colorScale" priority="42">
      <colorScale>
        <cfvo type="min"/>
        <cfvo type="num" val="0"/>
        <cfvo type="max"/>
        <color theme="5" tint="-0.499984740745262"/>
        <color theme="0"/>
        <color rgb="FF6CA62C"/>
      </colorScale>
    </cfRule>
  </conditionalFormatting>
  <conditionalFormatting sqref="L93:L103">
    <cfRule type="cellIs" dxfId="27" priority="5" operator="lessThan">
      <formula>-10%</formula>
    </cfRule>
  </conditionalFormatting>
  <conditionalFormatting sqref="L103">
    <cfRule type="colorScale" priority="34">
      <colorScale>
        <cfvo type="min"/>
        <cfvo type="num" val="0"/>
        <cfvo type="max"/>
        <color theme="5" tint="-0.499984740745262"/>
        <color theme="0"/>
        <color rgb="FF6CA62C"/>
      </colorScale>
    </cfRule>
  </conditionalFormatting>
  <conditionalFormatting sqref="Q13:Q20">
    <cfRule type="cellIs" dxfId="26" priority="32" operator="lessThan">
      <formula>-10%</formula>
    </cfRule>
    <cfRule type="colorScale" priority="33">
      <colorScale>
        <cfvo type="min"/>
        <cfvo type="num" val="0"/>
        <cfvo type="max"/>
        <color theme="5" tint="-0.499984740745262"/>
        <color theme="0"/>
        <color rgb="FF6CA62C"/>
      </colorScale>
    </cfRule>
  </conditionalFormatting>
  <conditionalFormatting sqref="Q22:Q32">
    <cfRule type="cellIs" dxfId="25" priority="30" operator="lessThan">
      <formula>-10%</formula>
    </cfRule>
    <cfRule type="colorScale" priority="31">
      <colorScale>
        <cfvo type="min"/>
        <cfvo type="num" val="0"/>
        <cfvo type="max"/>
        <color theme="5" tint="-0.499984740745262"/>
        <color theme="0"/>
        <color rgb="FF6CA62C"/>
      </colorScale>
    </cfRule>
  </conditionalFormatting>
  <conditionalFormatting sqref="Q39:Q50">
    <cfRule type="cellIs" dxfId="24" priority="14" operator="lessThan">
      <formula>-10%</formula>
    </cfRule>
    <cfRule type="colorScale" priority="15">
      <colorScale>
        <cfvo type="min"/>
        <cfvo type="num" val="0"/>
        <cfvo type="max"/>
        <color theme="5" tint="-0.499984740745262"/>
        <color theme="0"/>
        <color rgb="FF6CA62C"/>
      </colorScale>
    </cfRule>
  </conditionalFormatting>
  <conditionalFormatting sqref="Q52:Q62">
    <cfRule type="cellIs" dxfId="23" priority="12" operator="lessThan">
      <formula>-10%</formula>
    </cfRule>
    <cfRule type="colorScale" priority="13">
      <colorScale>
        <cfvo type="min"/>
        <cfvo type="num" val="0"/>
        <cfvo type="max"/>
        <color theme="5" tint="-0.499984740745262"/>
        <color theme="0"/>
        <color rgb="FF6CA62C"/>
      </colorScale>
    </cfRule>
  </conditionalFormatting>
  <conditionalFormatting sqref="Q64:Q74">
    <cfRule type="cellIs" dxfId="22" priority="10" operator="lessThan">
      <formula>-10%</formula>
    </cfRule>
    <cfRule type="colorScale" priority="11">
      <colorScale>
        <cfvo type="min"/>
        <cfvo type="num" val="0"/>
        <cfvo type="max"/>
        <color theme="5" tint="-0.499984740745262"/>
        <color theme="0"/>
        <color rgb="FF6CA62C"/>
      </colorScale>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190"/>
  <sheetViews>
    <sheetView showGridLines="0" zoomScaleNormal="100" workbookViewId="0">
      <selection activeCell="L83" sqref="L83"/>
    </sheetView>
  </sheetViews>
  <sheetFormatPr baseColWidth="10" defaultColWidth="0" defaultRowHeight="14.1" customHeight="1" zeroHeight="1"/>
  <cols>
    <col min="1" max="1" width="10.88671875" style="20" customWidth="1"/>
    <col min="2" max="2" width="38.109375" style="20" customWidth="1"/>
    <col min="3" max="7" width="12.33203125" style="20" customWidth="1"/>
    <col min="8" max="9" width="12.33203125" style="21" customWidth="1"/>
    <col min="10" max="13" width="12.33203125" style="20" customWidth="1"/>
    <col min="14" max="16" width="12.33203125" style="21" customWidth="1"/>
    <col min="17" max="20" width="12.33203125" style="22" customWidth="1"/>
    <col min="21" max="22" width="32" style="20" customWidth="1"/>
    <col min="23" max="16384" width="10.88671875" style="20" hidden="1"/>
  </cols>
  <sheetData>
    <row r="1" spans="1:22" ht="13.8"/>
    <row r="2" spans="1:22" ht="13.8"/>
    <row r="3" spans="1:22" ht="13.8"/>
    <row r="4" spans="1:22" ht="13.8">
      <c r="A4" s="9" t="s">
        <v>52</v>
      </c>
    </row>
    <row r="5" spans="1:22" ht="13.8">
      <c r="A5" s="89" t="s">
        <v>53</v>
      </c>
      <c r="B5" s="90"/>
      <c r="C5" s="90"/>
      <c r="D5" s="90"/>
      <c r="E5" s="90"/>
      <c r="F5" s="90"/>
      <c r="G5" s="90"/>
      <c r="H5" s="91"/>
      <c r="I5" s="91"/>
      <c r="J5" s="90"/>
      <c r="K5" s="90"/>
      <c r="L5" s="90"/>
      <c r="M5" s="90"/>
      <c r="N5" s="91"/>
      <c r="O5" s="91"/>
      <c r="P5" s="91"/>
      <c r="Q5" s="92"/>
      <c r="R5" s="212"/>
      <c r="S5" s="212"/>
      <c r="T5" s="212"/>
      <c r="U5" s="212"/>
      <c r="V5" s="212"/>
    </row>
    <row r="6" spans="1:22" ht="13.8">
      <c r="A6" s="9" t="s">
        <v>2</v>
      </c>
    </row>
    <row r="7" spans="1:22" ht="13.8">
      <c r="A7" s="29" t="s">
        <v>132</v>
      </c>
    </row>
    <row r="8" spans="1:22" ht="13.8"/>
    <row r="9" spans="1:22" ht="13.8">
      <c r="B9" s="23" t="s">
        <v>54</v>
      </c>
      <c r="C9" s="23"/>
      <c r="G9" s="193"/>
    </row>
    <row r="10" spans="1:22" ht="13.8">
      <c r="D10" s="24"/>
      <c r="E10" s="24"/>
      <c r="F10" s="24"/>
    </row>
    <row r="11" spans="1:22" ht="14.4" customHeight="1">
      <c r="C11" s="229" t="s">
        <v>55</v>
      </c>
      <c r="D11" s="230"/>
      <c r="E11" s="230"/>
      <c r="F11" s="230"/>
      <c r="G11" s="231"/>
      <c r="H11" s="229" t="s">
        <v>56</v>
      </c>
      <c r="I11" s="230"/>
      <c r="J11" s="230"/>
      <c r="K11" s="230"/>
      <c r="L11" s="231"/>
      <c r="M11" s="229" t="s">
        <v>57</v>
      </c>
      <c r="N11" s="230"/>
      <c r="O11" s="230"/>
      <c r="P11" s="230"/>
      <c r="Q11" s="231"/>
      <c r="R11"/>
      <c r="S11"/>
      <c r="T11"/>
      <c r="U11" s="13"/>
      <c r="V11" s="13"/>
    </row>
    <row r="12" spans="1:22" ht="13.8">
      <c r="C12" s="164">
        <v>2023</v>
      </c>
      <c r="D12" s="164">
        <v>2024</v>
      </c>
      <c r="E12" s="164" t="s">
        <v>58</v>
      </c>
      <c r="F12" s="164" t="s">
        <v>59</v>
      </c>
      <c r="G12" s="165" t="s">
        <v>60</v>
      </c>
      <c r="H12" s="100">
        <v>2023</v>
      </c>
      <c r="I12" s="100">
        <v>2024</v>
      </c>
      <c r="J12" s="164" t="s">
        <v>58</v>
      </c>
      <c r="K12" s="164" t="s">
        <v>59</v>
      </c>
      <c r="L12" s="101" t="s">
        <v>60</v>
      </c>
      <c r="M12" s="100">
        <v>2023</v>
      </c>
      <c r="N12" s="100">
        <v>2024</v>
      </c>
      <c r="O12" s="164" t="s">
        <v>58</v>
      </c>
      <c r="P12" s="164" t="s">
        <v>59</v>
      </c>
      <c r="Q12" s="102" t="s">
        <v>60</v>
      </c>
      <c r="R12" s="20"/>
      <c r="S12" s="20"/>
      <c r="T12" s="20"/>
    </row>
    <row r="13" spans="1:22" ht="13.8">
      <c r="B13" s="108" t="s">
        <v>61</v>
      </c>
      <c r="C13" s="103">
        <f>SUM(C14:C20)</f>
        <v>18837</v>
      </c>
      <c r="D13" s="103">
        <f>SUM(D14:D20)</f>
        <v>19444</v>
      </c>
      <c r="E13" s="103">
        <f>SUM(E14:E20)</f>
        <v>4843</v>
      </c>
      <c r="F13" s="103">
        <f>SUM(F14:F20)</f>
        <v>3800</v>
      </c>
      <c r="G13" s="104">
        <f>(F13/E13)-1</f>
        <v>-0.21536237869089403</v>
      </c>
      <c r="H13" s="103">
        <f>SUM(H14:H20)</f>
        <v>1417532.1816698944</v>
      </c>
      <c r="I13" s="103">
        <f>SUM(I14:I20)</f>
        <v>1341493.8361327145</v>
      </c>
      <c r="J13" s="103">
        <f>SUM(J14:J20)</f>
        <v>398698.89999999991</v>
      </c>
      <c r="K13" s="103">
        <f>SUM(K14:K20)</f>
        <v>429445.99999999994</v>
      </c>
      <c r="L13" s="104">
        <f>(K13/J13)-1</f>
        <v>7.7118597518077037E-2</v>
      </c>
      <c r="M13" s="105">
        <f>+H13/C13</f>
        <v>75.252544549020243</v>
      </c>
      <c r="N13" s="105">
        <f>+I13/D13</f>
        <v>68.992688548277854</v>
      </c>
      <c r="O13" s="105">
        <f>+J13/E13</f>
        <v>82.324778030146589</v>
      </c>
      <c r="P13" s="105">
        <f>+K13/F13</f>
        <v>113.01210526315788</v>
      </c>
      <c r="Q13" s="104">
        <f>+P13/O13-1</f>
        <v>0.37275930731053863</v>
      </c>
      <c r="R13" s="20"/>
      <c r="S13" s="20"/>
      <c r="T13" s="20"/>
    </row>
    <row r="14" spans="1:22" ht="13.8">
      <c r="B14" s="109" t="s">
        <v>62</v>
      </c>
      <c r="C14" s="106">
        <v>5874</v>
      </c>
      <c r="D14" s="106">
        <v>5534</v>
      </c>
      <c r="E14" s="106">
        <v>1434</v>
      </c>
      <c r="F14" s="106">
        <v>934</v>
      </c>
      <c r="G14" s="104">
        <f t="shared" ref="G14:G20" si="0">(F14/E14)-1</f>
        <v>-0.34867503486750351</v>
      </c>
      <c r="H14" s="106">
        <v>273431.32850030693</v>
      </c>
      <c r="I14" s="106">
        <v>270535.03576730005</v>
      </c>
      <c r="J14" s="106">
        <v>70472.800000000003</v>
      </c>
      <c r="K14" s="106">
        <v>114386.7</v>
      </c>
      <c r="L14" s="104">
        <f t="shared" ref="L14:L20" si="1">(K14/J14)-1</f>
        <v>0.62313261286624044</v>
      </c>
      <c r="M14" s="107">
        <f t="shared" ref="M14:N20" si="2">+H14/C14</f>
        <v>46.5494260300148</v>
      </c>
      <c r="N14" s="107">
        <f t="shared" si="2"/>
        <v>48.885984056252269</v>
      </c>
      <c r="O14" s="107">
        <f t="shared" ref="O14:P20" si="3">+J14/E14</f>
        <v>49.144211994421198</v>
      </c>
      <c r="P14" s="107">
        <f t="shared" si="3"/>
        <v>122.46970021413276</v>
      </c>
      <c r="Q14" s="104">
        <f t="shared" ref="Q14:Q20" si="4">+P14/O14-1</f>
        <v>1.4920472878481679</v>
      </c>
      <c r="R14" s="20"/>
      <c r="S14" s="20"/>
      <c r="T14" s="20"/>
    </row>
    <row r="15" spans="1:22" ht="13.8">
      <c r="B15" s="109" t="s">
        <v>63</v>
      </c>
      <c r="C15" s="106">
        <v>4526</v>
      </c>
      <c r="D15" s="106">
        <v>4822</v>
      </c>
      <c r="E15" s="106">
        <v>1187</v>
      </c>
      <c r="F15" s="106">
        <v>877</v>
      </c>
      <c r="G15" s="104">
        <f t="shared" si="0"/>
        <v>-0.26116259477674808</v>
      </c>
      <c r="H15" s="106">
        <v>464432.39525080757</v>
      </c>
      <c r="I15" s="106">
        <v>402499.2748317346</v>
      </c>
      <c r="J15" s="106">
        <v>133091.79999999999</v>
      </c>
      <c r="K15" s="106">
        <v>84334.9</v>
      </c>
      <c r="L15" s="104">
        <f t="shared" si="1"/>
        <v>-0.36634037559038202</v>
      </c>
      <c r="M15" s="107">
        <f t="shared" si="2"/>
        <v>102.61431622863623</v>
      </c>
      <c r="N15" s="107">
        <f t="shared" si="2"/>
        <v>83.471438165021695</v>
      </c>
      <c r="O15" s="107">
        <f t="shared" si="3"/>
        <v>112.12451558550968</v>
      </c>
      <c r="P15" s="107">
        <f t="shared" si="3"/>
        <v>96.162941847206383</v>
      </c>
      <c r="Q15" s="104">
        <f t="shared" si="4"/>
        <v>-0.14235578771469026</v>
      </c>
      <c r="R15" s="20"/>
      <c r="S15" s="20"/>
      <c r="T15" s="20"/>
    </row>
    <row r="16" spans="1:22" ht="13.8">
      <c r="B16" s="109" t="s">
        <v>64</v>
      </c>
      <c r="C16" s="106">
        <v>2522</v>
      </c>
      <c r="D16" s="106">
        <v>3074</v>
      </c>
      <c r="E16" s="106">
        <v>752</v>
      </c>
      <c r="F16" s="106">
        <v>670</v>
      </c>
      <c r="G16" s="104">
        <f t="shared" si="0"/>
        <v>-0.10904255319148937</v>
      </c>
      <c r="H16" s="106">
        <v>175450.31574724647</v>
      </c>
      <c r="I16" s="106">
        <v>279844.43569759279</v>
      </c>
      <c r="J16" s="106">
        <v>89588.6</v>
      </c>
      <c r="K16" s="106">
        <v>182451.1</v>
      </c>
      <c r="L16" s="104">
        <f t="shared" si="1"/>
        <v>1.0365437120347902</v>
      </c>
      <c r="M16" s="107">
        <f t="shared" si="2"/>
        <v>69.567928527853482</v>
      </c>
      <c r="N16" s="107">
        <f t="shared" si="2"/>
        <v>91.035925731162266</v>
      </c>
      <c r="O16" s="107">
        <f t="shared" si="3"/>
        <v>119.13377659574469</v>
      </c>
      <c r="P16" s="107">
        <f t="shared" si="3"/>
        <v>272.31507462686568</v>
      </c>
      <c r="Q16" s="104">
        <f t="shared" si="4"/>
        <v>1.2857923454480029</v>
      </c>
      <c r="R16" s="20"/>
      <c r="S16" s="20"/>
      <c r="T16" s="20"/>
    </row>
    <row r="17" spans="1:20" ht="13.8">
      <c r="B17" s="109" t="s">
        <v>65</v>
      </c>
      <c r="C17" s="106">
        <v>2020</v>
      </c>
      <c r="D17" s="106">
        <v>2101</v>
      </c>
      <c r="E17" s="106">
        <v>494</v>
      </c>
      <c r="F17" s="106">
        <v>544</v>
      </c>
      <c r="G17" s="104">
        <f t="shared" si="0"/>
        <v>0.10121457489878538</v>
      </c>
      <c r="H17" s="106">
        <v>89832.130712381448</v>
      </c>
      <c r="I17" s="106">
        <v>46798.246344316751</v>
      </c>
      <c r="J17" s="106">
        <v>11473.1</v>
      </c>
      <c r="K17" s="106">
        <v>13794.1</v>
      </c>
      <c r="L17" s="104">
        <f t="shared" si="1"/>
        <v>0.20229929138593761</v>
      </c>
      <c r="M17" s="107">
        <f t="shared" si="2"/>
        <v>44.471351837812598</v>
      </c>
      <c r="N17" s="107">
        <f t="shared" si="2"/>
        <v>22.27427241519122</v>
      </c>
      <c r="O17" s="107">
        <f t="shared" si="3"/>
        <v>23.224898785425101</v>
      </c>
      <c r="P17" s="107">
        <f t="shared" si="3"/>
        <v>25.356801470588238</v>
      </c>
      <c r="Q17" s="104">
        <f t="shared" si="4"/>
        <v>9.1793841810024368E-2</v>
      </c>
      <c r="R17" s="20"/>
      <c r="S17" s="20"/>
      <c r="T17" s="20"/>
    </row>
    <row r="18" spans="1:20" ht="13.8">
      <c r="B18" s="109" t="s">
        <v>66</v>
      </c>
      <c r="C18" s="106">
        <v>1682</v>
      </c>
      <c r="D18" s="106">
        <v>1678</v>
      </c>
      <c r="E18" s="106">
        <v>394</v>
      </c>
      <c r="F18" s="106">
        <v>296</v>
      </c>
      <c r="G18" s="104">
        <f t="shared" si="0"/>
        <v>-0.24873096446700504</v>
      </c>
      <c r="H18" s="106">
        <v>98695.394976798605</v>
      </c>
      <c r="I18" s="106">
        <v>63133.685292832553</v>
      </c>
      <c r="J18" s="106">
        <v>13501.5</v>
      </c>
      <c r="K18" s="106">
        <v>11131.5</v>
      </c>
      <c r="L18" s="104">
        <f t="shared" si="1"/>
        <v>-0.17553605154982777</v>
      </c>
      <c r="M18" s="107">
        <f t="shared" si="2"/>
        <v>58.677404861354702</v>
      </c>
      <c r="N18" s="107">
        <f t="shared" si="2"/>
        <v>37.624365490365051</v>
      </c>
      <c r="O18" s="107">
        <f t="shared" si="3"/>
        <v>34.267766497461928</v>
      </c>
      <c r="P18" s="107">
        <f t="shared" si="3"/>
        <v>37.606418918918919</v>
      </c>
      <c r="Q18" s="104">
        <f t="shared" si="4"/>
        <v>9.7428363815432073E-2</v>
      </c>
      <c r="R18" s="20"/>
      <c r="S18" s="20"/>
      <c r="T18" s="20"/>
    </row>
    <row r="19" spans="1:20" ht="13.8">
      <c r="B19" s="109" t="s">
        <v>67</v>
      </c>
      <c r="C19" s="106">
        <v>1381</v>
      </c>
      <c r="D19" s="106">
        <v>1446</v>
      </c>
      <c r="E19" s="106">
        <v>426</v>
      </c>
      <c r="F19" s="106">
        <v>288</v>
      </c>
      <c r="G19" s="104">
        <f t="shared" si="0"/>
        <v>-0.323943661971831</v>
      </c>
      <c r="H19" s="106">
        <v>137331.77691745519</v>
      </c>
      <c r="I19" s="106">
        <v>163851.9297484383</v>
      </c>
      <c r="J19" s="106">
        <v>31718.799999999999</v>
      </c>
      <c r="K19" s="106">
        <v>12802.8</v>
      </c>
      <c r="L19" s="104">
        <f t="shared" si="1"/>
        <v>-0.59636556237940908</v>
      </c>
      <c r="M19" s="107">
        <f t="shared" si="2"/>
        <v>99.443719708512091</v>
      </c>
      <c r="N19" s="107">
        <f t="shared" si="2"/>
        <v>113.31392098785498</v>
      </c>
      <c r="O19" s="107">
        <f t="shared" si="3"/>
        <v>74.457276995305165</v>
      </c>
      <c r="P19" s="107">
        <f t="shared" si="3"/>
        <v>44.454166666666666</v>
      </c>
      <c r="Q19" s="104">
        <f t="shared" si="4"/>
        <v>-0.40295739435287592</v>
      </c>
      <c r="R19" s="20"/>
      <c r="S19" s="20"/>
      <c r="T19" s="20"/>
    </row>
    <row r="20" spans="1:20" ht="13.8">
      <c r="B20" s="109" t="s">
        <v>68</v>
      </c>
      <c r="C20" s="106">
        <v>832</v>
      </c>
      <c r="D20" s="106">
        <v>789</v>
      </c>
      <c r="E20" s="106">
        <v>156</v>
      </c>
      <c r="F20" s="106">
        <v>191</v>
      </c>
      <c r="G20" s="104">
        <f t="shared" si="0"/>
        <v>0.22435897435897445</v>
      </c>
      <c r="H20" s="106">
        <v>178358.83956489799</v>
      </c>
      <c r="I20" s="106">
        <v>114831.22845049948</v>
      </c>
      <c r="J20" s="106">
        <v>48852.3</v>
      </c>
      <c r="K20" s="106">
        <v>10544.9</v>
      </c>
      <c r="L20" s="104">
        <f t="shared" si="1"/>
        <v>-0.78414731752650335</v>
      </c>
      <c r="M20" s="107">
        <f t="shared" si="2"/>
        <v>214.37360524627164</v>
      </c>
      <c r="N20" s="107">
        <f t="shared" si="2"/>
        <v>145.5402134987319</v>
      </c>
      <c r="O20" s="107">
        <f t="shared" si="3"/>
        <v>313.15576923076924</v>
      </c>
      <c r="P20" s="107">
        <f t="shared" si="3"/>
        <v>55.20890052356021</v>
      </c>
      <c r="Q20" s="104">
        <f t="shared" si="4"/>
        <v>-0.82370147400070426</v>
      </c>
      <c r="R20" s="20"/>
      <c r="S20" s="20"/>
      <c r="T20" s="20"/>
    </row>
    <row r="21" spans="1:20" ht="13.8">
      <c r="B21" s="100" t="s">
        <v>69</v>
      </c>
      <c r="C21" s="100">
        <v>2023</v>
      </c>
      <c r="D21" s="100">
        <v>2024</v>
      </c>
      <c r="E21" s="100" t="s">
        <v>58</v>
      </c>
      <c r="F21" s="100" t="s">
        <v>59</v>
      </c>
      <c r="G21" s="101" t="s">
        <v>60</v>
      </c>
      <c r="H21" s="100">
        <v>2023</v>
      </c>
      <c r="I21" s="100">
        <v>2024</v>
      </c>
      <c r="J21" s="164" t="s">
        <v>58</v>
      </c>
      <c r="K21" s="164" t="s">
        <v>59</v>
      </c>
      <c r="L21" s="101" t="s">
        <v>60</v>
      </c>
      <c r="M21" s="100">
        <v>2023</v>
      </c>
      <c r="N21" s="100">
        <v>2024</v>
      </c>
      <c r="O21" s="164" t="s">
        <v>58</v>
      </c>
      <c r="P21" s="164" t="s">
        <v>59</v>
      </c>
      <c r="Q21" s="102" t="s">
        <v>60</v>
      </c>
      <c r="R21" s="20"/>
      <c r="S21" s="20"/>
      <c r="T21" s="20"/>
    </row>
    <row r="22" spans="1:20" ht="13.8">
      <c r="A22" s="20" t="s">
        <v>133</v>
      </c>
      <c r="B22" s="109" t="s">
        <v>70</v>
      </c>
      <c r="C22" s="106">
        <f>VLOOKUP(A22,'[10]Sectores 23 24'!$C$3:$F$148,3,0)</f>
        <v>2206</v>
      </c>
      <c r="D22" s="106">
        <f>VLOOKUP(A22,'[10]Sectores 23 24'!$C$3:$F$148,4,0)</f>
        <v>2345</v>
      </c>
      <c r="E22" s="106">
        <f>VLOOKUP(A22,'[10]Sectores 2024q1'!$A$4:$B$25,2,0)</f>
        <v>675</v>
      </c>
      <c r="F22" s="106">
        <v>600</v>
      </c>
      <c r="G22" s="104">
        <f>(F22-E22)/F22</f>
        <v>-0.125</v>
      </c>
      <c r="H22" s="163">
        <f>VLOOKUP(A22,'[10]Sectores 23 24'!$C$3:$I$148,6,0)</f>
        <v>16614.470023211346</v>
      </c>
      <c r="I22" s="106">
        <f>VLOOKUP(A22,'[10]Sectores 23 24'!$C$3:$I$148,7,0)</f>
        <v>20156.449973748997</v>
      </c>
      <c r="J22" s="106">
        <f>VLOOKUP(A22,'[10]Sectores 2024q1'!$A$4:$C$25,3,0)</f>
        <v>5835.5</v>
      </c>
      <c r="K22" s="106">
        <v>5302.5</v>
      </c>
      <c r="L22" s="104">
        <f>(K22-J22)/K22</f>
        <v>-0.10051862329090051</v>
      </c>
      <c r="M22" s="107">
        <f>+H22/C22</f>
        <v>7.5314913976479358</v>
      </c>
      <c r="N22" s="107">
        <f>+I22/D22</f>
        <v>8.5955010549036235</v>
      </c>
      <c r="O22" s="107">
        <f>+J22/E22</f>
        <v>8.645185185185186</v>
      </c>
      <c r="P22" s="107">
        <f>+K22/F22</f>
        <v>8.8375000000000004</v>
      </c>
      <c r="Q22" s="104">
        <f>+P22/O22-1</f>
        <v>2.2245308885271209E-2</v>
      </c>
      <c r="R22" s="20"/>
      <c r="S22" s="20"/>
      <c r="T22" s="20"/>
    </row>
    <row r="23" spans="1:20" ht="13.8">
      <c r="A23" s="20" t="s">
        <v>134</v>
      </c>
      <c r="B23" s="109" t="s">
        <v>71</v>
      </c>
      <c r="C23" s="106">
        <f>VLOOKUP(A23,'[10]Sectores 23 24'!$C$3:$F$148,3,0)</f>
        <v>2317</v>
      </c>
      <c r="D23" s="106">
        <f>VLOOKUP(A23,'[10]Sectores 23 24'!$C$3:$F$148,4,0)</f>
        <v>2278</v>
      </c>
      <c r="E23" s="106">
        <f>VLOOKUP(A23,'[10]Sectores 2024q1'!$A$4:$B$25,2,0)</f>
        <v>667</v>
      </c>
      <c r="F23" s="106">
        <v>572</v>
      </c>
      <c r="G23" s="104">
        <f t="shared" ref="G23:G32" si="5">(F23-E23)/F23</f>
        <v>-0.16608391608391609</v>
      </c>
      <c r="H23" s="163">
        <f>VLOOKUP(A23,'[10]Sectores 23 24'!$C$3:$I$148,6,0)</f>
        <v>25607.790048708608</v>
      </c>
      <c r="I23" s="106">
        <f>VLOOKUP(A23,'[10]Sectores 23 24'!$C$3:$I$148,7,0)</f>
        <v>36683.239980166778</v>
      </c>
      <c r="J23" s="106">
        <f>VLOOKUP(A23,'[10]Sectores 2024q1'!$A$4:$C$25,3,0)</f>
        <v>8973</v>
      </c>
      <c r="K23" s="106">
        <v>13246</v>
      </c>
      <c r="L23" s="104">
        <f t="shared" ref="L23:L32" si="6">(K23-J23)/K23</f>
        <v>0.32258795107957117</v>
      </c>
      <c r="M23" s="107">
        <f t="shared" ref="M23:M32" si="7">+H23/C23</f>
        <v>11.052132088350715</v>
      </c>
      <c r="N23" s="107">
        <f t="shared" ref="N23:N32" si="8">+I23/D23</f>
        <v>16.103266014120621</v>
      </c>
      <c r="O23" s="107">
        <f t="shared" ref="O23:O32" si="9">+J23/E23</f>
        <v>13.452773613193404</v>
      </c>
      <c r="P23" s="107">
        <f t="shared" ref="P23:P32" si="10">+K23/F23</f>
        <v>23.157342657342657</v>
      </c>
      <c r="Q23" s="104">
        <f t="shared" ref="Q23:Q32" si="11">+P23/O23-1</f>
        <v>0.72138053632537069</v>
      </c>
      <c r="R23" s="20"/>
      <c r="S23" s="20"/>
      <c r="T23" s="20"/>
    </row>
    <row r="24" spans="1:20" ht="13.8">
      <c r="A24" s="20" t="s">
        <v>135</v>
      </c>
      <c r="B24" s="109" t="s">
        <v>72</v>
      </c>
      <c r="C24" s="106">
        <f>VLOOKUP(A24,'[10]Sectores 23 24'!$C$3:$F$148,3,0)</f>
        <v>841</v>
      </c>
      <c r="D24" s="106">
        <f>VLOOKUP(A24,'[10]Sectores 23 24'!$C$3:$F$148,4,0)</f>
        <v>806</v>
      </c>
      <c r="E24" s="106">
        <f>VLOOKUP(A24,'[10]Sectores 2024q1'!$A$4:$B$25,2,0)</f>
        <v>257</v>
      </c>
      <c r="F24" s="106">
        <v>250</v>
      </c>
      <c r="G24" s="104">
        <f t="shared" si="5"/>
        <v>-2.8000000000000001E-2</v>
      </c>
      <c r="H24" s="163">
        <f>VLOOKUP(A24,'[10]Sectores 23 24'!$C$3:$I$148,6,0)</f>
        <v>19584.726822388766</v>
      </c>
      <c r="I24" s="106">
        <f>VLOOKUP(A24,'[10]Sectores 23 24'!$C$3:$I$148,7,0)</f>
        <v>15126.599819302559</v>
      </c>
      <c r="J24" s="106">
        <f>VLOOKUP(A24,'[10]Sectores 2024q1'!$A$4:$C$25,3,0)</f>
        <v>5059.3999999999996</v>
      </c>
      <c r="K24" s="106">
        <v>6407</v>
      </c>
      <c r="L24" s="104">
        <f t="shared" si="6"/>
        <v>0.21033244888403316</v>
      </c>
      <c r="M24" s="107">
        <f t="shared" si="7"/>
        <v>23.287427850640626</v>
      </c>
      <c r="N24" s="107">
        <f t="shared" si="8"/>
        <v>18.767493572335681</v>
      </c>
      <c r="O24" s="107">
        <f t="shared" si="9"/>
        <v>19.686381322957196</v>
      </c>
      <c r="P24" s="107">
        <f t="shared" si="10"/>
        <v>25.628</v>
      </c>
      <c r="Q24" s="104">
        <f t="shared" si="11"/>
        <v>0.30181365379294012</v>
      </c>
      <c r="R24" s="20"/>
      <c r="S24" s="20"/>
      <c r="T24" s="20"/>
    </row>
    <row r="25" spans="1:20" ht="13.8">
      <c r="A25" s="20" t="s">
        <v>136</v>
      </c>
      <c r="B25" s="109" t="s">
        <v>73</v>
      </c>
      <c r="C25" s="106">
        <f>VLOOKUP(A25,'[10]Sectores 23 24'!$C$3:$F$148,3,0)</f>
        <v>862</v>
      </c>
      <c r="D25" s="106">
        <f>VLOOKUP(A25,'[10]Sectores 23 24'!$C$3:$F$148,4,0)</f>
        <v>1103</v>
      </c>
      <c r="E25" s="106">
        <f>VLOOKUP(A25,'[10]Sectores 2024q1'!$A$4:$B$25,2,0)</f>
        <v>298</v>
      </c>
      <c r="F25" s="106">
        <v>246</v>
      </c>
      <c r="G25" s="104">
        <f t="shared" si="5"/>
        <v>-0.21138211382113822</v>
      </c>
      <c r="H25" s="163">
        <f>VLOOKUP(A25,'[10]Sectores 23 24'!$C$3:$I$148,6,0)</f>
        <v>72026.28098153774</v>
      </c>
      <c r="I25" s="106">
        <f>VLOOKUP(A25,'[10]Sectores 23 24'!$C$3:$I$148,7,0)</f>
        <v>84137.118129499257</v>
      </c>
      <c r="J25" s="106">
        <f>VLOOKUP(A25,'[10]Sectores 2024q1'!$A$4:$C$25,3,0)</f>
        <v>41575.199999999997</v>
      </c>
      <c r="K25" s="106">
        <v>25257.5</v>
      </c>
      <c r="L25" s="104">
        <f t="shared" si="6"/>
        <v>-0.64605364743145588</v>
      </c>
      <c r="M25" s="107">
        <f t="shared" si="7"/>
        <v>83.557170512224758</v>
      </c>
      <c r="N25" s="107">
        <f t="shared" si="8"/>
        <v>76.28025215729761</v>
      </c>
      <c r="O25" s="107">
        <f t="shared" si="9"/>
        <v>139.51409395973153</v>
      </c>
      <c r="P25" s="107">
        <f t="shared" si="10"/>
        <v>102.67276422764228</v>
      </c>
      <c r="Q25" s="104">
        <f t="shared" si="11"/>
        <v>-0.26406887423662662</v>
      </c>
      <c r="R25" s="20"/>
      <c r="S25" s="20"/>
      <c r="T25" s="20"/>
    </row>
    <row r="26" spans="1:20" ht="13.8">
      <c r="A26" s="20" t="s">
        <v>137</v>
      </c>
      <c r="B26" s="109" t="s">
        <v>74</v>
      </c>
      <c r="C26" s="106">
        <f>VLOOKUP(A26,'[10]Sectores 23 24'!$C$3:$F$148,3,0)</f>
        <v>846</v>
      </c>
      <c r="D26" s="106">
        <f>VLOOKUP(A26,'[10]Sectores 23 24'!$C$3:$F$148,4,0)</f>
        <v>907</v>
      </c>
      <c r="E26" s="106">
        <f>VLOOKUP(A26,'[10]Sectores 2024q1'!$A$4:$B$25,2,0)</f>
        <v>282</v>
      </c>
      <c r="F26" s="106">
        <v>229</v>
      </c>
      <c r="G26" s="104">
        <f t="shared" si="5"/>
        <v>-0.23144104803493451</v>
      </c>
      <c r="H26" s="163">
        <f>VLOOKUP(A26,'[10]Sectores 23 24'!$C$3:$I$148,6,0)</f>
        <v>14715.041999079003</v>
      </c>
      <c r="I26" s="106">
        <f>VLOOKUP(A26,'[10]Sectores 23 24'!$C$3:$I$148,7,0)</f>
        <v>16845.347006492317</v>
      </c>
      <c r="J26" s="106">
        <f>VLOOKUP(A26,'[10]Sectores 2024q1'!$A$4:$C$25,3,0)</f>
        <v>4673.3</v>
      </c>
      <c r="K26" s="106">
        <v>23754.9</v>
      </c>
      <c r="L26" s="104">
        <f>(K26-J26)/K26</f>
        <v>0.80327006217664565</v>
      </c>
      <c r="M26" s="107">
        <f t="shared" si="7"/>
        <v>17.393666665578017</v>
      </c>
      <c r="N26" s="107">
        <f t="shared" si="8"/>
        <v>18.572598684115015</v>
      </c>
      <c r="O26" s="107">
        <f t="shared" si="9"/>
        <v>16.571985815602837</v>
      </c>
      <c r="P26" s="107">
        <f t="shared" si="10"/>
        <v>103.73318777292577</v>
      </c>
      <c r="Q26" s="104">
        <f t="shared" si="11"/>
        <v>5.2595508424379069</v>
      </c>
      <c r="R26" s="20"/>
      <c r="S26" s="20"/>
      <c r="T26" s="20"/>
    </row>
    <row r="27" spans="1:20" ht="13.8">
      <c r="A27" s="20" t="s">
        <v>138</v>
      </c>
      <c r="B27" s="109" t="s">
        <v>75</v>
      </c>
      <c r="C27" s="106">
        <f>VLOOKUP(A27,'[10]Sectores 23 24'!$C$3:$F$148,3,0)</f>
        <v>1092</v>
      </c>
      <c r="D27" s="106">
        <f>VLOOKUP(A27,'[10]Sectores 23 24'!$C$3:$F$148,4,0)</f>
        <v>870</v>
      </c>
      <c r="E27" s="106">
        <f>VLOOKUP(A27,'[10]Sectores 2024q1'!$A$4:$B$25,2,0)</f>
        <v>275</v>
      </c>
      <c r="F27" s="106">
        <v>216</v>
      </c>
      <c r="G27" s="104">
        <f t="shared" si="5"/>
        <v>-0.27314814814814814</v>
      </c>
      <c r="H27" s="163">
        <f>VLOOKUP(A27,'[10]Sectores 23 24'!$C$3:$I$148,6,0)</f>
        <v>52988.754126489745</v>
      </c>
      <c r="I27" s="106">
        <f>VLOOKUP(A27,'[10]Sectores 23 24'!$C$3:$I$148,7,0)</f>
        <v>40136.413349088281</v>
      </c>
      <c r="J27" s="106">
        <f>VLOOKUP(A27,'[10]Sectores 2024q1'!$A$4:$C$25,3,0)</f>
        <v>16474.099999999999</v>
      </c>
      <c r="K27" s="106">
        <v>9147</v>
      </c>
      <c r="L27" s="104">
        <f t="shared" si="6"/>
        <v>-0.8010385918880506</v>
      </c>
      <c r="M27" s="107">
        <f t="shared" si="7"/>
        <v>48.524500115833099</v>
      </c>
      <c r="N27" s="107">
        <f t="shared" si="8"/>
        <v>46.133808447227906</v>
      </c>
      <c r="O27" s="107">
        <f t="shared" si="9"/>
        <v>59.905818181818177</v>
      </c>
      <c r="P27" s="107">
        <f t="shared" si="10"/>
        <v>42.347222222222221</v>
      </c>
      <c r="Q27" s="104">
        <f t="shared" si="11"/>
        <v>-0.29310334943267846</v>
      </c>
      <c r="R27" s="20"/>
      <c r="S27" s="20"/>
      <c r="T27" s="20"/>
    </row>
    <row r="28" spans="1:20" ht="13.8">
      <c r="A28" s="20" t="s">
        <v>139</v>
      </c>
      <c r="B28" s="109" t="s">
        <v>76</v>
      </c>
      <c r="C28" s="106">
        <f>VLOOKUP(A28,'[10]Sectores 23 24'!$C$3:$F$148,3,0)</f>
        <v>846</v>
      </c>
      <c r="D28" s="106">
        <f>VLOOKUP(A28,'[10]Sectores 23 24'!$C$3:$F$148,4,0)</f>
        <v>1016</v>
      </c>
      <c r="E28" s="106">
        <f>VLOOKUP(A28,'[10]Sectores 2024q1'!$A$4:$B$25,2,0)</f>
        <v>273</v>
      </c>
      <c r="F28" s="106">
        <v>182</v>
      </c>
      <c r="G28" s="104">
        <f t="shared" si="5"/>
        <v>-0.5</v>
      </c>
      <c r="H28" s="163">
        <f>VLOOKUP(A28,'[10]Sectores 23 24'!$C$3:$I$148,6,0)</f>
        <v>34172.020069127459</v>
      </c>
      <c r="I28" s="106">
        <f>VLOOKUP(A28,'[10]Sectores 23 24'!$C$3:$I$148,7,0)</f>
        <v>33685.259776130319</v>
      </c>
      <c r="J28" s="106">
        <f>VLOOKUP(A28,'[10]Sectores 2024q1'!$A$4:$C$25,3,0)</f>
        <v>8167.3</v>
      </c>
      <c r="K28" s="106">
        <v>6210.7</v>
      </c>
      <c r="L28" s="104">
        <f t="shared" si="6"/>
        <v>-0.31503695235641721</v>
      </c>
      <c r="M28" s="107">
        <f t="shared" si="7"/>
        <v>40.392458710552553</v>
      </c>
      <c r="N28" s="107">
        <f t="shared" si="8"/>
        <v>33.154783244222756</v>
      </c>
      <c r="O28" s="107">
        <f t="shared" si="9"/>
        <v>29.916849816849819</v>
      </c>
      <c r="P28" s="107">
        <f t="shared" si="10"/>
        <v>34.124725274725272</v>
      </c>
      <c r="Q28" s="104">
        <f t="shared" si="11"/>
        <v>0.14065235757226979</v>
      </c>
      <c r="R28" s="20"/>
      <c r="S28" s="20"/>
      <c r="T28" s="20"/>
    </row>
    <row r="29" spans="1:20" ht="13.8">
      <c r="A29" s="20" t="s">
        <v>140</v>
      </c>
      <c r="B29" s="109" t="s">
        <v>77</v>
      </c>
      <c r="C29" s="106">
        <f>VLOOKUP(A29,'[10]Sectores 23 24'!$C$3:$F$148,3,0)</f>
        <v>532</v>
      </c>
      <c r="D29" s="106">
        <f>VLOOKUP(A29,'[10]Sectores 23 24'!$C$3:$F$148,4,0)</f>
        <v>592</v>
      </c>
      <c r="E29" s="106">
        <f>VLOOKUP(A29,'[10]Sectores 2024q1'!$A$4:$B$25,2,0)</f>
        <v>179</v>
      </c>
      <c r="F29" s="106">
        <v>177</v>
      </c>
      <c r="G29" s="104">
        <f t="shared" si="5"/>
        <v>-1.1299435028248588E-2</v>
      </c>
      <c r="H29" s="163">
        <f>VLOOKUP(A29,'[10]Sectores 23 24'!$C$3:$I$148,6,0)</f>
        <v>74472.370469912494</v>
      </c>
      <c r="I29" s="106">
        <f>VLOOKUP(A29,'[10]Sectores 23 24'!$C$3:$I$148,7,0)</f>
        <v>135930.68344081938</v>
      </c>
      <c r="J29" s="106">
        <f>VLOOKUP(A29,'[10]Sectores 2024q1'!$A$4:$C$25,3,0)</f>
        <v>32962.9</v>
      </c>
      <c r="K29" s="106">
        <v>123260</v>
      </c>
      <c r="L29" s="104">
        <f t="shared" si="6"/>
        <v>0.73257423332792471</v>
      </c>
      <c r="M29" s="107">
        <f t="shared" si="7"/>
        <v>139.985658778031</v>
      </c>
      <c r="N29" s="107">
        <f t="shared" si="8"/>
        <v>229.61264094733005</v>
      </c>
      <c r="O29" s="107">
        <f t="shared" si="9"/>
        <v>184.15027932960894</v>
      </c>
      <c r="P29" s="107">
        <f t="shared" si="10"/>
        <v>696.3841807909605</v>
      </c>
      <c r="Q29" s="104">
        <f t="shared" si="11"/>
        <v>2.7816080612319283</v>
      </c>
      <c r="R29" s="20"/>
      <c r="S29" s="20"/>
      <c r="T29" s="20"/>
    </row>
    <row r="30" spans="1:20" ht="13.8">
      <c r="A30" s="20" t="s">
        <v>141</v>
      </c>
      <c r="B30" s="109" t="s">
        <v>78</v>
      </c>
      <c r="C30" s="106">
        <f>VLOOKUP(A30,'[10]Sectores 23 24'!$C$3:$F$148,3,0)</f>
        <v>779</v>
      </c>
      <c r="D30" s="106">
        <f>VLOOKUP(A30,'[10]Sectores 23 24'!$C$3:$F$148,4,0)</f>
        <v>796</v>
      </c>
      <c r="E30" s="106">
        <f>VLOOKUP(A30,'[10]Sectores 2024q1'!$A$4:$B$25,2,0)</f>
        <v>253</v>
      </c>
      <c r="F30" s="106">
        <v>172</v>
      </c>
      <c r="G30" s="104">
        <f t="shared" si="5"/>
        <v>-0.47093023255813954</v>
      </c>
      <c r="H30" s="163">
        <f>VLOOKUP(A30,'[10]Sectores 23 24'!$C$3:$I$148,6,0)</f>
        <v>337134.14014778263</v>
      </c>
      <c r="I30" s="106">
        <f>VLOOKUP(A30,'[10]Sectores 23 24'!$C$3:$I$148,7,0)</f>
        <v>242974.130417943</v>
      </c>
      <c r="J30" s="106">
        <f>VLOOKUP(A30,'[10]Sectores 2024q1'!$A$4:$C$25,3,0)</f>
        <v>95574.7</v>
      </c>
      <c r="K30" s="106">
        <v>41066.400000000001</v>
      </c>
      <c r="L30" s="104">
        <f t="shared" si="6"/>
        <v>-1.3273211189683047</v>
      </c>
      <c r="M30" s="107">
        <f t="shared" si="7"/>
        <v>432.7781003180778</v>
      </c>
      <c r="N30" s="107">
        <f t="shared" si="8"/>
        <v>305.24388243460174</v>
      </c>
      <c r="O30" s="107">
        <f t="shared" si="9"/>
        <v>377.76561264822135</v>
      </c>
      <c r="P30" s="107">
        <f t="shared" si="10"/>
        <v>238.75813953488372</v>
      </c>
      <c r="Q30" s="104">
        <f t="shared" si="11"/>
        <v>-0.36797280763292395</v>
      </c>
      <c r="R30" s="20"/>
      <c r="S30" s="20"/>
      <c r="T30" s="20"/>
    </row>
    <row r="31" spans="1:20" ht="13.8">
      <c r="A31" s="20" t="s">
        <v>142</v>
      </c>
      <c r="B31" s="109" t="s">
        <v>79</v>
      </c>
      <c r="C31" s="106">
        <f>VLOOKUP(A31,'[10]Sectores 23 24'!$C$3:$F$148,3,0)</f>
        <v>521</v>
      </c>
      <c r="D31" s="106">
        <f>VLOOKUP(A31,'[10]Sectores 23 24'!$C$3:$F$148,4,0)</f>
        <v>497</v>
      </c>
      <c r="E31" s="106">
        <f>VLOOKUP(A31,'[10]Sectores 2024q1'!$A$4:$B$25,2,0)</f>
        <v>187</v>
      </c>
      <c r="F31" s="106">
        <v>150</v>
      </c>
      <c r="G31" s="104">
        <f t="shared" si="5"/>
        <v>-0.24666666666666667</v>
      </c>
      <c r="H31" s="163">
        <f>VLOOKUP(A31,'[10]Sectores 23 24'!$C$3:$I$148,6,0)</f>
        <v>21809.94999860063</v>
      </c>
      <c r="I31" s="106">
        <f>VLOOKUP(A31,'[10]Sectores 23 24'!$C$3:$I$148,7,0)</f>
        <v>20173.523872375488</v>
      </c>
      <c r="J31" s="106">
        <f>VLOOKUP(A31,'[10]Sectores 2024q1'!$A$4:$C$25,3,0)</f>
        <v>7395.2</v>
      </c>
      <c r="K31" s="106">
        <v>6618.6</v>
      </c>
      <c r="L31" s="104">
        <f t="shared" si="6"/>
        <v>-0.11733599250596793</v>
      </c>
      <c r="M31" s="107">
        <f t="shared" si="7"/>
        <v>41.861708250672997</v>
      </c>
      <c r="N31" s="107">
        <f t="shared" si="8"/>
        <v>40.590591292506012</v>
      </c>
      <c r="O31" s="107">
        <f t="shared" si="9"/>
        <v>39.546524064171123</v>
      </c>
      <c r="P31" s="107">
        <f t="shared" si="10"/>
        <v>44.124000000000002</v>
      </c>
      <c r="Q31" s="104">
        <f t="shared" si="11"/>
        <v>0.11574913457377756</v>
      </c>
      <c r="R31" s="20"/>
      <c r="S31" s="20"/>
      <c r="T31" s="20"/>
    </row>
    <row r="32" spans="1:20" ht="13.8">
      <c r="B32" s="109" t="s">
        <v>80</v>
      </c>
      <c r="C32" s="106">
        <f>C13-SUM(C22:C31)</f>
        <v>7995</v>
      </c>
      <c r="D32" s="106">
        <f>D13-SUM(D22:D31)</f>
        <v>8234</v>
      </c>
      <c r="E32" s="106">
        <f>E13-SUM(E22:E31)</f>
        <v>1497</v>
      </c>
      <c r="F32" s="106">
        <f>F13-SUM(F22:F31)</f>
        <v>1006</v>
      </c>
      <c r="G32" s="104">
        <f t="shared" si="5"/>
        <v>-0.48807157057654077</v>
      </c>
      <c r="H32" s="106">
        <f>H13-SUM(H22:H31)</f>
        <v>748406.63698305585</v>
      </c>
      <c r="I32" s="106">
        <f>I13-SUM(I22:I31)</f>
        <v>695645.07036714815</v>
      </c>
      <c r="J32" s="106">
        <f>J13-SUM(J22:J31)</f>
        <v>172008.29999999987</v>
      </c>
      <c r="K32" s="106">
        <f>K13-SUM(K22:K31)</f>
        <v>169175.39999999997</v>
      </c>
      <c r="L32" s="104">
        <f t="shared" si="6"/>
        <v>-1.6745342407938197E-2</v>
      </c>
      <c r="M32" s="107">
        <f t="shared" si="7"/>
        <v>93.60933545754294</v>
      </c>
      <c r="N32" s="107">
        <f t="shared" si="8"/>
        <v>84.484463245949499</v>
      </c>
      <c r="O32" s="107">
        <f t="shared" si="9"/>
        <v>114.90200400801595</v>
      </c>
      <c r="P32" s="107">
        <f t="shared" si="10"/>
        <v>168.16640159045721</v>
      </c>
      <c r="Q32" s="104">
        <f t="shared" si="11"/>
        <v>0.46356369536187869</v>
      </c>
      <c r="R32" s="20"/>
      <c r="S32" s="20"/>
      <c r="T32" s="20"/>
    </row>
    <row r="33" spans="1:20" ht="13.8">
      <c r="B33" s="20" t="s">
        <v>81</v>
      </c>
    </row>
    <row r="34" spans="1:20" ht="13.8">
      <c r="L34" s="20" t="s">
        <v>82</v>
      </c>
    </row>
    <row r="35" spans="1:20" ht="13.8">
      <c r="D35" s="25"/>
      <c r="E35" s="25"/>
      <c r="F35" s="25"/>
      <c r="G35" s="26"/>
      <c r="J35" s="25"/>
      <c r="K35" s="25"/>
      <c r="L35" s="25"/>
      <c r="M35" s="25"/>
    </row>
    <row r="36" spans="1:20" ht="13.8">
      <c r="B36" s="23" t="s">
        <v>83</v>
      </c>
      <c r="C36" s="23"/>
      <c r="D36" s="25"/>
      <c r="E36" s="25"/>
      <c r="F36" s="25"/>
      <c r="G36" s="25"/>
      <c r="J36" s="25"/>
      <c r="K36" s="25"/>
      <c r="L36" s="25"/>
      <c r="M36" s="25"/>
    </row>
    <row r="37" spans="1:20" ht="14.4" customHeight="1">
      <c r="B37" s="13"/>
      <c r="C37" s="232" t="s">
        <v>55</v>
      </c>
      <c r="D37" s="233"/>
      <c r="E37" s="233"/>
      <c r="F37" s="233"/>
      <c r="G37" s="234"/>
      <c r="H37" s="226" t="s">
        <v>56</v>
      </c>
      <c r="I37" s="227"/>
      <c r="J37" s="227"/>
      <c r="K37" s="227"/>
      <c r="L37" s="228"/>
      <c r="M37" s="235" t="s">
        <v>57</v>
      </c>
      <c r="N37" s="236"/>
      <c r="O37" s="236"/>
      <c r="P37" s="236"/>
      <c r="Q37" s="237"/>
      <c r="R37"/>
      <c r="S37"/>
      <c r="T37" s="20"/>
    </row>
    <row r="38" spans="1:20" ht="13.8">
      <c r="B38" s="100" t="s">
        <v>84</v>
      </c>
      <c r="C38" s="100">
        <v>2023</v>
      </c>
      <c r="D38" s="100">
        <v>2024</v>
      </c>
      <c r="E38" s="100" t="s">
        <v>58</v>
      </c>
      <c r="F38" s="100" t="s">
        <v>59</v>
      </c>
      <c r="G38" s="101" t="s">
        <v>60</v>
      </c>
      <c r="H38" s="100">
        <v>2023</v>
      </c>
      <c r="I38" s="100">
        <v>2024</v>
      </c>
      <c r="J38" s="100" t="s">
        <v>58</v>
      </c>
      <c r="K38" s="100" t="s">
        <v>59</v>
      </c>
      <c r="L38" s="101" t="s">
        <v>60</v>
      </c>
      <c r="M38" s="100">
        <v>2023</v>
      </c>
      <c r="N38" s="100">
        <v>2024</v>
      </c>
      <c r="O38" s="100" t="s">
        <v>58</v>
      </c>
      <c r="P38" s="100" t="s">
        <v>59</v>
      </c>
      <c r="Q38" s="102" t="s">
        <v>60</v>
      </c>
      <c r="R38" s="20"/>
      <c r="S38" s="20"/>
      <c r="T38" s="20"/>
    </row>
    <row r="39" spans="1:20" ht="13.8">
      <c r="A39" s="166"/>
      <c r="B39" s="108" t="s">
        <v>67</v>
      </c>
      <c r="C39" s="110">
        <f>C19</f>
        <v>1381</v>
      </c>
      <c r="D39" s="110">
        <f>D19</f>
        <v>1446</v>
      </c>
      <c r="E39" s="103">
        <f>+E19</f>
        <v>426</v>
      </c>
      <c r="F39" s="103">
        <f>+F19</f>
        <v>288</v>
      </c>
      <c r="G39" s="104">
        <f>(F39-E39)/E39</f>
        <v>-0.323943661971831</v>
      </c>
      <c r="H39" s="110">
        <f>H19</f>
        <v>137331.77691745519</v>
      </c>
      <c r="I39" s="110">
        <f>I19</f>
        <v>163851.9297484383</v>
      </c>
      <c r="J39" s="110">
        <f>J19</f>
        <v>31718.799999999999</v>
      </c>
      <c r="K39" s="110">
        <f>+K19</f>
        <v>12802.8</v>
      </c>
      <c r="L39" s="104">
        <f>(K39-J39)/J39</f>
        <v>-0.59636556237940908</v>
      </c>
      <c r="M39" s="105">
        <f>+H39/C39</f>
        <v>99.443719708512091</v>
      </c>
      <c r="N39" s="105">
        <f t="shared" ref="N39:P40" si="12">+I39/D39</f>
        <v>113.31392098785498</v>
      </c>
      <c r="O39" s="105">
        <f t="shared" si="12"/>
        <v>74.457276995305165</v>
      </c>
      <c r="P39" s="105">
        <f t="shared" si="12"/>
        <v>44.454166666666666</v>
      </c>
      <c r="Q39" s="104">
        <f>+P39/O39-1</f>
        <v>-0.40295739435287592</v>
      </c>
      <c r="R39" s="20"/>
      <c r="S39" s="20"/>
      <c r="T39" s="20"/>
    </row>
    <row r="40" spans="1:20" ht="13.8">
      <c r="A40" s="166" t="s">
        <v>143</v>
      </c>
      <c r="B40" s="109" t="s">
        <v>85</v>
      </c>
      <c r="C40" s="111">
        <v>501</v>
      </c>
      <c r="D40" s="111">
        <v>527</v>
      </c>
      <c r="E40" s="106">
        <f>VLOOKUP(A40,'[11]Países latam 2024q1'!$A$4:$C$26,2,0)</f>
        <v>168</v>
      </c>
      <c r="F40" s="106">
        <v>85</v>
      </c>
      <c r="G40" s="104">
        <f t="shared" ref="G40:G50" si="13">(F40-E40)/E40</f>
        <v>-0.49404761904761907</v>
      </c>
      <c r="H40" s="111">
        <v>33328</v>
      </c>
      <c r="I40" s="111">
        <v>44557</v>
      </c>
      <c r="J40" s="111">
        <f>VLOOKUP(A40,'[11]Países latam 2024q1'!$A$4:$C$26,3,0)</f>
        <v>13702.8</v>
      </c>
      <c r="K40" s="111">
        <v>4107.7</v>
      </c>
      <c r="L40" s="104">
        <f t="shared" ref="L40:L50" si="14">(K40-J40)/J40</f>
        <v>-0.70022915024666488</v>
      </c>
      <c r="M40" s="107">
        <f>+H40/C40</f>
        <v>66.522954091816374</v>
      </c>
      <c r="N40" s="107">
        <f t="shared" si="12"/>
        <v>84.548387096774192</v>
      </c>
      <c r="O40" s="107">
        <f t="shared" si="12"/>
        <v>81.564285714285717</v>
      </c>
      <c r="P40" s="107">
        <f t="shared" si="12"/>
        <v>48.325882352941171</v>
      </c>
      <c r="Q40" s="104">
        <f t="shared" ref="Q40:Q49" si="15">+P40/O40-1</f>
        <v>-0.40751173225223192</v>
      </c>
      <c r="R40" s="160"/>
      <c r="S40" s="160"/>
      <c r="T40" s="160"/>
    </row>
    <row r="41" spans="1:20" ht="13.8">
      <c r="A41" s="166" t="s">
        <v>144</v>
      </c>
      <c r="B41" s="109" t="s">
        <v>86</v>
      </c>
      <c r="C41" s="111">
        <v>260</v>
      </c>
      <c r="D41" s="111">
        <v>277</v>
      </c>
      <c r="E41" s="106">
        <f>VLOOKUP(A41,'[11]Países latam 2024q1'!$A$4:$C$26,2,0)</f>
        <v>73</v>
      </c>
      <c r="F41" s="106">
        <v>71</v>
      </c>
      <c r="G41" s="104">
        <f t="shared" si="13"/>
        <v>-2.7397260273972601E-2</v>
      </c>
      <c r="H41" s="111">
        <v>37250</v>
      </c>
      <c r="I41" s="111">
        <v>50441</v>
      </c>
      <c r="J41" s="111">
        <f>VLOOKUP(A41,'[11]Países latam 2024q1'!$A$4:$C$26,3,0)</f>
        <v>7706.7</v>
      </c>
      <c r="K41" s="111">
        <v>6041.2</v>
      </c>
      <c r="L41" s="104">
        <f t="shared" si="14"/>
        <v>-0.21611065696082629</v>
      </c>
      <c r="M41" s="107">
        <f t="shared" ref="M41:M50" si="16">+H41/C41</f>
        <v>143.26923076923077</v>
      </c>
      <c r="N41" s="107">
        <f t="shared" ref="N41:N50" si="17">+I41/D41</f>
        <v>182.09747292418771</v>
      </c>
      <c r="O41" s="107">
        <f t="shared" ref="O41:O50" si="18">+J41/E41</f>
        <v>105.57123287671233</v>
      </c>
      <c r="P41" s="107">
        <f t="shared" ref="P41:P50" si="19">+K41/F41</f>
        <v>85.087323943661971</v>
      </c>
      <c r="Q41" s="104">
        <f t="shared" si="15"/>
        <v>-0.19402926701606082</v>
      </c>
      <c r="R41" s="160"/>
      <c r="S41" s="160"/>
      <c r="T41" s="160"/>
    </row>
    <row r="42" spans="1:20" ht="13.8">
      <c r="A42" s="166" t="s">
        <v>87</v>
      </c>
      <c r="B42" s="109" t="s">
        <v>87</v>
      </c>
      <c r="C42" s="111">
        <v>132</v>
      </c>
      <c r="D42" s="111">
        <v>160</v>
      </c>
      <c r="E42" s="106">
        <f>VLOOKUP(A42,'[11]Países latam 2024q1'!$A$4:$C$26,2,0)</f>
        <v>44</v>
      </c>
      <c r="F42" s="106">
        <v>33</v>
      </c>
      <c r="G42" s="104">
        <f t="shared" si="13"/>
        <v>-0.25</v>
      </c>
      <c r="H42" s="111">
        <v>3450</v>
      </c>
      <c r="I42" s="111">
        <v>4932</v>
      </c>
      <c r="J42" s="111">
        <f>VLOOKUP(A42,'[11]Países latam 2024q1'!$A$4:$C$26,3,0)</f>
        <v>1417.2</v>
      </c>
      <c r="K42" s="111">
        <v>495.2</v>
      </c>
      <c r="L42" s="104">
        <f t="shared" si="14"/>
        <v>-0.65057860570138304</v>
      </c>
      <c r="M42" s="107">
        <f t="shared" si="16"/>
        <v>26.136363636363637</v>
      </c>
      <c r="N42" s="107">
        <f t="shared" si="17"/>
        <v>30.824999999999999</v>
      </c>
      <c r="O42" s="107">
        <f t="shared" si="18"/>
        <v>32.209090909090911</v>
      </c>
      <c r="P42" s="107">
        <f t="shared" si="19"/>
        <v>15.006060606060606</v>
      </c>
      <c r="Q42" s="104">
        <f t="shared" si="15"/>
        <v>-0.53410480760184398</v>
      </c>
      <c r="R42" s="160"/>
      <c r="S42" s="160"/>
      <c r="T42" s="160"/>
    </row>
    <row r="43" spans="1:20" ht="13.8">
      <c r="A43" s="166" t="s">
        <v>88</v>
      </c>
      <c r="B43" s="109" t="s">
        <v>88</v>
      </c>
      <c r="C43" s="111">
        <v>48</v>
      </c>
      <c r="D43" s="111">
        <v>63</v>
      </c>
      <c r="E43" s="106">
        <f>VLOOKUP(A43,'[11]Países latam 2024q1'!$A$4:$C$26,2,0)</f>
        <v>11</v>
      </c>
      <c r="F43" s="106">
        <v>17</v>
      </c>
      <c r="G43" s="104">
        <f t="shared" si="13"/>
        <v>0.54545454545454541</v>
      </c>
      <c r="H43" s="111">
        <v>9236</v>
      </c>
      <c r="I43" s="111">
        <v>36889</v>
      </c>
      <c r="J43" s="111">
        <f>VLOOKUP(A43,'[11]Países latam 2024q1'!$A$4:$C$26,3,0)</f>
        <v>898.6</v>
      </c>
      <c r="K43" s="111">
        <v>96.2</v>
      </c>
      <c r="L43" s="104">
        <f t="shared" si="14"/>
        <v>-0.8929445804584909</v>
      </c>
      <c r="M43" s="107">
        <f t="shared" si="16"/>
        <v>192.41666666666666</v>
      </c>
      <c r="N43" s="107">
        <f t="shared" si="17"/>
        <v>585.53968253968253</v>
      </c>
      <c r="O43" s="107">
        <f t="shared" si="18"/>
        <v>81.690909090909088</v>
      </c>
      <c r="P43" s="107">
        <f t="shared" si="19"/>
        <v>5.658823529411765</v>
      </c>
      <c r="Q43" s="104">
        <f t="shared" si="15"/>
        <v>-0.93072884617902352</v>
      </c>
      <c r="R43" s="160"/>
      <c r="S43" s="160"/>
      <c r="T43" s="160"/>
    </row>
    <row r="44" spans="1:20" ht="13.8">
      <c r="A44" s="166" t="s">
        <v>89</v>
      </c>
      <c r="B44" s="109" t="s">
        <v>89</v>
      </c>
      <c r="C44" s="111">
        <v>122</v>
      </c>
      <c r="D44" s="111">
        <v>75</v>
      </c>
      <c r="E44" s="106">
        <f>VLOOKUP(A44,'[11]Países latam 2024q1'!$A$4:$C$26,2,0)</f>
        <v>36</v>
      </c>
      <c r="F44" s="106">
        <v>14</v>
      </c>
      <c r="G44" s="104">
        <f t="shared" si="13"/>
        <v>-0.61111111111111116</v>
      </c>
      <c r="H44" s="111">
        <v>1697</v>
      </c>
      <c r="I44" s="111">
        <v>1298</v>
      </c>
      <c r="J44" s="111">
        <f>VLOOKUP(A44,'[11]Países latam 2024q1'!$A$4:$C$26,3,0)</f>
        <v>311.7</v>
      </c>
      <c r="K44" s="111">
        <v>58</v>
      </c>
      <c r="L44" s="104">
        <f t="shared" si="14"/>
        <v>-0.81392364452999677</v>
      </c>
      <c r="M44" s="107">
        <f t="shared" si="16"/>
        <v>13.909836065573771</v>
      </c>
      <c r="N44" s="107">
        <f t="shared" si="17"/>
        <v>17.306666666666668</v>
      </c>
      <c r="O44" s="107">
        <f t="shared" si="18"/>
        <v>8.6583333333333332</v>
      </c>
      <c r="P44" s="107">
        <f t="shared" si="19"/>
        <v>4.1428571428571432</v>
      </c>
      <c r="Q44" s="104">
        <f t="shared" si="15"/>
        <v>-0.52151794307713462</v>
      </c>
      <c r="R44" s="160"/>
      <c r="S44" s="160"/>
      <c r="T44" s="160"/>
    </row>
    <row r="45" spans="1:20" ht="13.8">
      <c r="A45" s="166" t="s">
        <v>145</v>
      </c>
      <c r="B45" s="109" t="s">
        <v>90</v>
      </c>
      <c r="C45" s="111">
        <v>49</v>
      </c>
      <c r="D45" s="111">
        <v>84</v>
      </c>
      <c r="E45" s="106">
        <f>VLOOKUP(A45,'[11]Países latam 2024q1'!$A$4:$C$26,2,0)</f>
        <v>29</v>
      </c>
      <c r="F45" s="106">
        <v>11</v>
      </c>
      <c r="G45" s="104">
        <f t="shared" si="13"/>
        <v>-0.62068965517241381</v>
      </c>
      <c r="H45" s="111">
        <v>1756</v>
      </c>
      <c r="I45" s="111">
        <v>11834</v>
      </c>
      <c r="J45" s="111">
        <f>VLOOKUP(A45,'[11]Países latam 2024q1'!$A$4:$C$26,3,0)</f>
        <v>4337.2</v>
      </c>
      <c r="K45" s="111">
        <v>94.9</v>
      </c>
      <c r="L45" s="104">
        <f t="shared" si="14"/>
        <v>-0.97811952411694192</v>
      </c>
      <c r="M45" s="107">
        <f t="shared" si="16"/>
        <v>35.836734693877553</v>
      </c>
      <c r="N45" s="107">
        <f t="shared" si="17"/>
        <v>140.88095238095238</v>
      </c>
      <c r="O45" s="107">
        <f t="shared" si="18"/>
        <v>149.55862068965516</v>
      </c>
      <c r="P45" s="107">
        <f t="shared" si="19"/>
        <v>8.627272727272727</v>
      </c>
      <c r="Q45" s="104">
        <f t="shared" si="15"/>
        <v>-0.94231510903557381</v>
      </c>
      <c r="R45" s="160"/>
      <c r="S45" s="160"/>
      <c r="T45" s="160"/>
    </row>
    <row r="46" spans="1:20" ht="13.8">
      <c r="A46" s="166" t="s">
        <v>91</v>
      </c>
      <c r="B46" s="109" t="s">
        <v>91</v>
      </c>
      <c r="C46" s="111">
        <v>90</v>
      </c>
      <c r="D46" s="111">
        <v>94</v>
      </c>
      <c r="E46" s="106">
        <f>VLOOKUP(A46,'[11]Países latam 2024q1'!$A$4:$C$26,2,0)</f>
        <v>21</v>
      </c>
      <c r="F46" s="106">
        <v>9</v>
      </c>
      <c r="G46" s="104">
        <f t="shared" si="13"/>
        <v>-0.5714285714285714</v>
      </c>
      <c r="H46" s="111">
        <v>21896</v>
      </c>
      <c r="I46" s="111">
        <v>6927</v>
      </c>
      <c r="J46" s="111">
        <f>VLOOKUP(A46,'[11]Países latam 2024q1'!$A$4:$C$26,3,0)</f>
        <v>2077.9</v>
      </c>
      <c r="K46" s="111">
        <v>445.1</v>
      </c>
      <c r="L46" s="104">
        <f t="shared" si="14"/>
        <v>-0.78579334905433373</v>
      </c>
      <c r="M46" s="107">
        <f t="shared" si="16"/>
        <v>243.28888888888889</v>
      </c>
      <c r="N46" s="107">
        <f t="shared" si="17"/>
        <v>73.691489361702125</v>
      </c>
      <c r="O46" s="107">
        <f t="shared" si="18"/>
        <v>98.947619047619057</v>
      </c>
      <c r="P46" s="107">
        <f t="shared" si="19"/>
        <v>49.455555555555556</v>
      </c>
      <c r="Q46" s="104">
        <f t="shared" si="15"/>
        <v>-0.5001844811267786</v>
      </c>
      <c r="R46" s="160"/>
      <c r="S46" s="160"/>
      <c r="T46" s="160"/>
    </row>
    <row r="47" spans="1:20" ht="13.8">
      <c r="A47" s="166" t="s">
        <v>92</v>
      </c>
      <c r="B47" s="109" t="s">
        <v>92</v>
      </c>
      <c r="C47" s="111">
        <v>26</v>
      </c>
      <c r="D47" s="111">
        <v>18</v>
      </c>
      <c r="E47" s="106">
        <f>VLOOKUP(A47,'[11]Países latam 2024q1'!$A$4:$C$26,2,0)</f>
        <v>3</v>
      </c>
      <c r="F47" s="106">
        <v>7</v>
      </c>
      <c r="G47" s="104">
        <f t="shared" si="13"/>
        <v>1.3333333333333333</v>
      </c>
      <c r="H47" s="111">
        <v>4565</v>
      </c>
      <c r="I47" s="111">
        <v>305</v>
      </c>
      <c r="J47" s="111">
        <f>VLOOKUP(A47,'[11]Países latam 2024q1'!$A$4:$C$26,3,0)</f>
        <v>8.9</v>
      </c>
      <c r="K47" s="111">
        <v>92.9</v>
      </c>
      <c r="L47" s="104">
        <f t="shared" si="14"/>
        <v>9.4382022471910112</v>
      </c>
      <c r="M47" s="107">
        <f t="shared" si="16"/>
        <v>175.57692307692307</v>
      </c>
      <c r="N47" s="107">
        <f t="shared" si="17"/>
        <v>16.944444444444443</v>
      </c>
      <c r="O47" s="107">
        <f t="shared" si="18"/>
        <v>2.9666666666666668</v>
      </c>
      <c r="P47" s="107">
        <f t="shared" si="19"/>
        <v>13.271428571428572</v>
      </c>
      <c r="Q47" s="104">
        <f t="shared" si="15"/>
        <v>3.473515248796148</v>
      </c>
      <c r="R47" s="160"/>
      <c r="S47" s="160"/>
      <c r="T47" s="160"/>
    </row>
    <row r="48" spans="1:20" ht="13.8">
      <c r="A48" s="166" t="s">
        <v>93</v>
      </c>
      <c r="B48" s="109" t="s">
        <v>93</v>
      </c>
      <c r="C48" s="111">
        <v>18</v>
      </c>
      <c r="D48" s="111">
        <v>15</v>
      </c>
      <c r="E48" s="106">
        <f>VLOOKUP(A48,'[11]Países latam 2024q1'!$A$4:$C$26,2,0)</f>
        <v>5</v>
      </c>
      <c r="F48" s="106">
        <v>5</v>
      </c>
      <c r="G48" s="104">
        <f t="shared" si="13"/>
        <v>0</v>
      </c>
      <c r="H48" s="111">
        <v>586</v>
      </c>
      <c r="I48" s="111">
        <v>823</v>
      </c>
      <c r="J48" s="111">
        <f>VLOOKUP(A48,'[11]Países latam 2024q1'!$A$4:$C$26,3,0)</f>
        <v>176.6</v>
      </c>
      <c r="K48" s="111">
        <v>217.1</v>
      </c>
      <c r="L48" s="104">
        <f t="shared" si="14"/>
        <v>0.22933182332955834</v>
      </c>
      <c r="M48" s="107">
        <f t="shared" si="16"/>
        <v>32.555555555555557</v>
      </c>
      <c r="N48" s="107">
        <f t="shared" si="17"/>
        <v>54.866666666666667</v>
      </c>
      <c r="O48" s="107">
        <f t="shared" si="18"/>
        <v>35.32</v>
      </c>
      <c r="P48" s="107">
        <f t="shared" si="19"/>
        <v>43.42</v>
      </c>
      <c r="Q48" s="104">
        <f t="shared" si="15"/>
        <v>0.22933182332955826</v>
      </c>
      <c r="R48" s="160"/>
      <c r="S48" s="160"/>
      <c r="T48" s="160"/>
    </row>
    <row r="49" spans="1:20" ht="13.8">
      <c r="A49" s="166" t="s">
        <v>94</v>
      </c>
      <c r="B49" s="109" t="s">
        <v>94</v>
      </c>
      <c r="C49" s="111">
        <v>9</v>
      </c>
      <c r="D49" s="111">
        <v>17</v>
      </c>
      <c r="E49" s="106">
        <f>VLOOKUP(A49,'[11]Países latam 2024q1'!$A$4:$C$26,2,0)</f>
        <v>4</v>
      </c>
      <c r="F49" s="106">
        <v>5</v>
      </c>
      <c r="G49" s="104">
        <f t="shared" si="13"/>
        <v>0.25</v>
      </c>
      <c r="H49" s="111">
        <v>290</v>
      </c>
      <c r="I49" s="111">
        <v>2086</v>
      </c>
      <c r="J49" s="111">
        <f>VLOOKUP(A49,'[11]Países latam 2024q1'!$A$4:$C$26,3,0)</f>
        <v>50.1</v>
      </c>
      <c r="K49" s="111">
        <v>60.7</v>
      </c>
      <c r="L49" s="104">
        <f>(K49-J49)/J49</f>
        <v>0.21157684630738524</v>
      </c>
      <c r="M49" s="107">
        <f t="shared" si="16"/>
        <v>32.222222222222221</v>
      </c>
      <c r="N49" s="107">
        <f t="shared" si="17"/>
        <v>122.70588235294117</v>
      </c>
      <c r="O49" s="107">
        <f t="shared" si="18"/>
        <v>12.525</v>
      </c>
      <c r="P49" s="107">
        <f t="shared" si="19"/>
        <v>12.14</v>
      </c>
      <c r="Q49" s="104">
        <f t="shared" si="15"/>
        <v>-3.0738522954091851E-2</v>
      </c>
      <c r="R49" s="160"/>
      <c r="S49" s="160"/>
      <c r="T49" s="160"/>
    </row>
    <row r="50" spans="1:20" ht="13.8">
      <c r="A50" s="166"/>
      <c r="B50" s="109" t="s">
        <v>80</v>
      </c>
      <c r="C50" s="111">
        <f>C39-SUM(C40:C49)</f>
        <v>126</v>
      </c>
      <c r="D50" s="111">
        <f>D39-SUM(D40:D49)</f>
        <v>116</v>
      </c>
      <c r="E50" s="111">
        <f>E39-SUM(E40:E49)</f>
        <v>32</v>
      </c>
      <c r="F50" s="111">
        <f>F39-SUM(F40:F49)</f>
        <v>31</v>
      </c>
      <c r="G50" s="104">
        <f t="shared" si="13"/>
        <v>-3.125E-2</v>
      </c>
      <c r="H50" s="111">
        <f>H39-SUM(H40:H49)</f>
        <v>23277.776917455194</v>
      </c>
      <c r="I50" s="111">
        <f>I39-SUM(I40:I49)</f>
        <v>3759.9297484382987</v>
      </c>
      <c r="J50" s="111">
        <f>J39-SUM(J40:J49)</f>
        <v>1031.0999999999985</v>
      </c>
      <c r="K50" s="111">
        <f>K39-SUM(K40:K49)</f>
        <v>1093.7999999999975</v>
      </c>
      <c r="L50" s="104">
        <f t="shared" si="14"/>
        <v>6.0808844922896906E-2</v>
      </c>
      <c r="M50" s="107">
        <f t="shared" si="16"/>
        <v>184.74426124964441</v>
      </c>
      <c r="N50" s="107">
        <f t="shared" si="17"/>
        <v>32.413187486537055</v>
      </c>
      <c r="O50" s="107">
        <f t="shared" si="18"/>
        <v>32.221874999999955</v>
      </c>
      <c r="P50" s="107">
        <f t="shared" si="19"/>
        <v>35.283870967741855</v>
      </c>
      <c r="Q50" s="104">
        <f>+P50/O50-1</f>
        <v>9.5028485081700032E-2</v>
      </c>
      <c r="R50" s="160"/>
      <c r="S50" s="160"/>
      <c r="T50" s="160"/>
    </row>
    <row r="51" spans="1:20" ht="13.8">
      <c r="B51" s="100" t="s">
        <v>95</v>
      </c>
      <c r="C51" s="100">
        <v>2023</v>
      </c>
      <c r="D51" s="100">
        <v>2024</v>
      </c>
      <c r="E51" s="100" t="s">
        <v>58</v>
      </c>
      <c r="F51" s="100" t="s">
        <v>59</v>
      </c>
      <c r="G51" s="101" t="s">
        <v>60</v>
      </c>
      <c r="H51" s="100">
        <v>2023</v>
      </c>
      <c r="I51" s="100">
        <v>2024</v>
      </c>
      <c r="J51" s="100" t="s">
        <v>58</v>
      </c>
      <c r="K51" s="100" t="s">
        <v>59</v>
      </c>
      <c r="L51" s="101" t="s">
        <v>60</v>
      </c>
      <c r="M51" s="100">
        <v>2023</v>
      </c>
      <c r="N51" s="100">
        <v>2024</v>
      </c>
      <c r="O51" s="100" t="s">
        <v>58</v>
      </c>
      <c r="P51" s="100" t="s">
        <v>59</v>
      </c>
      <c r="Q51" s="102" t="s">
        <v>60</v>
      </c>
      <c r="R51" s="160"/>
      <c r="S51" s="160"/>
      <c r="T51" s="20"/>
    </row>
    <row r="52" spans="1:20" ht="13.8">
      <c r="A52" s="20" t="s">
        <v>134</v>
      </c>
      <c r="B52" s="109" t="s">
        <v>96</v>
      </c>
      <c r="C52" s="111">
        <v>173</v>
      </c>
      <c r="D52" s="111">
        <v>193</v>
      </c>
      <c r="E52" s="111">
        <f>VLOOKUP(A52,'[11]Sectores latam 2024q1'!$A$4:$C$26,2,0)</f>
        <v>48</v>
      </c>
      <c r="F52" s="111">
        <v>51</v>
      </c>
      <c r="G52" s="104">
        <f>(F52-E52)/E52</f>
        <v>6.25E-2</v>
      </c>
      <c r="H52" s="111">
        <v>1491</v>
      </c>
      <c r="I52" s="111">
        <v>1390</v>
      </c>
      <c r="J52" s="111">
        <f>VLOOKUP(A52,'[11]Sectores latam 2024q1'!$A$4:$C$26,3,0)</f>
        <v>279.2</v>
      </c>
      <c r="K52" s="111">
        <v>293.89999999999998</v>
      </c>
      <c r="L52" s="104">
        <f>(K52-J52)/J52</f>
        <v>5.2650429799426898E-2</v>
      </c>
      <c r="M52" s="107">
        <f>+H52/C52</f>
        <v>8.6184971098265901</v>
      </c>
      <c r="N52" s="107">
        <f>+I52/D52</f>
        <v>7.2020725388601035</v>
      </c>
      <c r="O52" s="107">
        <f>+J52/E52</f>
        <v>5.8166666666666664</v>
      </c>
      <c r="P52" s="107">
        <f>+K52/F52</f>
        <v>5.7627450980392156</v>
      </c>
      <c r="Q52" s="112">
        <f>+P52/O52-1</f>
        <v>-9.2701837181863311E-3</v>
      </c>
      <c r="R52" s="160"/>
      <c r="S52" s="160"/>
      <c r="T52" s="160"/>
    </row>
    <row r="53" spans="1:20" ht="13.8">
      <c r="A53" s="20" t="s">
        <v>133</v>
      </c>
      <c r="B53" s="109" t="s">
        <v>97</v>
      </c>
      <c r="C53" s="111">
        <v>127</v>
      </c>
      <c r="D53" s="111">
        <v>157</v>
      </c>
      <c r="E53" s="111">
        <f>VLOOKUP(A53,'[11]Sectores latam 2024q1'!$A$4:$C$26,2,0)</f>
        <v>29</v>
      </c>
      <c r="F53" s="111">
        <v>30</v>
      </c>
      <c r="G53" s="104">
        <f t="shared" ref="G53:G62" si="20">(F53-E53)/E53</f>
        <v>3.4482758620689655E-2</v>
      </c>
      <c r="H53" s="111">
        <v>567</v>
      </c>
      <c r="I53" s="111">
        <v>3902</v>
      </c>
      <c r="J53" s="111">
        <f>VLOOKUP(A53,'[11]Sectores latam 2024q1'!$A$4:$C$26,3,0)</f>
        <v>80.7</v>
      </c>
      <c r="K53" s="111">
        <v>96.8</v>
      </c>
      <c r="L53" s="104">
        <f t="shared" ref="L53:L62" si="21">(K53-J53)/J53</f>
        <v>0.19950433705080536</v>
      </c>
      <c r="M53" s="107">
        <f t="shared" ref="M53:M62" si="22">+H53/C53</f>
        <v>4.4645669291338583</v>
      </c>
      <c r="N53" s="107">
        <f t="shared" ref="N53:N62" si="23">+I53/D53</f>
        <v>24.853503184713375</v>
      </c>
      <c r="O53" s="107">
        <f t="shared" ref="O53:O62" si="24">+J53/E53</f>
        <v>2.7827586206896551</v>
      </c>
      <c r="P53" s="107">
        <f t="shared" ref="P53:P61" si="25">+K53/F53</f>
        <v>3.2266666666666666</v>
      </c>
      <c r="Q53" s="112">
        <f t="shared" ref="Q53:Q62" si="26">+P53/O53-1</f>
        <v>0.15952085914911196</v>
      </c>
      <c r="R53" s="160"/>
      <c r="S53" s="160"/>
      <c r="T53" s="160"/>
    </row>
    <row r="54" spans="1:20" ht="13.8">
      <c r="A54" s="20" t="s">
        <v>142</v>
      </c>
      <c r="B54" s="109" t="s">
        <v>98</v>
      </c>
      <c r="C54" s="111">
        <v>89</v>
      </c>
      <c r="D54" s="111">
        <v>70</v>
      </c>
      <c r="E54" s="111">
        <f>VLOOKUP(A54,'[11]Sectores latam 2024q1'!$A$4:$C$26,2,0)</f>
        <v>27</v>
      </c>
      <c r="F54" s="111">
        <v>24</v>
      </c>
      <c r="G54" s="104">
        <f t="shared" si="20"/>
        <v>-0.1111111111111111</v>
      </c>
      <c r="H54" s="111">
        <v>4354</v>
      </c>
      <c r="I54" s="111">
        <v>4421</v>
      </c>
      <c r="J54" s="111">
        <f>VLOOKUP(A54,'[11]Sectores latam 2024q1'!$A$4:$C$26,3,0)</f>
        <v>935.6</v>
      </c>
      <c r="K54" s="111">
        <v>1730.7</v>
      </c>
      <c r="L54" s="104">
        <f t="shared" si="21"/>
        <v>0.84982898674647289</v>
      </c>
      <c r="M54" s="107">
        <f t="shared" si="22"/>
        <v>48.921348314606739</v>
      </c>
      <c r="N54" s="107">
        <f t="shared" si="23"/>
        <v>63.157142857142858</v>
      </c>
      <c r="O54" s="107">
        <f t="shared" si="24"/>
        <v>34.651851851851852</v>
      </c>
      <c r="P54" s="107">
        <f t="shared" si="25"/>
        <v>72.112499999999997</v>
      </c>
      <c r="Q54" s="112">
        <f t="shared" si="26"/>
        <v>1.0810576100897817</v>
      </c>
      <c r="R54" s="160"/>
      <c r="S54" s="160"/>
      <c r="T54" s="160"/>
    </row>
    <row r="55" spans="1:20" ht="13.8">
      <c r="A55" s="20" t="s">
        <v>137</v>
      </c>
      <c r="B55" s="109" t="s">
        <v>99</v>
      </c>
      <c r="C55" s="111">
        <v>96</v>
      </c>
      <c r="D55" s="111">
        <v>109</v>
      </c>
      <c r="E55" s="111">
        <f>VLOOKUP(A55,'[11]Sectores latam 2024q1'!$A$4:$C$26,2,0)</f>
        <v>33</v>
      </c>
      <c r="F55" s="111">
        <v>23</v>
      </c>
      <c r="G55" s="104">
        <f t="shared" si="20"/>
        <v>-0.30303030303030304</v>
      </c>
      <c r="H55" s="111">
        <v>2047</v>
      </c>
      <c r="I55" s="111">
        <v>2213</v>
      </c>
      <c r="J55" s="111">
        <f>VLOOKUP(A55,'[11]Sectores latam 2024q1'!$A$4:$C$26,3,0)</f>
        <v>721.4</v>
      </c>
      <c r="K55" s="111">
        <v>214</v>
      </c>
      <c r="L55" s="104">
        <f t="shared" si="21"/>
        <v>-0.70335458830052677</v>
      </c>
      <c r="M55" s="107">
        <f t="shared" si="22"/>
        <v>21.322916666666668</v>
      </c>
      <c r="N55" s="107">
        <f t="shared" si="23"/>
        <v>20.302752293577981</v>
      </c>
      <c r="O55" s="107">
        <f t="shared" si="24"/>
        <v>21.860606060606059</v>
      </c>
      <c r="P55" s="107">
        <f t="shared" si="25"/>
        <v>9.304347826086957</v>
      </c>
      <c r="Q55" s="112">
        <f t="shared" si="26"/>
        <v>-0.57437832234423403</v>
      </c>
      <c r="R55" s="160"/>
      <c r="S55" s="160"/>
      <c r="T55" s="160"/>
    </row>
    <row r="56" spans="1:20" ht="13.8">
      <c r="A56" s="20" t="s">
        <v>135</v>
      </c>
      <c r="B56" s="109" t="s">
        <v>100</v>
      </c>
      <c r="C56" s="111">
        <v>49</v>
      </c>
      <c r="D56" s="111">
        <v>50</v>
      </c>
      <c r="E56" s="111">
        <f>VLOOKUP(A56,'[11]Sectores latam 2024q1'!$A$4:$C$26,2,0)</f>
        <v>15</v>
      </c>
      <c r="F56" s="111">
        <v>21</v>
      </c>
      <c r="G56" s="104">
        <f t="shared" si="20"/>
        <v>0.4</v>
      </c>
      <c r="H56" s="111">
        <v>5100</v>
      </c>
      <c r="I56" s="111">
        <v>2175</v>
      </c>
      <c r="J56" s="111">
        <f>VLOOKUP(A56,'[11]Sectores latam 2024q1'!$A$4:$C$26,3,0)</f>
        <v>563.4</v>
      </c>
      <c r="K56" s="111">
        <v>1453.6</v>
      </c>
      <c r="L56" s="104">
        <f t="shared" si="21"/>
        <v>1.5800496982605607</v>
      </c>
      <c r="M56" s="107">
        <f t="shared" si="22"/>
        <v>104.08163265306122</v>
      </c>
      <c r="N56" s="107">
        <f t="shared" si="23"/>
        <v>43.5</v>
      </c>
      <c r="O56" s="107">
        <f t="shared" si="24"/>
        <v>37.559999999999995</v>
      </c>
      <c r="P56" s="107">
        <f t="shared" si="25"/>
        <v>69.219047619047615</v>
      </c>
      <c r="Q56" s="112">
        <f t="shared" si="26"/>
        <v>0.84289264161468647</v>
      </c>
      <c r="R56" s="160"/>
      <c r="S56" s="160"/>
      <c r="T56" s="160"/>
    </row>
    <row r="57" spans="1:20" ht="13.8">
      <c r="A57" s="20" t="s">
        <v>138</v>
      </c>
      <c r="B57" s="109" t="s">
        <v>101</v>
      </c>
      <c r="C57" s="111">
        <v>100</v>
      </c>
      <c r="D57" s="111">
        <v>118</v>
      </c>
      <c r="E57" s="111">
        <f>VLOOKUP(A57,'[11]Sectores latam 2024q1'!$A$4:$C$26,2,0)</f>
        <v>33</v>
      </c>
      <c r="F57" s="111">
        <v>16</v>
      </c>
      <c r="G57" s="104">
        <f t="shared" si="20"/>
        <v>-0.51515151515151514</v>
      </c>
      <c r="H57" s="111">
        <v>3984</v>
      </c>
      <c r="I57" s="111">
        <v>6035</v>
      </c>
      <c r="J57" s="111">
        <f>VLOOKUP(A57,'[11]Sectores latam 2024q1'!$A$4:$C$26,3,0)</f>
        <v>1355.3</v>
      </c>
      <c r="K57" s="111">
        <v>267.10000000000002</v>
      </c>
      <c r="L57" s="104">
        <f t="shared" si="21"/>
        <v>-0.80292186231830576</v>
      </c>
      <c r="M57" s="107">
        <f t="shared" si="22"/>
        <v>39.840000000000003</v>
      </c>
      <c r="N57" s="107">
        <f t="shared" si="23"/>
        <v>51.144067796610166</v>
      </c>
      <c r="O57" s="107">
        <f t="shared" si="24"/>
        <v>41.06969696969697</v>
      </c>
      <c r="P57" s="107">
        <f t="shared" si="25"/>
        <v>16.693750000000001</v>
      </c>
      <c r="Q57" s="112">
        <f t="shared" si="26"/>
        <v>-0.59352634103150592</v>
      </c>
      <c r="R57" s="160"/>
      <c r="S57" s="160"/>
      <c r="T57" s="160"/>
    </row>
    <row r="58" spans="1:20" ht="13.8">
      <c r="A58" s="20" t="s">
        <v>140</v>
      </c>
      <c r="B58" s="109" t="s">
        <v>77</v>
      </c>
      <c r="C58" s="111">
        <v>75</v>
      </c>
      <c r="D58" s="111">
        <v>80</v>
      </c>
      <c r="E58" s="111">
        <f>VLOOKUP(A58,'[11]Sectores latam 2024q1'!$A$4:$C$26,2,0)</f>
        <v>29</v>
      </c>
      <c r="F58" s="111">
        <v>13</v>
      </c>
      <c r="G58" s="104">
        <f t="shared" si="20"/>
        <v>-0.55172413793103448</v>
      </c>
      <c r="H58" s="111">
        <v>9888</v>
      </c>
      <c r="I58" s="111">
        <v>16742</v>
      </c>
      <c r="J58" s="111">
        <f>VLOOKUP(A58,'[11]Sectores latam 2024q1'!$A$4:$C$26,3,0)</f>
        <v>6204.6</v>
      </c>
      <c r="K58" s="111">
        <v>1013.6</v>
      </c>
      <c r="L58" s="104">
        <f t="shared" si="21"/>
        <v>-0.83663733359120651</v>
      </c>
      <c r="M58" s="107">
        <f t="shared" si="22"/>
        <v>131.84</v>
      </c>
      <c r="N58" s="107">
        <f t="shared" si="23"/>
        <v>209.27500000000001</v>
      </c>
      <c r="O58" s="107">
        <f t="shared" si="24"/>
        <v>213.95172413793105</v>
      </c>
      <c r="P58" s="107">
        <f t="shared" si="25"/>
        <v>77.969230769230776</v>
      </c>
      <c r="Q58" s="112">
        <f t="shared" si="26"/>
        <v>-0.63557559031884536</v>
      </c>
      <c r="R58" s="160"/>
      <c r="S58" s="160"/>
      <c r="T58" s="160"/>
    </row>
    <row r="59" spans="1:20" ht="13.8">
      <c r="A59" s="20" t="s">
        <v>136</v>
      </c>
      <c r="B59" s="109" t="s">
        <v>73</v>
      </c>
      <c r="C59" s="111">
        <v>28</v>
      </c>
      <c r="D59" s="111">
        <v>33</v>
      </c>
      <c r="E59" s="111">
        <f>VLOOKUP(A59,'[11]Sectores latam 2024q1'!$A$4:$C$26,2,0)</f>
        <v>11</v>
      </c>
      <c r="F59" s="111">
        <v>12</v>
      </c>
      <c r="G59" s="104">
        <f t="shared" si="20"/>
        <v>9.0909090909090912E-2</v>
      </c>
      <c r="H59" s="111">
        <v>790</v>
      </c>
      <c r="I59" s="111">
        <v>878</v>
      </c>
      <c r="J59" s="111">
        <f>VLOOKUP(A59,'[11]Sectores latam 2024q1'!$A$4:$C$26,3,0)</f>
        <v>450</v>
      </c>
      <c r="K59" s="111">
        <v>66.599999999999994</v>
      </c>
      <c r="L59" s="104">
        <f t="shared" si="21"/>
        <v>-0.85199999999999998</v>
      </c>
      <c r="M59" s="107">
        <f t="shared" si="22"/>
        <v>28.214285714285715</v>
      </c>
      <c r="N59" s="107">
        <f t="shared" si="23"/>
        <v>26.606060606060606</v>
      </c>
      <c r="O59" s="107">
        <f t="shared" si="24"/>
        <v>40.909090909090907</v>
      </c>
      <c r="P59" s="107">
        <f t="shared" si="25"/>
        <v>5.55</v>
      </c>
      <c r="Q59" s="112">
        <f t="shared" si="26"/>
        <v>-0.8643333333333334</v>
      </c>
      <c r="R59" s="160"/>
      <c r="S59" s="160"/>
      <c r="T59" s="160"/>
    </row>
    <row r="60" spans="1:20" ht="13.8">
      <c r="A60" s="20" t="s">
        <v>141</v>
      </c>
      <c r="B60" s="109" t="s">
        <v>102</v>
      </c>
      <c r="C60" s="111">
        <v>82</v>
      </c>
      <c r="D60" s="111">
        <v>74</v>
      </c>
      <c r="E60" s="111">
        <f>VLOOKUP(A60,'[11]Sectores latam 2024q1'!$A$4:$C$26,2,0)</f>
        <v>14</v>
      </c>
      <c r="F60" s="111">
        <v>10</v>
      </c>
      <c r="G60" s="104">
        <f t="shared" si="20"/>
        <v>-0.2857142857142857</v>
      </c>
      <c r="H60" s="111">
        <v>28091</v>
      </c>
      <c r="I60" s="111">
        <v>27662</v>
      </c>
      <c r="J60" s="111">
        <f>VLOOKUP(A60,'[11]Sectores latam 2024q1'!$A$4:$C$26,3,0)</f>
        <v>2379.6999999999998</v>
      </c>
      <c r="K60" s="111">
        <v>2765.3</v>
      </c>
      <c r="L60" s="104">
        <f t="shared" si="21"/>
        <v>0.16203723158381325</v>
      </c>
      <c r="M60" s="107">
        <f t="shared" si="22"/>
        <v>342.57317073170731</v>
      </c>
      <c r="N60" s="107">
        <f t="shared" si="23"/>
        <v>373.81081081081084</v>
      </c>
      <c r="O60" s="107">
        <f t="shared" si="24"/>
        <v>169.97857142857143</v>
      </c>
      <c r="P60" s="107">
        <f t="shared" si="25"/>
        <v>276.53000000000003</v>
      </c>
      <c r="Q60" s="112">
        <f t="shared" si="26"/>
        <v>0.6268521242173386</v>
      </c>
      <c r="R60" s="160"/>
      <c r="S60" s="160"/>
      <c r="T60" s="160"/>
    </row>
    <row r="61" spans="1:20" ht="13.8">
      <c r="A61" s="20" t="s">
        <v>146</v>
      </c>
      <c r="B61" s="109" t="s">
        <v>103</v>
      </c>
      <c r="C61" s="111">
        <v>19</v>
      </c>
      <c r="D61" s="111">
        <v>39</v>
      </c>
      <c r="E61" s="111">
        <f>VLOOKUP(A61,'[11]Sectores latam 2024q1'!$A$4:$C$26,2,0)</f>
        <v>13</v>
      </c>
      <c r="F61" s="111">
        <v>9</v>
      </c>
      <c r="G61" s="104">
        <f t="shared" si="20"/>
        <v>-0.30769230769230771</v>
      </c>
      <c r="H61" s="111">
        <v>2065</v>
      </c>
      <c r="I61" s="111">
        <v>6416</v>
      </c>
      <c r="J61" s="111">
        <f>VLOOKUP(A61,'[11]Sectores latam 2024q1'!$A$4:$C$26,3,0)</f>
        <v>2611</v>
      </c>
      <c r="K61" s="111">
        <v>301</v>
      </c>
      <c r="L61" s="104">
        <f t="shared" si="21"/>
        <v>-0.88471849865951746</v>
      </c>
      <c r="M61" s="107">
        <f t="shared" si="22"/>
        <v>108.68421052631579</v>
      </c>
      <c r="N61" s="107">
        <f t="shared" si="23"/>
        <v>164.51282051282053</v>
      </c>
      <c r="O61" s="107">
        <f t="shared" si="24"/>
        <v>200.84615384615384</v>
      </c>
      <c r="P61" s="107">
        <f t="shared" si="25"/>
        <v>33.444444444444443</v>
      </c>
      <c r="Q61" s="112">
        <f t="shared" si="26"/>
        <v>-0.83348227584152523</v>
      </c>
      <c r="R61" s="160"/>
      <c r="S61" s="160"/>
      <c r="T61" s="160"/>
    </row>
    <row r="62" spans="1:20" ht="13.8">
      <c r="B62" s="109" t="s">
        <v>80</v>
      </c>
      <c r="C62" s="111">
        <f>C39-SUM(C52:C61)</f>
        <v>543</v>
      </c>
      <c r="D62" s="111">
        <f>D39-SUM(D52:D61)</f>
        <v>523</v>
      </c>
      <c r="E62" s="111">
        <f>E39-SUM(E52:E61)</f>
        <v>174</v>
      </c>
      <c r="F62" s="111">
        <f>F39-SUM(F52:F61)</f>
        <v>79</v>
      </c>
      <c r="G62" s="104">
        <f t="shared" si="20"/>
        <v>-0.54597701149425293</v>
      </c>
      <c r="H62" s="111">
        <f>H39-SUM(H52:H61)</f>
        <v>78954.776917455194</v>
      </c>
      <c r="I62" s="111">
        <f>I39-SUM(I52:I61)</f>
        <v>92017.929748438299</v>
      </c>
      <c r="J62" s="111">
        <f>J39-SUM(J52:J61)</f>
        <v>16137.899999999998</v>
      </c>
      <c r="K62" s="111">
        <f>K39-SUM(K52:K61)</f>
        <v>4600.1999999999989</v>
      </c>
      <c r="L62" s="104">
        <f t="shared" si="21"/>
        <v>-0.71494432361087878</v>
      </c>
      <c r="M62" s="107">
        <f t="shared" si="22"/>
        <v>145.40474570433739</v>
      </c>
      <c r="N62" s="107">
        <f t="shared" si="23"/>
        <v>175.94250429911722</v>
      </c>
      <c r="O62" s="107">
        <f t="shared" si="24"/>
        <v>92.746551724137916</v>
      </c>
      <c r="P62" s="107">
        <f>+K62/F62</f>
        <v>58.230379746835432</v>
      </c>
      <c r="Q62" s="112">
        <f t="shared" si="26"/>
        <v>-0.3721558520037076</v>
      </c>
      <c r="R62" s="160"/>
      <c r="S62" s="160"/>
      <c r="T62" s="160"/>
    </row>
    <row r="63" spans="1:20" ht="13.8">
      <c r="B63" s="100" t="s">
        <v>104</v>
      </c>
      <c r="C63" s="100">
        <v>2023</v>
      </c>
      <c r="D63" s="100">
        <v>2024</v>
      </c>
      <c r="E63" s="100" t="s">
        <v>58</v>
      </c>
      <c r="F63" s="100" t="s">
        <v>59</v>
      </c>
      <c r="G63" s="101" t="s">
        <v>60</v>
      </c>
      <c r="H63" s="100">
        <v>2023</v>
      </c>
      <c r="I63" s="100">
        <v>2024</v>
      </c>
      <c r="J63" s="100" t="s">
        <v>58</v>
      </c>
      <c r="K63" s="100" t="s">
        <v>59</v>
      </c>
      <c r="L63" s="101" t="s">
        <v>60</v>
      </c>
      <c r="M63" s="100">
        <v>2023</v>
      </c>
      <c r="N63" s="100">
        <v>2024</v>
      </c>
      <c r="O63" s="100" t="s">
        <v>58</v>
      </c>
      <c r="P63" s="100" t="s">
        <v>59</v>
      </c>
      <c r="Q63" s="102" t="s">
        <v>60</v>
      </c>
      <c r="R63" s="160"/>
      <c r="S63" s="160"/>
      <c r="T63" s="20"/>
    </row>
    <row r="64" spans="1:20" ht="13.8">
      <c r="A64" s="20" t="s">
        <v>147</v>
      </c>
      <c r="B64" s="109" t="s">
        <v>105</v>
      </c>
      <c r="C64" s="111">
        <v>69</v>
      </c>
      <c r="D64" s="111">
        <v>102</v>
      </c>
      <c r="E64" s="111">
        <f>VLOOKUP(A64,'[11]Ciudades latam 2024q1'!$A$4:$C$26,2,0)</f>
        <v>24</v>
      </c>
      <c r="F64" s="111">
        <v>18</v>
      </c>
      <c r="G64" s="104">
        <f>(F64-E64)/E64</f>
        <v>-0.25</v>
      </c>
      <c r="H64" s="111">
        <v>914.80001312494392</v>
      </c>
      <c r="I64" s="111">
        <v>1181.0099956169718</v>
      </c>
      <c r="J64" s="111">
        <f>VLOOKUP(A64,'[11]Ciudades latam 2024q1'!$A$4:$C$26,3,0)</f>
        <v>468</v>
      </c>
      <c r="K64" s="111">
        <v>244.9</v>
      </c>
      <c r="L64" s="104">
        <f>(K64-J64)/J64</f>
        <v>-0.47670940170940168</v>
      </c>
      <c r="M64" s="107">
        <f>+H64/C64</f>
        <v>13.257971204709332</v>
      </c>
      <c r="N64" s="107">
        <f t="shared" ref="N64:P74" si="27">+I64/D64</f>
        <v>11.578529368793841</v>
      </c>
      <c r="O64" s="107">
        <f t="shared" si="27"/>
        <v>19.5</v>
      </c>
      <c r="P64" s="107">
        <f t="shared" si="27"/>
        <v>13.605555555555556</v>
      </c>
      <c r="Q64" s="112">
        <f t="shared" ref="Q64:Q74" si="28">+O64/N64-1</f>
        <v>0.68415170691330673</v>
      </c>
      <c r="R64" s="160"/>
      <c r="S64" s="160"/>
      <c r="T64" s="160"/>
    </row>
    <row r="65" spans="1:20" ht="13.8">
      <c r="A65" s="20" t="s">
        <v>148</v>
      </c>
      <c r="B65" s="109" t="s">
        <v>106</v>
      </c>
      <c r="C65" s="111">
        <v>39</v>
      </c>
      <c r="D65" s="111">
        <v>46</v>
      </c>
      <c r="E65" s="111">
        <f>VLOOKUP(A65,'[11]Ciudades latam 2024q1'!$A$4:$C$26,2,0)</f>
        <v>11</v>
      </c>
      <c r="F65" s="111">
        <v>17</v>
      </c>
      <c r="G65" s="104">
        <f t="shared" ref="G65:G72" si="29">(F65-E65)/E65</f>
        <v>0.54545454545454541</v>
      </c>
      <c r="H65" s="111">
        <v>392.99999709129298</v>
      </c>
      <c r="I65" s="111">
        <v>216.83999776840201</v>
      </c>
      <c r="J65" s="111">
        <f>VLOOKUP(A65,'[11]Ciudades latam 2024q1'!$A$4:$C$26,3,0)</f>
        <v>42.4</v>
      </c>
      <c r="K65" s="111">
        <v>127.1</v>
      </c>
      <c r="L65" s="104">
        <f t="shared" ref="L65:L72" si="30">(K65-J65)/J65</f>
        <v>1.9976415094339621</v>
      </c>
      <c r="M65" s="107">
        <f t="shared" ref="M65:M74" si="31">+H65/C65</f>
        <v>10.076923002340846</v>
      </c>
      <c r="N65" s="107">
        <f t="shared" si="27"/>
        <v>4.7139129949652609</v>
      </c>
      <c r="O65" s="107">
        <f t="shared" si="27"/>
        <v>3.8545454545454545</v>
      </c>
      <c r="P65" s="107">
        <f t="shared" si="27"/>
        <v>7.4764705882352942</v>
      </c>
      <c r="Q65" s="112">
        <f t="shared" si="28"/>
        <v>-0.18230449763024092</v>
      </c>
      <c r="R65" s="160"/>
      <c r="S65" s="160"/>
      <c r="T65" s="160"/>
    </row>
    <row r="66" spans="1:20" ht="13.8">
      <c r="A66" s="20" t="s">
        <v>107</v>
      </c>
      <c r="B66" s="109" t="s">
        <v>107</v>
      </c>
      <c r="C66" s="111">
        <v>59</v>
      </c>
      <c r="D66" s="111">
        <v>61</v>
      </c>
      <c r="E66" s="111">
        <f>VLOOKUP(A66,'[11]Ciudades latam 2024q1'!$A$4:$C$26,2,0)</f>
        <v>16</v>
      </c>
      <c r="F66" s="111">
        <v>17</v>
      </c>
      <c r="G66" s="104">
        <f t="shared" si="29"/>
        <v>6.25E-2</v>
      </c>
      <c r="H66" s="111">
        <v>2927.7300007629392</v>
      </c>
      <c r="I66" s="111">
        <v>1636.8299862593421</v>
      </c>
      <c r="J66" s="111">
        <f>VLOOKUP(A66,'[11]Ciudades latam 2024q1'!$A$4:$C$26,3,0)</f>
        <v>492.8</v>
      </c>
      <c r="K66" s="111">
        <v>583.70000000000005</v>
      </c>
      <c r="L66" s="104">
        <f t="shared" si="30"/>
        <v>0.18445616883116889</v>
      </c>
      <c r="M66" s="107">
        <f t="shared" si="31"/>
        <v>49.62254238581253</v>
      </c>
      <c r="N66" s="107">
        <f t="shared" si="27"/>
        <v>26.833278463267906</v>
      </c>
      <c r="O66" s="107">
        <f t="shared" si="27"/>
        <v>30.8</v>
      </c>
      <c r="P66" s="107">
        <f t="shared" si="27"/>
        <v>34.335294117647059</v>
      </c>
      <c r="Q66" s="112">
        <f t="shared" si="28"/>
        <v>0.14782843409023405</v>
      </c>
      <c r="R66" s="160"/>
      <c r="S66" s="160"/>
      <c r="T66" s="160"/>
    </row>
    <row r="67" spans="1:20" ht="13.8">
      <c r="A67" s="20" t="s">
        <v>108</v>
      </c>
      <c r="B67" s="109" t="s">
        <v>108</v>
      </c>
      <c r="C67" s="111">
        <v>14</v>
      </c>
      <c r="D67" s="111">
        <v>24</v>
      </c>
      <c r="E67" s="111">
        <f>VLOOKUP(A67,'[11]Ciudades latam 2024q1'!$A$4:$C$26,2,0)</f>
        <v>3</v>
      </c>
      <c r="F67" s="111">
        <v>10</v>
      </c>
      <c r="G67" s="104">
        <f t="shared" si="29"/>
        <v>2.3333333333333335</v>
      </c>
      <c r="H67" s="111">
        <v>110</v>
      </c>
      <c r="I67" s="111">
        <v>406</v>
      </c>
      <c r="J67" s="111">
        <f>VLOOKUP(A67,'[11]Ciudades latam 2024q1'!$A$4:$C$26,3,0)</f>
        <v>9.9</v>
      </c>
      <c r="K67" s="111">
        <v>50.1</v>
      </c>
      <c r="L67" s="104">
        <f t="shared" si="30"/>
        <v>4.0606060606060606</v>
      </c>
      <c r="M67" s="107">
        <f t="shared" si="31"/>
        <v>7.8571428571428568</v>
      </c>
      <c r="N67" s="107">
        <f t="shared" si="27"/>
        <v>16.916666666666668</v>
      </c>
      <c r="O67" s="107">
        <f t="shared" si="27"/>
        <v>3.3000000000000003</v>
      </c>
      <c r="P67" s="107">
        <f t="shared" si="27"/>
        <v>5.01</v>
      </c>
      <c r="Q67" s="112">
        <f t="shared" si="28"/>
        <v>-0.80492610837438427</v>
      </c>
      <c r="R67" s="160"/>
      <c r="S67" s="160"/>
      <c r="T67" s="160"/>
    </row>
    <row r="68" spans="1:20" ht="13.8">
      <c r="A68" s="20" t="s">
        <v>109</v>
      </c>
      <c r="B68" s="109" t="s">
        <v>109</v>
      </c>
      <c r="C68" s="111">
        <v>15</v>
      </c>
      <c r="D68" s="111">
        <v>33</v>
      </c>
      <c r="E68" s="111">
        <f>VLOOKUP(A68,'[11]Ciudades latam 2024q1'!$A$4:$C$26,2,0)</f>
        <v>6</v>
      </c>
      <c r="F68" s="111">
        <v>7</v>
      </c>
      <c r="G68" s="104">
        <f t="shared" si="29"/>
        <v>0.16666666666666666</v>
      </c>
      <c r="H68" s="111">
        <v>162</v>
      </c>
      <c r="I68" s="111">
        <v>172</v>
      </c>
      <c r="J68" s="111">
        <f>VLOOKUP(A68,'[11]Ciudades latam 2024q1'!$A$4:$C$26,3,0)</f>
        <v>15.8</v>
      </c>
      <c r="K68" s="111">
        <v>64.8</v>
      </c>
      <c r="L68" s="104">
        <f t="shared" si="30"/>
        <v>3.1012658227848098</v>
      </c>
      <c r="M68" s="107">
        <f t="shared" si="31"/>
        <v>10.8</v>
      </c>
      <c r="N68" s="107">
        <f t="shared" si="27"/>
        <v>5.2121212121212119</v>
      </c>
      <c r="O68" s="107">
        <f t="shared" si="27"/>
        <v>2.6333333333333333</v>
      </c>
      <c r="P68" s="107">
        <f t="shared" si="27"/>
        <v>9.2571428571428562</v>
      </c>
      <c r="Q68" s="112">
        <f t="shared" si="28"/>
        <v>-0.49476744186046506</v>
      </c>
      <c r="R68" s="160"/>
      <c r="S68" s="160"/>
      <c r="T68" s="160"/>
    </row>
    <row r="69" spans="1:20" ht="13.8">
      <c r="A69" s="20" t="s">
        <v>110</v>
      </c>
      <c r="B69" s="109" t="s">
        <v>110</v>
      </c>
      <c r="C69" s="111">
        <v>39</v>
      </c>
      <c r="D69" s="111">
        <v>41</v>
      </c>
      <c r="E69" s="111">
        <f>VLOOKUP(A69,'[11]Ciudades latam 2024q1'!$A$4:$C$26,2,0)</f>
        <v>14</v>
      </c>
      <c r="F69" s="111">
        <v>7</v>
      </c>
      <c r="G69" s="104">
        <f t="shared" si="29"/>
        <v>-0.5</v>
      </c>
      <c r="H69" s="111">
        <v>1929.680004692078</v>
      </c>
      <c r="I69" s="111">
        <v>1489.589999422431</v>
      </c>
      <c r="J69" s="111">
        <f>VLOOKUP(A69,'[11]Ciudades latam 2024q1'!$A$4:$C$26,3,0)</f>
        <v>207.2</v>
      </c>
      <c r="K69" s="111">
        <v>152.30000000000001</v>
      </c>
      <c r="L69" s="104">
        <f t="shared" si="30"/>
        <v>-0.26496138996138985</v>
      </c>
      <c r="M69" s="107">
        <f t="shared" si="31"/>
        <v>49.478974479284048</v>
      </c>
      <c r="N69" s="107">
        <f t="shared" si="27"/>
        <v>36.331463400547101</v>
      </c>
      <c r="O69" s="107">
        <f t="shared" si="27"/>
        <v>14.799999999999999</v>
      </c>
      <c r="P69" s="107">
        <f t="shared" si="27"/>
        <v>21.75714285714286</v>
      </c>
      <c r="Q69" s="112">
        <f t="shared" si="28"/>
        <v>-0.59263958523131954</v>
      </c>
      <c r="R69" s="160"/>
      <c r="S69" s="160"/>
      <c r="T69" s="160"/>
    </row>
    <row r="70" spans="1:20" ht="13.8">
      <c r="A70" s="20" t="s">
        <v>149</v>
      </c>
      <c r="B70" s="109" t="s">
        <v>111</v>
      </c>
      <c r="C70" s="111">
        <v>31</v>
      </c>
      <c r="D70" s="111">
        <v>34</v>
      </c>
      <c r="E70" s="111">
        <f>VLOOKUP(A70,'[11]Ciudades latam 2024q1'!$A$4:$C$26,2,0)</f>
        <v>12</v>
      </c>
      <c r="F70" s="111">
        <v>6</v>
      </c>
      <c r="G70" s="104">
        <f t="shared" si="29"/>
        <v>-0.5</v>
      </c>
      <c r="H70" s="111">
        <v>1095.8599994206429</v>
      </c>
      <c r="I70" s="111">
        <v>1299.4099996685982</v>
      </c>
      <c r="J70" s="111">
        <f>VLOOKUP(A70,'[11]Ciudades latam 2024q1'!$A$4:$C$26,3,0)</f>
        <v>607.5</v>
      </c>
      <c r="K70" s="111">
        <v>152.19999999999999</v>
      </c>
      <c r="L70" s="104">
        <f t="shared" si="30"/>
        <v>-0.74946502057613174</v>
      </c>
      <c r="M70" s="107">
        <f t="shared" si="31"/>
        <v>35.350322561956226</v>
      </c>
      <c r="N70" s="107">
        <f t="shared" si="27"/>
        <v>38.217941166723477</v>
      </c>
      <c r="O70" s="107">
        <f t="shared" si="27"/>
        <v>50.625</v>
      </c>
      <c r="P70" s="107">
        <f t="shared" si="27"/>
        <v>25.366666666666664</v>
      </c>
      <c r="Q70" s="112">
        <f>+O70/N70-1</f>
        <v>0.32463964448402582</v>
      </c>
      <c r="R70" s="160"/>
      <c r="S70" s="160"/>
      <c r="T70" s="160"/>
    </row>
    <row r="71" spans="1:20" ht="13.8">
      <c r="A71" s="20" t="s">
        <v>112</v>
      </c>
      <c r="B71" s="109" t="s">
        <v>112</v>
      </c>
      <c r="C71" s="111">
        <v>16</v>
      </c>
      <c r="D71" s="111">
        <v>14</v>
      </c>
      <c r="E71" s="111">
        <f>VLOOKUP(A71,'[11]Ciudades latam 2024q1'!$A$4:$C$26,2,0)</f>
        <v>4</v>
      </c>
      <c r="F71" s="111">
        <v>6</v>
      </c>
      <c r="G71" s="104">
        <f t="shared" si="29"/>
        <v>0.5</v>
      </c>
      <c r="H71" s="111">
        <v>512.500002115965</v>
      </c>
      <c r="I71" s="111">
        <v>454.50000691413902</v>
      </c>
      <c r="J71" s="111">
        <f>VLOOKUP(A71,'[11]Ciudades latam 2024q1'!$A$4:$C$26,3,0)</f>
        <v>159.5</v>
      </c>
      <c r="K71" s="111">
        <v>275.7</v>
      </c>
      <c r="L71" s="104">
        <f t="shared" si="30"/>
        <v>0.72852664576802506</v>
      </c>
      <c r="M71" s="107">
        <f t="shared" si="31"/>
        <v>32.031250132247813</v>
      </c>
      <c r="N71" s="107">
        <f t="shared" si="27"/>
        <v>32.464286208152785</v>
      </c>
      <c r="O71" s="107">
        <f t="shared" si="27"/>
        <v>39.875</v>
      </c>
      <c r="P71" s="107">
        <f t="shared" si="27"/>
        <v>45.949999999999996</v>
      </c>
      <c r="Q71" s="112">
        <f t="shared" si="28"/>
        <v>0.22827280859747212</v>
      </c>
      <c r="R71" s="160"/>
      <c r="S71" s="160"/>
      <c r="T71" s="160"/>
    </row>
    <row r="72" spans="1:20" ht="13.8">
      <c r="A72" s="20" t="s">
        <v>113</v>
      </c>
      <c r="B72" s="109" t="s">
        <v>113</v>
      </c>
      <c r="C72" s="111">
        <v>19</v>
      </c>
      <c r="D72" s="111">
        <v>30</v>
      </c>
      <c r="E72" s="111">
        <f>VLOOKUP(A72,'[11]Ciudades latam 2024q1'!$A$4:$C$26,2,0)</f>
        <v>11</v>
      </c>
      <c r="F72" s="111">
        <v>5</v>
      </c>
      <c r="G72" s="104">
        <f t="shared" si="29"/>
        <v>-0.54545454545454541</v>
      </c>
      <c r="H72" s="111">
        <v>523.09999704360905</v>
      </c>
      <c r="I72" s="111">
        <v>1394.5000003576279</v>
      </c>
      <c r="J72" s="111">
        <f>VLOOKUP(A72,'[11]Ciudades latam 2024q1'!$A$4:$C$26,3,0)</f>
        <v>581.79999999999995</v>
      </c>
      <c r="K72" s="111">
        <v>44.1</v>
      </c>
      <c r="L72" s="104">
        <f t="shared" si="30"/>
        <v>-0.92420075627363352</v>
      </c>
      <c r="M72" s="107">
        <f t="shared" si="31"/>
        <v>27.531578791768897</v>
      </c>
      <c r="N72" s="107">
        <f t="shared" si="27"/>
        <v>46.483333345254259</v>
      </c>
      <c r="O72" s="107">
        <f t="shared" si="27"/>
        <v>52.890909090909084</v>
      </c>
      <c r="P72" s="107">
        <f t="shared" si="27"/>
        <v>8.82</v>
      </c>
      <c r="Q72" s="112">
        <f t="shared" si="28"/>
        <v>0.13784673526019864</v>
      </c>
      <c r="R72" s="160"/>
      <c r="S72" s="160"/>
      <c r="T72" s="160"/>
    </row>
    <row r="73" spans="1:20" ht="13.8">
      <c r="A73" s="20" t="s">
        <v>114</v>
      </c>
      <c r="B73" s="109" t="s">
        <v>114</v>
      </c>
      <c r="C73" s="111">
        <v>12</v>
      </c>
      <c r="D73" s="111">
        <v>9</v>
      </c>
      <c r="E73" s="111">
        <v>0</v>
      </c>
      <c r="F73" s="111">
        <v>5</v>
      </c>
      <c r="G73" s="104"/>
      <c r="H73" s="111">
        <v>154.29999687671702</v>
      </c>
      <c r="I73" s="111">
        <v>226.999996960163</v>
      </c>
      <c r="J73" s="111">
        <v>0</v>
      </c>
      <c r="K73" s="111">
        <v>53.9</v>
      </c>
      <c r="L73" s="104"/>
      <c r="M73" s="107">
        <f t="shared" si="31"/>
        <v>12.858333073059752</v>
      </c>
      <c r="N73" s="107">
        <f t="shared" si="27"/>
        <v>25.222221884462556</v>
      </c>
      <c r="O73" s="107"/>
      <c r="P73" s="107">
        <f t="shared" si="27"/>
        <v>10.78</v>
      </c>
      <c r="Q73" s="112">
        <f t="shared" si="28"/>
        <v>-1</v>
      </c>
      <c r="R73" s="160"/>
      <c r="S73" s="160"/>
      <c r="T73" s="160"/>
    </row>
    <row r="74" spans="1:20" ht="13.8">
      <c r="B74" s="109" t="s">
        <v>80</v>
      </c>
      <c r="C74" s="111">
        <f>C39-SUM(C64:C73)</f>
        <v>1068</v>
      </c>
      <c r="D74" s="111">
        <f>D39-SUM(D64:D73)</f>
        <v>1052</v>
      </c>
      <c r="E74" s="111">
        <f>E39-SUM(E64:E73)</f>
        <v>325</v>
      </c>
      <c r="F74" s="111">
        <f>F39-SUM(F64:F73)</f>
        <v>190</v>
      </c>
      <c r="G74" s="104">
        <f>(F74-E74)/E74</f>
        <v>-0.41538461538461541</v>
      </c>
      <c r="H74" s="111">
        <f>H39-SUM(H64:H73)</f>
        <v>128608.80690632701</v>
      </c>
      <c r="I74" s="111">
        <f>I39-SUM(I64:I73)</f>
        <v>155374.24976547062</v>
      </c>
      <c r="J74" s="111">
        <f>J39-SUM(J64:J73)</f>
        <v>29133.899999999998</v>
      </c>
      <c r="K74" s="111">
        <f>K39-SUM(K64:K73)</f>
        <v>11054</v>
      </c>
      <c r="L74" s="104">
        <f>(K74-J74)/J74</f>
        <v>-0.6205794624132025</v>
      </c>
      <c r="M74" s="107">
        <f t="shared" si="31"/>
        <v>120.42023118569945</v>
      </c>
      <c r="N74" s="107">
        <f t="shared" si="27"/>
        <v>147.69415376945878</v>
      </c>
      <c r="O74" s="107">
        <f t="shared" si="27"/>
        <v>89.642769230769218</v>
      </c>
      <c r="P74" s="107">
        <f t="shared" si="27"/>
        <v>58.178947368421049</v>
      </c>
      <c r="Q74" s="112">
        <f t="shared" si="28"/>
        <v>-0.3930513365431112</v>
      </c>
      <c r="R74" s="160"/>
      <c r="S74" s="160"/>
      <c r="T74" s="160"/>
    </row>
    <row r="75" spans="1:20" ht="13.8">
      <c r="B75" s="20" t="s">
        <v>81</v>
      </c>
      <c r="O75" s="20"/>
      <c r="P75" s="20"/>
      <c r="Q75" s="20"/>
      <c r="R75" s="20"/>
      <c r="S75" s="20"/>
      <c r="T75" s="20"/>
    </row>
    <row r="76" spans="1:20" ht="13.8">
      <c r="E76" s="24"/>
      <c r="F76" s="24"/>
      <c r="G76" s="24"/>
      <c r="L76" s="24"/>
      <c r="M76" s="24"/>
      <c r="N76" s="24"/>
      <c r="O76" s="20"/>
      <c r="P76" s="20"/>
      <c r="Q76" s="20"/>
      <c r="R76" s="20"/>
      <c r="S76" s="20"/>
      <c r="T76" s="20"/>
    </row>
    <row r="77" spans="1:20" ht="13.8">
      <c r="B77" s="197" t="s">
        <v>115</v>
      </c>
      <c r="C77" s="23"/>
      <c r="O77" s="20"/>
      <c r="P77" s="20"/>
      <c r="Q77" s="20"/>
      <c r="R77" s="20"/>
      <c r="S77" s="20"/>
      <c r="T77" s="20"/>
    </row>
    <row r="78" spans="1:20" ht="14.4">
      <c r="C78" s="226" t="s">
        <v>55</v>
      </c>
      <c r="D78" s="227"/>
      <c r="E78" s="227"/>
      <c r="F78" s="227"/>
      <c r="G78" s="228"/>
      <c r="H78" s="226" t="s">
        <v>56</v>
      </c>
      <c r="I78" s="227"/>
      <c r="J78" s="227"/>
      <c r="K78" s="227"/>
      <c r="L78" s="228"/>
      <c r="M78" s="187"/>
      <c r="N78"/>
      <c r="O78" s="20"/>
      <c r="P78" s="20"/>
      <c r="Q78" s="20"/>
      <c r="R78" s="20"/>
      <c r="S78" s="20"/>
      <c r="T78" s="20"/>
    </row>
    <row r="79" spans="1:20" ht="13.8">
      <c r="B79" s="100" t="s">
        <v>104</v>
      </c>
      <c r="C79" s="100">
        <v>2023</v>
      </c>
      <c r="D79" s="100">
        <v>2024</v>
      </c>
      <c r="E79" s="100" t="s">
        <v>58</v>
      </c>
      <c r="F79" s="100" t="s">
        <v>59</v>
      </c>
      <c r="G79" s="101" t="s">
        <v>60</v>
      </c>
      <c r="H79" s="100">
        <v>2023</v>
      </c>
      <c r="I79" s="100">
        <v>2024</v>
      </c>
      <c r="J79" s="100" t="s">
        <v>58</v>
      </c>
      <c r="K79" s="100" t="s">
        <v>59</v>
      </c>
      <c r="L79" s="101" t="s">
        <v>60</v>
      </c>
      <c r="N79" s="20"/>
      <c r="O79" s="20"/>
      <c r="P79" s="20"/>
      <c r="Q79" s="20"/>
      <c r="R79" s="20"/>
      <c r="S79" s="20"/>
      <c r="T79" s="20"/>
    </row>
    <row r="80" spans="1:20" ht="13.8">
      <c r="B80" s="109" t="s">
        <v>106</v>
      </c>
      <c r="C80" s="109">
        <f>VLOOKUP(B80,'[12]Informe IED'!$A$258:$E$318,2,0)</f>
        <v>84</v>
      </c>
      <c r="D80" s="111">
        <f>VLOOKUP(B80,'[12]Informe IED'!$A$258:$E$318,3,0)</f>
        <v>95</v>
      </c>
      <c r="E80" s="111">
        <v>15</v>
      </c>
      <c r="F80" s="111">
        <v>30</v>
      </c>
      <c r="G80" s="113">
        <f>+F80/E80-1</f>
        <v>1</v>
      </c>
      <c r="H80" s="111">
        <f>VLOOKUP(B80,'[12]Informe IED'!$A$258:$E$318,4,0)</f>
        <v>482.1972455971927</v>
      </c>
      <c r="I80" s="111">
        <f>VLOOKUP(B80,'[12]Informe IED'!$A$258:$E$318,5,0)</f>
        <v>704.44918007351021</v>
      </c>
      <c r="J80" s="111">
        <v>117.72836252986491</v>
      </c>
      <c r="K80" s="111">
        <v>170.89559706713908</v>
      </c>
      <c r="L80" s="113">
        <f>+K80/J80-1</f>
        <v>0.45160939466721017</v>
      </c>
      <c r="M80" s="166"/>
      <c r="N80" s="20"/>
      <c r="O80" s="20"/>
      <c r="P80" s="20"/>
      <c r="Q80" s="20"/>
      <c r="R80" s="20"/>
      <c r="S80" s="20"/>
      <c r="T80" s="20"/>
    </row>
    <row r="81" spans="2:20" ht="13.8">
      <c r="B81" s="109" t="s">
        <v>116</v>
      </c>
      <c r="C81" s="109">
        <f>VLOOKUP(B81,'[12]Informe IED'!$A$258:$E$318,2,0)</f>
        <v>25</v>
      </c>
      <c r="D81" s="111">
        <f>VLOOKUP(B81,'[12]Informe IED'!$A$258:$E$318,3,0)</f>
        <v>22</v>
      </c>
      <c r="E81" s="111">
        <v>3</v>
      </c>
      <c r="F81" s="111">
        <v>4</v>
      </c>
      <c r="G81" s="113">
        <f t="shared" ref="G81:G90" si="32">+F81/E81-1</f>
        <v>0.33333333333333326</v>
      </c>
      <c r="H81" s="111">
        <f>VLOOKUP(B81,'[12]Informe IED'!$A$258:$E$318,4,0)</f>
        <v>177.58821118829215</v>
      </c>
      <c r="I81" s="111">
        <f>VLOOKUP(B81,'[12]Informe IED'!$A$258:$E$318,5,0)</f>
        <v>237.96038095544748</v>
      </c>
      <c r="J81" s="111">
        <v>30.20000064373</v>
      </c>
      <c r="K81" s="111">
        <v>5.6819283495438597</v>
      </c>
      <c r="L81" s="113">
        <f>+K81/J81-1</f>
        <v>-0.81185668117780263</v>
      </c>
      <c r="M81" s="166"/>
      <c r="N81" s="20"/>
      <c r="O81" s="20"/>
      <c r="P81" s="20"/>
      <c r="Q81" s="20"/>
      <c r="R81" s="20"/>
      <c r="S81" s="20"/>
      <c r="T81" s="20"/>
    </row>
    <row r="82" spans="2:20" ht="13.8">
      <c r="B82" s="109" t="s">
        <v>117</v>
      </c>
      <c r="C82" s="109">
        <f>VLOOKUP(B82,'[12]Informe IED'!$A$258:$E$318,2,0)</f>
        <v>2</v>
      </c>
      <c r="D82" s="111">
        <f>VLOOKUP(B82,'[12]Informe IED'!$A$258:$E$318,3,0)</f>
        <v>6</v>
      </c>
      <c r="E82" s="111">
        <v>2</v>
      </c>
      <c r="F82" s="111">
        <v>3</v>
      </c>
      <c r="G82" s="113">
        <f t="shared" si="32"/>
        <v>0.5</v>
      </c>
      <c r="H82" s="111">
        <f>VLOOKUP(B82,'[12]Informe IED'!$A$258:$E$318,4,0)</f>
        <v>51.59</v>
      </c>
      <c r="I82" s="111">
        <f>VLOOKUP(B82,'[12]Informe IED'!$A$258:$E$318,5,0)</f>
        <v>72.61716042497747</v>
      </c>
      <c r="J82" s="111">
        <v>4.5999999046319999</v>
      </c>
      <c r="K82" s="111">
        <v>30.627252452921603</v>
      </c>
      <c r="L82" s="113">
        <f>+K82/J82-1</f>
        <v>5.6580984973676394</v>
      </c>
      <c r="M82" s="166"/>
      <c r="N82" s="20"/>
      <c r="O82" s="20"/>
      <c r="P82" s="20"/>
      <c r="Q82" s="20"/>
      <c r="R82" s="20"/>
      <c r="S82" s="20"/>
      <c r="T82" s="20"/>
    </row>
    <row r="83" spans="2:20" ht="13.8">
      <c r="B83" s="109" t="s">
        <v>118</v>
      </c>
      <c r="C83" s="109"/>
      <c r="D83" s="111"/>
      <c r="E83" s="111"/>
      <c r="F83" s="111">
        <v>2</v>
      </c>
      <c r="G83" s="113"/>
      <c r="H83" s="111"/>
      <c r="I83" s="111"/>
      <c r="J83" s="111"/>
      <c r="K83" s="111">
        <v>95.5</v>
      </c>
      <c r="L83" s="113"/>
      <c r="M83" s="166"/>
      <c r="N83" s="20"/>
      <c r="O83" s="20"/>
      <c r="P83" s="20"/>
      <c r="Q83" s="20"/>
      <c r="R83" s="20"/>
      <c r="S83" s="20"/>
      <c r="T83" s="20"/>
    </row>
    <row r="84" spans="2:20" ht="13.8">
      <c r="B84" s="109" t="s">
        <v>119</v>
      </c>
      <c r="C84" s="109">
        <f>VLOOKUP(B84,'[12]Informe IED'!$A$258:$E$318,2,0)</f>
        <v>1</v>
      </c>
      <c r="D84" s="111"/>
      <c r="E84" s="111"/>
      <c r="F84" s="111">
        <v>1</v>
      </c>
      <c r="G84" s="113"/>
      <c r="H84" s="111">
        <f>VLOOKUP(B84,'[12]Informe IED'!$A$258:$E$318,4,0)</f>
        <v>1.34</v>
      </c>
      <c r="I84" s="111"/>
      <c r="J84" s="111"/>
      <c r="K84" s="111">
        <v>0.78522636652583899</v>
      </c>
      <c r="L84" s="113"/>
      <c r="M84" s="166"/>
      <c r="N84" s="20"/>
      <c r="O84" s="20"/>
      <c r="P84" s="20"/>
      <c r="Q84" s="20"/>
      <c r="R84" s="20"/>
      <c r="S84" s="20"/>
      <c r="T84" s="20"/>
    </row>
    <row r="85" spans="2:20" ht="13.8">
      <c r="B85" s="109" t="s">
        <v>120</v>
      </c>
      <c r="C85" s="109"/>
      <c r="D85" s="111"/>
      <c r="E85" s="111"/>
      <c r="F85" s="111">
        <v>1</v>
      </c>
      <c r="G85" s="113"/>
      <c r="H85" s="111"/>
      <c r="I85" s="111"/>
      <c r="J85" s="111"/>
      <c r="K85" s="111">
        <v>63.719174922017501</v>
      </c>
      <c r="L85" s="113"/>
      <c r="M85" s="166"/>
      <c r="N85" s="20"/>
      <c r="O85" s="20"/>
      <c r="P85" s="20"/>
      <c r="Q85" s="20"/>
      <c r="R85" s="20"/>
      <c r="S85" s="20"/>
      <c r="T85" s="20"/>
    </row>
    <row r="86" spans="2:20" ht="13.8">
      <c r="B86" s="109" t="s">
        <v>121</v>
      </c>
      <c r="C86" s="109"/>
      <c r="D86" s="111"/>
      <c r="E86" s="111"/>
      <c r="F86" s="111">
        <v>1</v>
      </c>
      <c r="G86" s="113"/>
      <c r="H86" s="111"/>
      <c r="I86" s="111"/>
      <c r="J86" s="111"/>
      <c r="K86" s="111">
        <v>9.6999998092649999</v>
      </c>
      <c r="L86" s="113"/>
      <c r="M86" s="166"/>
      <c r="N86" s="20"/>
      <c r="O86" s="20"/>
      <c r="P86" s="20"/>
      <c r="Q86" s="20"/>
      <c r="R86" s="20"/>
      <c r="S86" s="20"/>
      <c r="T86" s="20"/>
    </row>
    <row r="87" spans="2:20" ht="13.8">
      <c r="B87" s="109" t="s">
        <v>122</v>
      </c>
      <c r="C87" s="109">
        <f>VLOOKUP(B87,'[12]Informe IED'!$A$258:$E$318,2,0)</f>
        <v>5</v>
      </c>
      <c r="D87" s="111">
        <f>VLOOKUP(B87,'[12]Informe IED'!$A$258:$E$318,3,0)</f>
        <v>1</v>
      </c>
      <c r="E87" s="111"/>
      <c r="F87" s="111">
        <v>1</v>
      </c>
      <c r="G87" s="113"/>
      <c r="H87" s="111">
        <f>VLOOKUP(B87,'[12]Informe IED'!$A$258:$E$318,4,0)</f>
        <v>18.486936360495395</v>
      </c>
      <c r="I87" s="111">
        <f>VLOOKUP(B87,'[12]Informe IED'!$A$258:$E$318,5,0)</f>
        <v>45.900001525878999</v>
      </c>
      <c r="J87" s="111"/>
      <c r="K87" s="111">
        <v>0.69999998807899999</v>
      </c>
      <c r="L87" s="113"/>
      <c r="M87" s="166"/>
      <c r="N87" s="20"/>
      <c r="O87" s="20"/>
      <c r="P87" s="20"/>
      <c r="Q87" s="20"/>
      <c r="R87" s="20"/>
      <c r="S87" s="20"/>
      <c r="T87" s="20"/>
    </row>
    <row r="88" spans="2:20" ht="13.8">
      <c r="B88" s="109" t="s">
        <v>123</v>
      </c>
      <c r="C88" s="109">
        <f>VLOOKUP(B88,'[12]Informe IED'!$A$258:$E$318,2,0)</f>
        <v>0</v>
      </c>
      <c r="D88" s="111">
        <f>VLOOKUP(B88,'[12]Informe IED'!$A$258:$E$318,3,0)</f>
        <v>1</v>
      </c>
      <c r="E88" s="111">
        <v>1</v>
      </c>
      <c r="F88" s="111">
        <v>1</v>
      </c>
      <c r="G88" s="113">
        <f t="shared" si="32"/>
        <v>0</v>
      </c>
      <c r="H88" s="111"/>
      <c r="I88" s="111">
        <f>VLOOKUP(B88,'[12]Informe IED'!$A$258:$E$318,5,0)</f>
        <v>93.699996948242003</v>
      </c>
      <c r="J88" s="111">
        <v>93.699996948242003</v>
      </c>
      <c r="K88" s="111">
        <v>95.5</v>
      </c>
      <c r="L88" s="113"/>
      <c r="M88" s="166"/>
      <c r="N88" s="20"/>
      <c r="O88" s="20"/>
      <c r="P88" s="20"/>
      <c r="Q88" s="20"/>
      <c r="R88" s="20"/>
      <c r="S88" s="20"/>
      <c r="T88" s="20"/>
    </row>
    <row r="89" spans="2:20" ht="13.8">
      <c r="B89" s="109" t="s">
        <v>124</v>
      </c>
      <c r="C89" s="109">
        <f>VLOOKUP(B89,'[12]Informe IED'!$A$258:$E$318,2,0)</f>
        <v>1</v>
      </c>
      <c r="D89" s="111">
        <f>VLOOKUP(B89,'[12]Informe IED'!$A$258:$E$318,3,0)</f>
        <v>2</v>
      </c>
      <c r="E89" s="111">
        <v>1</v>
      </c>
      <c r="F89" s="111">
        <v>1</v>
      </c>
      <c r="G89" s="113">
        <f t="shared" si="32"/>
        <v>0</v>
      </c>
      <c r="H89" s="111">
        <f>VLOOKUP(B89,'[12]Informe IED'!$A$258:$E$318,4,0)</f>
        <v>1.32</v>
      </c>
      <c r="I89" s="111">
        <f>VLOOKUP(B89,'[12]Informe IED'!$A$258:$E$318,5,0)</f>
        <v>53.800001144408995</v>
      </c>
      <c r="J89" s="111">
        <v>29.200000762938998</v>
      </c>
      <c r="K89" s="111">
        <v>0.5</v>
      </c>
      <c r="L89" s="113">
        <f>+K89/J89-1</f>
        <v>-0.98287671277616517</v>
      </c>
      <c r="M89" s="166"/>
      <c r="N89" s="20"/>
      <c r="O89" s="20"/>
      <c r="P89" s="20"/>
      <c r="Q89" s="20"/>
      <c r="R89" s="20"/>
      <c r="S89" s="20"/>
      <c r="T89" s="20"/>
    </row>
    <row r="90" spans="2:20" ht="13.8">
      <c r="B90" s="109" t="s">
        <v>80</v>
      </c>
      <c r="C90" s="114">
        <f>C91-SUM(C80:C89)</f>
        <v>52</v>
      </c>
      <c r="D90" s="114">
        <f>D91-SUM(D80:D89)</f>
        <v>104</v>
      </c>
      <c r="E90" s="114">
        <v>1</v>
      </c>
      <c r="F90" s="114">
        <v>1</v>
      </c>
      <c r="G90" s="113">
        <f t="shared" si="32"/>
        <v>0</v>
      </c>
      <c r="H90" s="114">
        <f>H91-SUM(H80:H89)</f>
        <v>1830.4776068540195</v>
      </c>
      <c r="I90" s="114">
        <f>I91-SUM(I80:I89)</f>
        <v>3932.5732789275353</v>
      </c>
      <c r="J90" s="114">
        <f>J91-SUM(J80:J89)</f>
        <v>815.57163921059214</v>
      </c>
      <c r="K90" s="114">
        <f>K91-SUM(K80:K89)</f>
        <v>163.39082104450813</v>
      </c>
      <c r="L90" s="113">
        <f>+K90/J90-1</f>
        <v>-0.79966098232319927</v>
      </c>
      <c r="N90" s="20"/>
      <c r="O90" s="20"/>
      <c r="P90" s="20"/>
      <c r="Q90" s="20"/>
      <c r="R90" s="20"/>
      <c r="S90" s="20"/>
      <c r="T90" s="20"/>
    </row>
    <row r="91" spans="2:20" ht="13.8">
      <c r="B91" s="108" t="s">
        <v>87</v>
      </c>
      <c r="C91" s="110">
        <v>170</v>
      </c>
      <c r="D91" s="110">
        <v>231</v>
      </c>
      <c r="E91" s="110">
        <v>48</v>
      </c>
      <c r="F91" s="110">
        <v>46</v>
      </c>
      <c r="G91" s="113">
        <f>+F91/E91-1</f>
        <v>-4.166666666666663E-2</v>
      </c>
      <c r="H91" s="110">
        <v>2563</v>
      </c>
      <c r="I91" s="110">
        <v>5141</v>
      </c>
      <c r="J91" s="110">
        <v>1091</v>
      </c>
      <c r="K91" s="110">
        <v>637</v>
      </c>
      <c r="L91" s="113">
        <f>+J91/I91-1</f>
        <v>-0.78778447772806848</v>
      </c>
      <c r="M91" s="160"/>
      <c r="N91" s="24"/>
      <c r="O91" s="24"/>
      <c r="P91" s="24"/>
      <c r="Q91" s="27"/>
      <c r="R91" s="20"/>
      <c r="S91" s="20"/>
      <c r="T91" s="20"/>
    </row>
    <row r="92" spans="2:20" ht="13.8">
      <c r="B92" s="100" t="s">
        <v>125</v>
      </c>
      <c r="C92" s="100">
        <v>2023</v>
      </c>
      <c r="D92" s="100">
        <v>2024</v>
      </c>
      <c r="E92" s="100" t="s">
        <v>58</v>
      </c>
      <c r="F92" s="100" t="s">
        <v>59</v>
      </c>
      <c r="G92" s="101" t="s">
        <v>60</v>
      </c>
      <c r="H92" s="100">
        <v>2023</v>
      </c>
      <c r="I92" s="100">
        <v>2024</v>
      </c>
      <c r="J92" s="100" t="s">
        <v>58</v>
      </c>
      <c r="K92" s="100" t="s">
        <v>59</v>
      </c>
      <c r="L92" s="101" t="s">
        <v>60</v>
      </c>
      <c r="N92" s="20"/>
      <c r="O92" s="20"/>
      <c r="P92" s="20"/>
      <c r="Q92" s="20"/>
      <c r="R92" s="20"/>
      <c r="S92" s="20"/>
      <c r="T92" s="20"/>
    </row>
    <row r="93" spans="2:20" ht="13.8">
      <c r="B93" s="116" t="s">
        <v>126</v>
      </c>
      <c r="C93" s="115">
        <f>VLOOKUP(B93,'[12]Informe IED'!$A$344:$E$382,2,0)</f>
        <v>28</v>
      </c>
      <c r="D93" s="109">
        <f>VLOOKUP(B93,'[12]Informe IED'!$A$344:$E$382,3,0)</f>
        <v>75</v>
      </c>
      <c r="E93" s="109">
        <f>VLOOKUP(B93,'[12]Informe IED'!$A$390:$E$408,2,0)</f>
        <v>17</v>
      </c>
      <c r="F93" s="109">
        <f>VLOOKUP(B93,'[12]Informe IED'!$A$390:$E$408,3,0)</f>
        <v>18</v>
      </c>
      <c r="G93" s="113">
        <f>+F93/E93-1</f>
        <v>5.8823529411764719E-2</v>
      </c>
      <c r="H93" s="169">
        <f>VLOOKUP(B93,'[12]Informe IED'!$A$344:$E$382,4,0)</f>
        <v>119.36287355402825</v>
      </c>
      <c r="I93" s="170">
        <f>VLOOKUP(B93,'[12]Informe IED'!$A$344:$E$382,5,0)</f>
        <v>635.89005406636034</v>
      </c>
      <c r="J93" s="169">
        <f>VLOOKUP(B93,'[12]Informe IED'!$A$390:$E$408,4,0)</f>
        <v>217.6066664227865</v>
      </c>
      <c r="K93" s="169">
        <f>VLOOKUP(B93,'[12]Informe IED'!$A$390:$E$408,5,0)</f>
        <v>100.44785174387241</v>
      </c>
      <c r="L93" s="113">
        <f>+K93/J93-1</f>
        <v>-0.53839717599132297</v>
      </c>
      <c r="N93" s="167"/>
      <c r="O93" s="28"/>
      <c r="P93" s="28"/>
      <c r="Q93" s="28"/>
      <c r="R93" s="28"/>
      <c r="S93" s="20"/>
      <c r="T93" s="20"/>
    </row>
    <row r="94" spans="2:20" ht="13.8">
      <c r="B94" s="109" t="s">
        <v>97</v>
      </c>
      <c r="C94" s="115">
        <f>VLOOKUP(B94,'[12]Informe IED'!$A$344:$E$382,2,0)</f>
        <v>30</v>
      </c>
      <c r="D94" s="109">
        <f>VLOOKUP(B94,'[12]Informe IED'!$A$344:$E$382,3,0)</f>
        <v>30</v>
      </c>
      <c r="E94" s="109">
        <f>VLOOKUP(B94,'[12]Informe IED'!$A$390:$E$408,2,0)</f>
        <v>5</v>
      </c>
      <c r="F94" s="109">
        <f>VLOOKUP(B94,'[12]Informe IED'!$A$390:$E$408,3,0)</f>
        <v>11</v>
      </c>
      <c r="G94" s="113">
        <f t="shared" ref="G94:G100" si="33">+F94/E94-1</f>
        <v>1.2000000000000002</v>
      </c>
      <c r="H94" s="169">
        <f>VLOOKUP(B94,'[12]Informe IED'!$A$344:$E$382,4,0)</f>
        <v>89.851139643301821</v>
      </c>
      <c r="I94" s="170">
        <f>VLOOKUP(B94,'[12]Informe IED'!$A$344:$E$382,5,0)</f>
        <v>254.96028588301311</v>
      </c>
      <c r="J94" s="169">
        <f>VLOOKUP(B94,'[12]Informe IED'!$A$390:$E$408,4,0)</f>
        <v>8.5539181749463395</v>
      </c>
      <c r="K94" s="169">
        <f>VLOOKUP(B94,'[12]Informe IED'!$A$390:$E$408,5,0)</f>
        <v>91.272288172640557</v>
      </c>
      <c r="L94" s="113">
        <f t="shared" ref="L94:L102" si="34">+K94/J94-1</f>
        <v>9.6702316185311332</v>
      </c>
      <c r="N94" s="20"/>
      <c r="O94" s="20"/>
      <c r="P94" s="20"/>
      <c r="Q94" s="20"/>
      <c r="R94" s="20"/>
      <c r="S94" s="20"/>
      <c r="T94" s="20"/>
    </row>
    <row r="95" spans="2:20" ht="13.8">
      <c r="B95" s="116" t="s">
        <v>96</v>
      </c>
      <c r="C95" s="115">
        <f>VLOOKUP(B95,'[12]Informe IED'!$A$344:$E$382,2,0)</f>
        <v>27</v>
      </c>
      <c r="D95" s="109">
        <f>VLOOKUP(B95,'[12]Informe IED'!$A$344:$E$382,3,0)</f>
        <v>24</v>
      </c>
      <c r="E95" s="109">
        <f>VLOOKUP(B95,'[12]Informe IED'!$A$390:$E$408,2,0)</f>
        <v>1</v>
      </c>
      <c r="F95" s="109">
        <f>VLOOKUP(B95,'[12]Informe IED'!$A$390:$E$408,3,0)</f>
        <v>6</v>
      </c>
      <c r="G95" s="113">
        <f t="shared" si="33"/>
        <v>5</v>
      </c>
      <c r="H95" s="169">
        <f>VLOOKUP(B95,'[12]Informe IED'!$A$344:$E$382,4,0)</f>
        <v>145.57999988079001</v>
      </c>
      <c r="I95" s="170">
        <f>VLOOKUP(B95,'[12]Informe IED'!$A$344:$E$382,5,0)</f>
        <v>79.61029737922776</v>
      </c>
      <c r="J95" s="169">
        <f>VLOOKUP(B95,'[12]Informe IED'!$A$390:$E$408,4,0)</f>
        <v>0.5</v>
      </c>
      <c r="K95" s="169">
        <f>VLOOKUP(B95,'[12]Informe IED'!$A$390:$E$408,5,0)</f>
        <v>24.161788707983298</v>
      </c>
      <c r="L95" s="113">
        <f>+K95/J95-1</f>
        <v>47.323577415966597</v>
      </c>
      <c r="N95" s="20"/>
      <c r="O95" s="20"/>
      <c r="P95" s="20"/>
      <c r="Q95" s="20"/>
      <c r="R95" s="20"/>
      <c r="S95" s="20"/>
      <c r="T95" s="20"/>
    </row>
    <row r="96" spans="2:20" ht="13.8">
      <c r="B96" s="109" t="s">
        <v>100</v>
      </c>
      <c r="C96" s="115">
        <f>VLOOKUP(B96,'[12]Informe IED'!$A$344:$E$382,2,0)</f>
        <v>10</v>
      </c>
      <c r="D96" s="109">
        <f>VLOOKUP(B96,'[12]Informe IED'!$A$344:$E$382,3,0)</f>
        <v>8</v>
      </c>
      <c r="E96" s="109">
        <f>VLOOKUP(B96,'[12]Informe IED'!$A$390:$E$408,2,0)</f>
        <v>3</v>
      </c>
      <c r="F96" s="109">
        <f>VLOOKUP(B96,'[12]Informe IED'!$A$390:$E$408,3,0)</f>
        <v>3</v>
      </c>
      <c r="G96" s="113">
        <f t="shared" si="33"/>
        <v>0</v>
      </c>
      <c r="H96" s="169">
        <f>VLOOKUP(B96,'[12]Informe IED'!$A$344:$E$382,4,0)</f>
        <v>96.419999618530014</v>
      </c>
      <c r="I96" s="170">
        <f>VLOOKUP(B96,'[12]Informe IED'!$A$344:$E$382,5,0)</f>
        <v>127.4565916328379</v>
      </c>
      <c r="J96" s="169">
        <f>VLOOKUP(B96,'[12]Informe IED'!$A$390:$E$408,4,0)</f>
        <v>42.186591632837903</v>
      </c>
      <c r="K96" s="169">
        <f>VLOOKUP(B96,'[12]Informe IED'!$A$390:$E$408,5,0)</f>
        <v>66.399997711181001</v>
      </c>
      <c r="L96" s="113">
        <f t="shared" si="34"/>
        <v>0.57395976164842533</v>
      </c>
      <c r="N96" s="20"/>
      <c r="O96" s="20"/>
      <c r="P96" s="20"/>
      <c r="Q96" s="20"/>
      <c r="R96" s="20"/>
      <c r="S96" s="20"/>
      <c r="T96" s="20"/>
    </row>
    <row r="97" spans="2:20" ht="13.8">
      <c r="B97" s="116" t="s">
        <v>127</v>
      </c>
      <c r="C97" s="115">
        <f>VLOOKUP(B97,'[12]Informe IED'!$A$344:$E$382,2,0)</f>
        <v>0</v>
      </c>
      <c r="D97" s="109">
        <f>VLOOKUP(B97,'[12]Informe IED'!$A$344:$E$382,3,0)</f>
        <v>1</v>
      </c>
      <c r="E97" s="109">
        <f>VLOOKUP(B97,'[12]Informe IED'!$A$390:$E$408,2,0)</f>
        <v>0</v>
      </c>
      <c r="F97" s="109">
        <f>VLOOKUP(B97,'[12]Informe IED'!$A$390:$E$408,3,0)</f>
        <v>2</v>
      </c>
      <c r="G97" s="113"/>
      <c r="H97" s="169">
        <f>VLOOKUP(B97,'[12]Informe IED'!$A$344:$E$382,4,0)</f>
        <v>0</v>
      </c>
      <c r="I97" s="170">
        <f>VLOOKUP(B97,'[12]Informe IED'!$A$344:$E$382,5,0)</f>
        <v>95.5</v>
      </c>
      <c r="J97" s="169">
        <f>VLOOKUP(B97,'[12]Informe IED'!$A$390:$E$408,4,0)</f>
        <v>0</v>
      </c>
      <c r="K97" s="169">
        <f>VLOOKUP(B97,'[12]Informe IED'!$A$390:$E$408,5,0)</f>
        <v>191</v>
      </c>
      <c r="L97" s="113"/>
      <c r="N97" s="20"/>
      <c r="O97" s="20"/>
      <c r="P97" s="20"/>
      <c r="Q97" s="20"/>
      <c r="R97" s="20"/>
      <c r="S97" s="20"/>
      <c r="T97" s="20"/>
    </row>
    <row r="98" spans="2:20" ht="13.8">
      <c r="B98" s="109" t="s">
        <v>77</v>
      </c>
      <c r="C98" s="115">
        <f>VLOOKUP(B98,'[12]Informe IED'!$A$344:$E$382,2,0)</f>
        <v>5</v>
      </c>
      <c r="D98" s="109">
        <f>VLOOKUP(B98,'[12]Informe IED'!$A$344:$E$382,3,0)</f>
        <v>10</v>
      </c>
      <c r="E98" s="109">
        <f>VLOOKUP(B98,'[12]Informe IED'!$A$390:$E$408,2,0)</f>
        <v>1</v>
      </c>
      <c r="F98" s="109">
        <f>VLOOKUP(B98,'[12]Informe IED'!$A$390:$E$408,3,0)</f>
        <v>2</v>
      </c>
      <c r="G98" s="113">
        <f t="shared" si="33"/>
        <v>1</v>
      </c>
      <c r="H98" s="169">
        <f>VLOOKUP(B98,'[12]Informe IED'!$A$344:$E$382,4,0)</f>
        <v>226.22</v>
      </c>
      <c r="I98" s="170">
        <f>VLOOKUP(B98,'[12]Informe IED'!$A$344:$E$382,5,0)</f>
        <v>453.49999636411707</v>
      </c>
      <c r="J98" s="169">
        <f>VLOOKUP(B98,'[12]Informe IED'!$A$390:$E$408,4,0)</f>
        <v>41.799999237061002</v>
      </c>
      <c r="K98" s="169">
        <f>VLOOKUP(B98,'[12]Informe IED'!$A$390:$E$408,5,0)</f>
        <v>134.40000152587902</v>
      </c>
      <c r="L98" s="113">
        <f t="shared" si="34"/>
        <v>2.2153110999752452</v>
      </c>
      <c r="N98" s="20"/>
      <c r="O98" s="20"/>
      <c r="P98" s="20"/>
      <c r="Q98" s="20"/>
      <c r="R98" s="20"/>
      <c r="S98" s="20"/>
      <c r="T98" s="20"/>
    </row>
    <row r="99" spans="2:20" ht="13.8">
      <c r="B99" s="117" t="s">
        <v>102</v>
      </c>
      <c r="C99" s="115">
        <f>VLOOKUP(B99,'[12]Informe IED'!$A$344:$E$382,2,0)</f>
        <v>0</v>
      </c>
      <c r="D99" s="109">
        <f>VLOOKUP(B99,'[12]Informe IED'!$A$344:$E$382,3,0)</f>
        <v>1</v>
      </c>
      <c r="E99" s="109">
        <f>VLOOKUP(B99,'[12]Informe IED'!$A$390:$E$408,2,0)</f>
        <v>0</v>
      </c>
      <c r="F99" s="109">
        <f>VLOOKUP(B99,'[12]Informe IED'!$A$390:$E$408,3,0)</f>
        <v>1</v>
      </c>
      <c r="G99" s="113"/>
      <c r="H99" s="169">
        <f>VLOOKUP(B99,'[12]Informe IED'!$A$344:$E$382,4,0)</f>
        <v>0</v>
      </c>
      <c r="I99" s="170">
        <f>VLOOKUP(B99,'[12]Informe IED'!$A$344:$E$382,5,0)</f>
        <v>0.8</v>
      </c>
      <c r="J99" s="169">
        <f>VLOOKUP(B99,'[12]Informe IED'!$A$390:$E$408,4,0)</f>
        <v>0</v>
      </c>
      <c r="K99" s="169">
        <f>VLOOKUP(B99,'[12]Informe IED'!$A$390:$E$408,5,0)</f>
        <v>1</v>
      </c>
      <c r="L99" s="113"/>
      <c r="N99" s="20"/>
      <c r="O99" s="20"/>
      <c r="P99" s="20"/>
      <c r="Q99" s="20"/>
      <c r="R99" s="20"/>
      <c r="S99" s="20"/>
      <c r="T99" s="20"/>
    </row>
    <row r="100" spans="2:20" ht="13.8">
      <c r="B100" s="109" t="s">
        <v>128</v>
      </c>
      <c r="C100" s="115">
        <f>VLOOKUP(B100,'[12]Informe IED'!$A$344:$E$382,2,0)</f>
        <v>2</v>
      </c>
      <c r="D100" s="109">
        <f>VLOOKUP(B100,'[12]Informe IED'!$A$344:$E$382,3,0)</f>
        <v>4</v>
      </c>
      <c r="E100" s="109">
        <f>VLOOKUP(B100,'[12]Informe IED'!$A$390:$E$408,2,0)</f>
        <v>2</v>
      </c>
      <c r="F100" s="109">
        <f>VLOOKUP(B100,'[12]Informe IED'!$A$390:$E$408,3,0)</f>
        <v>1</v>
      </c>
      <c r="G100" s="113">
        <f t="shared" si="33"/>
        <v>-0.5</v>
      </c>
      <c r="H100" s="169">
        <f>VLOOKUP(B100,'[12]Informe IED'!$A$344:$E$382,4,0)</f>
        <v>22.419999999999998</v>
      </c>
      <c r="I100" s="170">
        <f>VLOOKUP(B100,'[12]Informe IED'!$A$344:$E$382,5,0)</f>
        <v>46.358674732025804</v>
      </c>
      <c r="J100" s="169">
        <f>VLOOKUP(B100,'[12]Informe IED'!$A$390:$E$408,4,0)</f>
        <v>23.181379642932001</v>
      </c>
      <c r="K100" s="169">
        <f>VLOOKUP(B100,'[12]Informe IED'!$A$390:$E$408,5,0)</f>
        <v>20.927252643656601</v>
      </c>
      <c r="L100" s="113">
        <f t="shared" si="34"/>
        <v>-9.7238690448809506E-2</v>
      </c>
      <c r="N100" s="20"/>
      <c r="O100" s="20"/>
      <c r="P100" s="20"/>
      <c r="Q100" s="20"/>
      <c r="R100" s="20"/>
      <c r="S100" s="20"/>
      <c r="T100" s="20"/>
    </row>
    <row r="101" spans="2:20" ht="13.8">
      <c r="B101" s="116" t="s">
        <v>129</v>
      </c>
      <c r="C101" s="115">
        <f>VLOOKUP(B101,'[12]Informe IED'!$A$344:$E$382,2,0)</f>
        <v>6</v>
      </c>
      <c r="D101" s="109">
        <f>VLOOKUP(B101,'[12]Informe IED'!$A$344:$E$382,3,0)</f>
        <v>3</v>
      </c>
      <c r="E101" s="109">
        <f>VLOOKUP(B101,'[12]Informe IED'!$A$390:$E$408,2,0)</f>
        <v>0</v>
      </c>
      <c r="F101" s="109">
        <f>VLOOKUP(B101,'[12]Informe IED'!$A$390:$E$408,3,0)</f>
        <v>1</v>
      </c>
      <c r="G101" s="113"/>
      <c r="H101" s="169">
        <f>VLOOKUP(B101,'[12]Informe IED'!$A$344:$E$382,4,0)</f>
        <v>14.740000023842001</v>
      </c>
      <c r="I101" s="170">
        <f>VLOOKUP(B101,'[12]Informe IED'!$A$344:$E$382,5,0)</f>
        <v>4.400000095367</v>
      </c>
      <c r="J101" s="169">
        <f>VLOOKUP(B101,'[12]Informe IED'!$A$390:$E$408,4,0)</f>
        <v>0</v>
      </c>
      <c r="K101" s="169">
        <f>VLOOKUP(B101,'[12]Informe IED'!$A$390:$E$408,5,0)</f>
        <v>5.5</v>
      </c>
      <c r="L101" s="113"/>
      <c r="N101" s="20"/>
      <c r="O101" s="20"/>
      <c r="P101" s="20"/>
      <c r="Q101" s="20"/>
      <c r="R101" s="20"/>
      <c r="S101" s="20"/>
      <c r="T101" s="20"/>
    </row>
    <row r="102" spans="2:20" ht="13.8">
      <c r="B102" s="109" t="s">
        <v>130</v>
      </c>
      <c r="C102" s="115">
        <f>VLOOKUP(B102,'[12]Informe IED'!$A$344:$E$382,2,0)</f>
        <v>2</v>
      </c>
      <c r="D102" s="109">
        <f>VLOOKUP(B102,'[12]Informe IED'!$A$344:$E$382,3,0)</f>
        <v>5</v>
      </c>
      <c r="E102" s="109">
        <f>VLOOKUP(B102,'[12]Informe IED'!$A$390:$E$408,2,0)</f>
        <v>3</v>
      </c>
      <c r="F102" s="109">
        <f>VLOOKUP(B102,'[12]Informe IED'!$A$390:$E$408,3,0)</f>
        <v>1</v>
      </c>
      <c r="G102" s="113">
        <f>+F102/E102-1</f>
        <v>-0.66666666666666674</v>
      </c>
      <c r="H102" s="169">
        <f>VLOOKUP(B102,'[12]Informe IED'!$A$344:$E$382,4,0)</f>
        <v>3.7999999761579999</v>
      </c>
      <c r="I102" s="170">
        <f>VLOOKUP(B102,'[12]Informe IED'!$A$344:$E$382,5,0)</f>
        <v>9.4999998807899999</v>
      </c>
      <c r="J102" s="169">
        <f>VLOOKUP(B102,'[12]Informe IED'!$A$390:$E$408,4,0)</f>
        <v>5.6999999284739999</v>
      </c>
      <c r="K102" s="169">
        <f>VLOOKUP(B102,'[12]Informe IED'!$A$390:$E$408,5,0)</f>
        <v>1.899999976158</v>
      </c>
      <c r="L102" s="113">
        <f t="shared" si="34"/>
        <v>-0.66666666666666674</v>
      </c>
      <c r="N102" s="20"/>
      <c r="O102" s="20"/>
      <c r="P102" s="20"/>
      <c r="Q102" s="20"/>
      <c r="R102" s="20"/>
      <c r="S102" s="20"/>
      <c r="T102" s="20"/>
    </row>
    <row r="103" spans="2:20" ht="13.8">
      <c r="B103" s="109" t="s">
        <v>80</v>
      </c>
      <c r="C103" s="111">
        <f>C91-SUM(C93:C102)</f>
        <v>60</v>
      </c>
      <c r="D103" s="111">
        <f>D91-SUM(D93:D102)</f>
        <v>70</v>
      </c>
      <c r="E103" s="111">
        <f>E91-SUM(E93:E102)</f>
        <v>16</v>
      </c>
      <c r="F103" s="111">
        <f>F91-SUM(F93:F102)</f>
        <v>0</v>
      </c>
      <c r="G103" s="113">
        <f>+F103/E103-1</f>
        <v>-1</v>
      </c>
      <c r="H103" s="171">
        <f>H91-SUM(H93:H102)</f>
        <v>1844.60598730335</v>
      </c>
      <c r="I103" s="171">
        <f>I91-SUM(I93:I102)</f>
        <v>3433.024099966261</v>
      </c>
      <c r="J103" s="171">
        <f>J91-SUM(J93:J102)</f>
        <v>751.47144496096223</v>
      </c>
      <c r="K103" s="171">
        <f>K91-SUM(K93:K102)</f>
        <v>-9.1804813708904476E-3</v>
      </c>
      <c r="L103" s="113">
        <f>+J103/I103-1</f>
        <v>-0.78110510643710673</v>
      </c>
      <c r="N103" s="20"/>
      <c r="O103" s="20"/>
      <c r="P103" s="20"/>
      <c r="Q103" s="20"/>
      <c r="R103" s="20"/>
      <c r="S103" s="20"/>
      <c r="T103" s="20"/>
    </row>
    <row r="104" spans="2:20" ht="13.8">
      <c r="B104" s="20" t="s">
        <v>131</v>
      </c>
      <c r="O104" s="20"/>
      <c r="P104" s="20"/>
      <c r="R104" s="20"/>
      <c r="S104" s="20"/>
      <c r="T104" s="20"/>
    </row>
    <row r="105" spans="2:20" ht="13.8">
      <c r="R105" s="20"/>
      <c r="S105" s="20"/>
      <c r="T105" s="20"/>
    </row>
    <row r="106" spans="2:20" ht="13.8">
      <c r="R106" s="20"/>
      <c r="S106" s="20"/>
      <c r="T106" s="20"/>
    </row>
    <row r="107" spans="2:20" ht="13.8">
      <c r="R107" s="20"/>
      <c r="S107" s="20"/>
      <c r="T107" s="20"/>
    </row>
    <row r="108" spans="2:20" ht="13.8">
      <c r="R108" s="20"/>
      <c r="S108" s="20"/>
      <c r="T108" s="20"/>
    </row>
    <row r="109" spans="2:20" ht="13.8">
      <c r="R109" s="20"/>
      <c r="S109" s="20"/>
      <c r="T109" s="20"/>
    </row>
    <row r="110" spans="2:20" ht="13.8">
      <c r="R110" s="20"/>
      <c r="S110" s="20"/>
      <c r="T110" s="20"/>
    </row>
    <row r="111" spans="2:20" ht="13.8">
      <c r="R111" s="20"/>
      <c r="S111" s="20"/>
      <c r="T111" s="20"/>
    </row>
    <row r="112" spans="2:20" ht="13.8">
      <c r="R112" s="20"/>
      <c r="S112" s="20"/>
      <c r="T112" s="20"/>
    </row>
    <row r="113" spans="18:20" ht="13.8">
      <c r="R113" s="20"/>
      <c r="S113" s="20"/>
      <c r="T113" s="20"/>
    </row>
    <row r="114" spans="18:20" ht="13.8">
      <c r="R114" s="20"/>
      <c r="S114" s="20"/>
      <c r="T114" s="20"/>
    </row>
    <row r="115" spans="18:20" ht="13.8">
      <c r="R115" s="20"/>
      <c r="S115" s="20"/>
      <c r="T115" s="20"/>
    </row>
    <row r="116" spans="18:20" ht="13.8">
      <c r="R116" s="20"/>
      <c r="S116" s="20"/>
      <c r="T116" s="20"/>
    </row>
    <row r="117" spans="18:20" ht="13.8">
      <c r="R117" s="20"/>
      <c r="S117" s="20"/>
      <c r="T117" s="20"/>
    </row>
    <row r="118" spans="18:20" ht="13.8">
      <c r="R118" s="20"/>
      <c r="S118" s="20"/>
      <c r="T118" s="20"/>
    </row>
    <row r="119" spans="18:20" ht="13.8">
      <c r="R119" s="20"/>
      <c r="S119" s="20"/>
      <c r="T119" s="20"/>
    </row>
    <row r="120" spans="18:20" ht="13.8">
      <c r="R120" s="20"/>
      <c r="S120" s="20"/>
      <c r="T120" s="20"/>
    </row>
    <row r="121" spans="18:20" ht="13.8">
      <c r="R121" s="20"/>
      <c r="S121" s="20"/>
      <c r="T121" s="20"/>
    </row>
    <row r="122" spans="18:20" ht="13.8">
      <c r="R122" s="20"/>
      <c r="S122" s="20"/>
      <c r="T122" s="20"/>
    </row>
    <row r="123" spans="18:20" ht="13.8">
      <c r="R123" s="20"/>
      <c r="S123" s="20"/>
      <c r="T123" s="20"/>
    </row>
    <row r="124" spans="18:20" ht="13.8">
      <c r="R124" s="20"/>
      <c r="S124" s="20"/>
      <c r="T124" s="20"/>
    </row>
    <row r="125" spans="18:20" ht="13.8">
      <c r="R125" s="20"/>
      <c r="S125" s="20"/>
      <c r="T125" s="20"/>
    </row>
    <row r="126" spans="18:20" ht="13.8">
      <c r="R126" s="20"/>
      <c r="S126" s="20"/>
      <c r="T126" s="20"/>
    </row>
    <row r="127" spans="18:20" ht="13.8">
      <c r="R127" s="20"/>
      <c r="S127" s="20"/>
      <c r="T127" s="20"/>
    </row>
    <row r="128" spans="18:20" ht="13.8">
      <c r="R128" s="20"/>
      <c r="S128" s="20"/>
      <c r="T128" s="20"/>
    </row>
    <row r="129" spans="18:20" ht="13.8">
      <c r="R129" s="20"/>
      <c r="S129" s="20"/>
      <c r="T129" s="20"/>
    </row>
    <row r="130" spans="18:20" ht="13.8">
      <c r="R130" s="20"/>
      <c r="S130" s="20"/>
      <c r="T130" s="20"/>
    </row>
    <row r="131" spans="18:20" ht="13.8">
      <c r="R131" s="20"/>
      <c r="S131" s="20"/>
      <c r="T131" s="20"/>
    </row>
    <row r="132" spans="18:20" ht="13.8">
      <c r="R132" s="20"/>
      <c r="S132" s="20"/>
      <c r="T132" s="20"/>
    </row>
    <row r="133" spans="18:20" ht="13.8">
      <c r="R133" s="20"/>
      <c r="S133" s="20"/>
      <c r="T133" s="20"/>
    </row>
    <row r="134" spans="18:20" ht="13.8">
      <c r="R134" s="20"/>
      <c r="S134" s="20"/>
      <c r="T134" s="20"/>
    </row>
    <row r="135" spans="18:20" ht="13.8">
      <c r="R135" s="20"/>
      <c r="S135" s="20"/>
      <c r="T135" s="20"/>
    </row>
    <row r="136" spans="18:20" ht="13.8">
      <c r="R136" s="20"/>
      <c r="S136" s="20"/>
      <c r="T136" s="20"/>
    </row>
    <row r="137" spans="18:20" ht="13.8">
      <c r="R137" s="20"/>
      <c r="S137" s="20"/>
      <c r="T137" s="20"/>
    </row>
    <row r="138" spans="18:20" ht="13.8">
      <c r="R138" s="20"/>
      <c r="S138" s="20"/>
      <c r="T138" s="20"/>
    </row>
    <row r="139" spans="18:20" ht="13.8">
      <c r="R139" s="20"/>
      <c r="S139" s="20"/>
      <c r="T139" s="20"/>
    </row>
    <row r="140" spans="18:20" ht="13.8">
      <c r="R140" s="20"/>
      <c r="S140" s="20"/>
      <c r="T140" s="20"/>
    </row>
    <row r="141" spans="18:20" ht="13.8">
      <c r="R141" s="20"/>
      <c r="S141" s="20"/>
      <c r="T141" s="20"/>
    </row>
    <row r="142" spans="18:20" ht="13.8">
      <c r="R142" s="20"/>
      <c r="S142" s="20"/>
      <c r="T142" s="20"/>
    </row>
    <row r="143" spans="18:20" ht="13.8">
      <c r="R143" s="20"/>
      <c r="S143" s="20"/>
      <c r="T143" s="20"/>
    </row>
    <row r="144" spans="18:20" ht="13.8">
      <c r="R144" s="20"/>
      <c r="S144" s="20"/>
      <c r="T144" s="20"/>
    </row>
    <row r="145" spans="18:20" ht="13.8">
      <c r="R145" s="20"/>
      <c r="S145" s="20"/>
      <c r="T145" s="20"/>
    </row>
    <row r="146" spans="18:20" ht="13.8">
      <c r="R146" s="20"/>
      <c r="S146" s="20"/>
      <c r="T146" s="20"/>
    </row>
    <row r="147" spans="18:20" ht="13.8">
      <c r="R147" s="20"/>
      <c r="S147" s="20"/>
      <c r="T147" s="20"/>
    </row>
    <row r="148" spans="18:20" ht="13.8">
      <c r="R148" s="20"/>
      <c r="S148" s="20"/>
      <c r="T148" s="20"/>
    </row>
    <row r="149" spans="18:20" ht="13.8">
      <c r="R149" s="20"/>
      <c r="S149" s="20"/>
      <c r="T149" s="20"/>
    </row>
    <row r="150" spans="18:20" ht="13.8">
      <c r="R150" s="20"/>
      <c r="S150" s="20"/>
      <c r="T150" s="20"/>
    </row>
    <row r="151" spans="18:20" ht="13.8">
      <c r="R151" s="20"/>
      <c r="S151" s="20"/>
      <c r="T151" s="20"/>
    </row>
    <row r="152" spans="18:20" ht="13.8">
      <c r="R152" s="20"/>
      <c r="S152" s="20"/>
      <c r="T152" s="20"/>
    </row>
    <row r="153" spans="18:20" ht="13.8">
      <c r="R153" s="20"/>
      <c r="S153" s="20"/>
      <c r="T153" s="20"/>
    </row>
    <row r="154" spans="18:20" ht="13.8">
      <c r="R154" s="20"/>
      <c r="S154" s="20"/>
      <c r="T154" s="20"/>
    </row>
    <row r="155" spans="18:20" ht="13.8">
      <c r="R155" s="20"/>
      <c r="S155" s="20"/>
      <c r="T155" s="20"/>
    </row>
    <row r="156" spans="18:20" ht="13.8">
      <c r="R156" s="20"/>
      <c r="S156" s="20"/>
      <c r="T156" s="20"/>
    </row>
    <row r="157" spans="18:20" ht="13.8">
      <c r="R157" s="20"/>
      <c r="S157" s="20"/>
      <c r="T157" s="20"/>
    </row>
    <row r="158" spans="18:20" ht="13.8">
      <c r="R158" s="20"/>
      <c r="S158" s="20"/>
      <c r="T158" s="20"/>
    </row>
    <row r="159" spans="18:20" ht="13.8">
      <c r="R159" s="20"/>
      <c r="S159" s="20"/>
      <c r="T159" s="20"/>
    </row>
    <row r="160" spans="18:20" ht="13.8">
      <c r="R160" s="20"/>
      <c r="S160" s="20"/>
      <c r="T160" s="20"/>
    </row>
    <row r="161" spans="18:20" ht="13.8">
      <c r="R161" s="20"/>
      <c r="S161" s="20"/>
      <c r="T161" s="20"/>
    </row>
    <row r="162" spans="18:20" ht="13.8">
      <c r="R162" s="20"/>
      <c r="S162" s="20"/>
      <c r="T162" s="20"/>
    </row>
    <row r="163" spans="18:20" ht="13.8">
      <c r="R163" s="20"/>
      <c r="S163" s="20"/>
      <c r="T163" s="20"/>
    </row>
    <row r="164" spans="18:20" ht="13.8">
      <c r="R164" s="20"/>
      <c r="S164" s="20"/>
      <c r="T164" s="20"/>
    </row>
    <row r="165" spans="18:20" ht="13.8">
      <c r="R165" s="20"/>
      <c r="S165" s="20"/>
      <c r="T165" s="20"/>
    </row>
    <row r="166" spans="18:20" ht="13.8">
      <c r="R166" s="20"/>
      <c r="S166" s="20"/>
      <c r="T166" s="20"/>
    </row>
    <row r="167" spans="18:20" ht="13.8">
      <c r="R167" s="20"/>
      <c r="S167" s="20"/>
      <c r="T167" s="20"/>
    </row>
    <row r="168" spans="18:20" ht="13.8">
      <c r="R168" s="20"/>
      <c r="S168" s="20"/>
      <c r="T168" s="20"/>
    </row>
    <row r="169" spans="18:20" ht="13.8">
      <c r="R169" s="20"/>
      <c r="S169" s="20"/>
      <c r="T169" s="20"/>
    </row>
    <row r="170" spans="18:20" ht="13.8">
      <c r="R170" s="20"/>
      <c r="S170" s="20"/>
      <c r="T170" s="20"/>
    </row>
    <row r="171" spans="18:20" ht="13.8">
      <c r="R171" s="20"/>
      <c r="S171" s="20"/>
      <c r="T171" s="20"/>
    </row>
    <row r="172" spans="18:20" ht="13.8">
      <c r="R172" s="20"/>
      <c r="S172" s="20"/>
      <c r="T172" s="20"/>
    </row>
    <row r="173" spans="18:20" ht="13.8">
      <c r="R173" s="20"/>
      <c r="S173" s="20"/>
      <c r="T173" s="20"/>
    </row>
    <row r="174" spans="18:20" ht="13.8">
      <c r="R174" s="20"/>
      <c r="S174" s="20"/>
      <c r="T174" s="20"/>
    </row>
    <row r="175" spans="18:20" ht="13.8">
      <c r="R175" s="20"/>
      <c r="S175" s="20"/>
      <c r="T175" s="20"/>
    </row>
    <row r="176" spans="18:20" ht="13.8">
      <c r="R176" s="20"/>
      <c r="S176" s="20"/>
      <c r="T176" s="20"/>
    </row>
    <row r="177" spans="18:20" ht="13.8">
      <c r="R177" s="20"/>
      <c r="S177" s="20"/>
      <c r="T177" s="20"/>
    </row>
    <row r="178" spans="18:20" ht="13.8">
      <c r="R178" s="20"/>
      <c r="S178" s="20"/>
      <c r="T178" s="20"/>
    </row>
    <row r="179" spans="18:20" ht="13.8">
      <c r="R179" s="20"/>
      <c r="S179" s="20"/>
      <c r="T179" s="20"/>
    </row>
    <row r="180" spans="18:20" ht="13.8">
      <c r="R180" s="20"/>
      <c r="S180" s="20"/>
      <c r="T180" s="20"/>
    </row>
    <row r="181" spans="18:20" ht="13.8">
      <c r="R181" s="20"/>
      <c r="S181" s="20"/>
      <c r="T181" s="20"/>
    </row>
    <row r="182" spans="18:20" ht="13.8">
      <c r="R182" s="20"/>
      <c r="S182" s="20"/>
      <c r="T182" s="20"/>
    </row>
    <row r="183" spans="18:20" ht="13.8">
      <c r="R183" s="20"/>
      <c r="S183" s="20"/>
      <c r="T183" s="20"/>
    </row>
    <row r="184" spans="18:20" ht="13.8">
      <c r="R184" s="20"/>
      <c r="S184" s="20"/>
      <c r="T184" s="20"/>
    </row>
    <row r="185" spans="18:20" ht="14.1" customHeight="1"/>
    <row r="186" spans="18:20" ht="14.1" customHeight="1"/>
    <row r="187" spans="18:20" ht="14.1" customHeight="1"/>
    <row r="188" spans="18:20" ht="14.1" customHeight="1"/>
    <row r="189" spans="18:20" ht="14.1" customHeight="1"/>
    <row r="190" spans="18:20" ht="14.1" customHeight="1"/>
  </sheetData>
  <mergeCells count="8">
    <mergeCell ref="C78:G78"/>
    <mergeCell ref="H78:L78"/>
    <mergeCell ref="C11:G11"/>
    <mergeCell ref="H11:L11"/>
    <mergeCell ref="M11:Q11"/>
    <mergeCell ref="C37:G37"/>
    <mergeCell ref="H37:L37"/>
    <mergeCell ref="M37:Q37"/>
  </mergeCells>
  <conditionalFormatting sqref="G9">
    <cfRule type="cellIs" dxfId="21" priority="3" operator="lessThan">
      <formula>-10%</formula>
    </cfRule>
    <cfRule type="colorScale" priority="4">
      <colorScale>
        <cfvo type="min"/>
        <cfvo type="num" val="0"/>
        <cfvo type="max"/>
        <color theme="5" tint="-0.499984740745262"/>
        <color theme="0"/>
        <color rgb="FF6CA62C"/>
      </colorScale>
    </cfRule>
  </conditionalFormatting>
  <conditionalFormatting sqref="G13:G20">
    <cfRule type="cellIs" dxfId="20" priority="43" operator="lessThan">
      <formula>-10%</formula>
    </cfRule>
    <cfRule type="colorScale" priority="44">
      <colorScale>
        <cfvo type="min"/>
        <cfvo type="num" val="0"/>
        <cfvo type="max"/>
        <color theme="5" tint="-0.499984740745262"/>
        <color theme="0"/>
        <color rgb="FF6CA62C"/>
      </colorScale>
    </cfRule>
  </conditionalFormatting>
  <conditionalFormatting sqref="G22:G32">
    <cfRule type="cellIs" dxfId="19" priority="31" operator="lessThan">
      <formula>-10%</formula>
    </cfRule>
    <cfRule type="colorScale" priority="32">
      <colorScale>
        <cfvo type="min"/>
        <cfvo type="num" val="0"/>
        <cfvo type="max"/>
        <color theme="5" tint="-0.499984740745262"/>
        <color theme="0"/>
        <color rgb="FF6CA62C"/>
      </colorScale>
    </cfRule>
  </conditionalFormatting>
  <conditionalFormatting sqref="G39:G50">
    <cfRule type="cellIs" dxfId="18" priority="29" operator="lessThan">
      <formula>-10%</formula>
    </cfRule>
    <cfRule type="colorScale" priority="30">
      <colorScale>
        <cfvo type="min"/>
        <cfvo type="num" val="0"/>
        <cfvo type="max"/>
        <color theme="5" tint="-0.499984740745262"/>
        <color theme="0"/>
        <color rgb="FF6CA62C"/>
      </colorScale>
    </cfRule>
  </conditionalFormatting>
  <conditionalFormatting sqref="G52:G62">
    <cfRule type="cellIs" dxfId="17" priority="25" operator="lessThan">
      <formula>-10%</formula>
    </cfRule>
    <cfRule type="colorScale" priority="26">
      <colorScale>
        <cfvo type="min"/>
        <cfvo type="num" val="0"/>
        <cfvo type="max"/>
        <color theme="5" tint="-0.499984740745262"/>
        <color theme="0"/>
        <color rgb="FF6CA62C"/>
      </colorScale>
    </cfRule>
  </conditionalFormatting>
  <conditionalFormatting sqref="G64:G74">
    <cfRule type="cellIs" dxfId="16" priority="21" operator="lessThan">
      <formula>-10%</formula>
    </cfRule>
    <cfRule type="colorScale" priority="22">
      <colorScale>
        <cfvo type="min"/>
        <cfvo type="num" val="0"/>
        <cfvo type="max"/>
        <color theme="5" tint="-0.499984740745262"/>
        <color theme="0"/>
        <color rgb="FF6CA62C"/>
      </colorScale>
    </cfRule>
  </conditionalFormatting>
  <conditionalFormatting sqref="G80:G91">
    <cfRule type="cellIs" dxfId="15" priority="41" operator="lessThan">
      <formula>-10%</formula>
    </cfRule>
    <cfRule type="colorScale" priority="42">
      <colorScale>
        <cfvo type="min"/>
        <cfvo type="num" val="0"/>
        <cfvo type="max"/>
        <color theme="5" tint="-0.499984740745262"/>
        <color theme="0"/>
        <color rgb="FF6CA62C"/>
      </colorScale>
    </cfRule>
  </conditionalFormatting>
  <conditionalFormatting sqref="G93:G103">
    <cfRule type="cellIs" dxfId="14" priority="95" operator="lessThan">
      <formula>-10%</formula>
    </cfRule>
    <cfRule type="colorScale" priority="96">
      <colorScale>
        <cfvo type="min"/>
        <cfvo type="num" val="0"/>
        <cfvo type="max"/>
        <color theme="5" tint="-0.499984740745262"/>
        <color theme="0"/>
        <color rgb="FF6CA62C"/>
      </colorScale>
    </cfRule>
  </conditionalFormatting>
  <conditionalFormatting sqref="L13:L20">
    <cfRule type="cellIs" dxfId="13" priority="11" operator="lessThan">
      <formula>-10%</formula>
    </cfRule>
    <cfRule type="colorScale" priority="12">
      <colorScale>
        <cfvo type="min"/>
        <cfvo type="num" val="0"/>
        <cfvo type="max"/>
        <color theme="5" tint="-0.499984740745262"/>
        <color theme="0"/>
        <color rgb="FF6CA62C"/>
      </colorScale>
    </cfRule>
  </conditionalFormatting>
  <conditionalFormatting sqref="L22:L32">
    <cfRule type="cellIs" dxfId="12" priority="9" operator="lessThan">
      <formula>-10%</formula>
    </cfRule>
    <cfRule type="colorScale" priority="10">
      <colorScale>
        <cfvo type="min"/>
        <cfvo type="num" val="0"/>
        <cfvo type="max"/>
        <color theme="5" tint="-0.499984740745262"/>
        <color theme="0"/>
        <color rgb="FF6CA62C"/>
      </colorScale>
    </cfRule>
  </conditionalFormatting>
  <conditionalFormatting sqref="L39:L50">
    <cfRule type="cellIs" dxfId="11" priority="27" operator="lessThan">
      <formula>-10%</formula>
    </cfRule>
    <cfRule type="colorScale" priority="28">
      <colorScale>
        <cfvo type="min"/>
        <cfvo type="num" val="0"/>
        <cfvo type="max"/>
        <color theme="5" tint="-0.499984740745262"/>
        <color theme="0"/>
        <color rgb="FF6CA62C"/>
      </colorScale>
    </cfRule>
  </conditionalFormatting>
  <conditionalFormatting sqref="L52:L62">
    <cfRule type="cellIs" dxfId="10" priority="23" operator="lessThan">
      <formula>-10%</formula>
    </cfRule>
    <cfRule type="colorScale" priority="24">
      <colorScale>
        <cfvo type="min"/>
        <cfvo type="num" val="0"/>
        <cfvo type="max"/>
        <color theme="5" tint="-0.499984740745262"/>
        <color theme="0"/>
        <color rgb="FF6CA62C"/>
      </colorScale>
    </cfRule>
  </conditionalFormatting>
  <conditionalFormatting sqref="L64:L74">
    <cfRule type="cellIs" dxfId="9" priority="19" operator="lessThan">
      <formula>-10%</formula>
    </cfRule>
    <cfRule type="colorScale" priority="20">
      <colorScale>
        <cfvo type="min"/>
        <cfvo type="num" val="0"/>
        <cfvo type="max"/>
        <color theme="5" tint="-0.499984740745262"/>
        <color theme="0"/>
        <color rgb="FF6CA62C"/>
      </colorScale>
    </cfRule>
  </conditionalFormatting>
  <conditionalFormatting sqref="L80:L90">
    <cfRule type="colorScale" priority="2">
      <colorScale>
        <cfvo type="min"/>
        <cfvo type="num" val="0"/>
        <cfvo type="max"/>
        <color theme="5" tint="-0.499984740745262"/>
        <color theme="0"/>
        <color rgb="FF6CA62C"/>
      </colorScale>
    </cfRule>
  </conditionalFormatting>
  <conditionalFormatting sqref="L80:L91">
    <cfRule type="cellIs" dxfId="8" priority="1" operator="lessThan">
      <formula>-10%</formula>
    </cfRule>
  </conditionalFormatting>
  <conditionalFormatting sqref="L91">
    <cfRule type="colorScale" priority="40">
      <colorScale>
        <cfvo type="min"/>
        <cfvo type="num" val="0"/>
        <cfvo type="max"/>
        <color theme="5" tint="-0.499984740745262"/>
        <color theme="0"/>
        <color rgb="FF6CA62C"/>
      </colorScale>
    </cfRule>
  </conditionalFormatting>
  <conditionalFormatting sqref="L93:L102">
    <cfRule type="colorScale" priority="101">
      <colorScale>
        <cfvo type="min"/>
        <cfvo type="num" val="0"/>
        <cfvo type="max"/>
        <color theme="5" tint="-0.499984740745262"/>
        <color theme="0"/>
        <color rgb="FF6CA62C"/>
      </colorScale>
    </cfRule>
  </conditionalFormatting>
  <conditionalFormatting sqref="L93:L103">
    <cfRule type="cellIs" dxfId="7" priority="5" operator="lessThan">
      <formula>-10%</formula>
    </cfRule>
  </conditionalFormatting>
  <conditionalFormatting sqref="L103">
    <cfRule type="colorScale" priority="37">
      <colorScale>
        <cfvo type="min"/>
        <cfvo type="num" val="0"/>
        <cfvo type="max"/>
        <color theme="5" tint="-0.499984740745262"/>
        <color theme="0"/>
        <color rgb="FF6CA62C"/>
      </colorScale>
    </cfRule>
  </conditionalFormatting>
  <conditionalFormatting sqref="Q13:Q20">
    <cfRule type="cellIs" dxfId="6" priority="35" operator="lessThan">
      <formula>-10%</formula>
    </cfRule>
    <cfRule type="colorScale" priority="36">
      <colorScale>
        <cfvo type="min"/>
        <cfvo type="num" val="0"/>
        <cfvo type="max"/>
        <color theme="5" tint="-0.499984740745262"/>
        <color theme="0"/>
        <color rgb="FF6CA62C"/>
      </colorScale>
    </cfRule>
  </conditionalFormatting>
  <conditionalFormatting sqref="Q22:Q32">
    <cfRule type="cellIs" dxfId="5" priority="33" operator="lessThan">
      <formula>-10%</formula>
    </cfRule>
    <cfRule type="colorScale" priority="34">
      <colorScale>
        <cfvo type="min"/>
        <cfvo type="num" val="0"/>
        <cfvo type="max"/>
        <color theme="5" tint="-0.499984740745262"/>
        <color theme="0"/>
        <color rgb="FF6CA62C"/>
      </colorScale>
    </cfRule>
  </conditionalFormatting>
  <conditionalFormatting sqref="Q39:Q50">
    <cfRule type="cellIs" dxfId="4" priority="17" operator="lessThan">
      <formula>-10%</formula>
    </cfRule>
    <cfRule type="colorScale" priority="18">
      <colorScale>
        <cfvo type="min"/>
        <cfvo type="num" val="0"/>
        <cfvo type="max"/>
        <color theme="5" tint="-0.499984740745262"/>
        <color theme="0"/>
        <color rgb="FF6CA62C"/>
      </colorScale>
    </cfRule>
  </conditionalFormatting>
  <conditionalFormatting sqref="Q52:Q62">
    <cfRule type="cellIs" dxfId="3" priority="15" operator="lessThan">
      <formula>-10%</formula>
    </cfRule>
    <cfRule type="colorScale" priority="16">
      <colorScale>
        <cfvo type="min"/>
        <cfvo type="num" val="0"/>
        <cfvo type="max"/>
        <color theme="5" tint="-0.499984740745262"/>
        <color theme="0"/>
        <color rgb="FF6CA62C"/>
      </colorScale>
    </cfRule>
  </conditionalFormatting>
  <conditionalFormatting sqref="Q64:Q74">
    <cfRule type="cellIs" dxfId="2" priority="13" operator="lessThan">
      <formula>-10%</formula>
    </cfRule>
    <cfRule type="colorScale" priority="14">
      <colorScale>
        <cfvo type="min"/>
        <cfvo type="num" val="0"/>
        <cfvo type="max"/>
        <color theme="5" tint="-0.499984740745262"/>
        <color theme="0"/>
        <color rgb="FF6CA62C"/>
      </colorScale>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5A34F"/>
  </sheetPr>
  <dimension ref="A1:T81"/>
  <sheetViews>
    <sheetView zoomScale="90" zoomScaleNormal="90" workbookViewId="0">
      <selection activeCell="A8" sqref="A8"/>
    </sheetView>
  </sheetViews>
  <sheetFormatPr baseColWidth="10" defaultColWidth="0" defaultRowHeight="13.8" zeroHeight="1"/>
  <cols>
    <col min="1" max="1" width="8.33203125" style="20" customWidth="1"/>
    <col min="2" max="2" width="18" style="20" customWidth="1"/>
    <col min="3" max="8" width="17.5546875" style="20" customWidth="1"/>
    <col min="9" max="11" width="12.5546875" style="20" customWidth="1"/>
    <col min="12" max="14" width="11.44140625" style="20" customWidth="1"/>
    <col min="15" max="15" width="10.109375" style="20" customWidth="1"/>
    <col min="16" max="20" width="0" style="20" hidden="1" customWidth="1"/>
    <col min="21" max="16384" width="11.44140625" style="20" hidden="1"/>
  </cols>
  <sheetData>
    <row r="1" spans="1:18" s="5" customFormat="1">
      <c r="E1" s="30"/>
      <c r="K1" s="6"/>
    </row>
    <row r="2" spans="1:18" s="5" customFormat="1">
      <c r="E2" s="30"/>
      <c r="K2" s="6"/>
    </row>
    <row r="3" spans="1:18" s="5" customFormat="1">
      <c r="E3" s="30"/>
      <c r="K3" s="6"/>
    </row>
    <row r="4" spans="1:18" s="5" customFormat="1">
      <c r="A4" s="9" t="s">
        <v>150</v>
      </c>
      <c r="K4" s="6"/>
    </row>
    <row r="5" spans="1:18" s="5" customFormat="1">
      <c r="A5" s="89" t="s">
        <v>151</v>
      </c>
      <c r="B5" s="89"/>
      <c r="C5" s="89"/>
      <c r="D5" s="89"/>
      <c r="E5" s="89"/>
      <c r="F5" s="89"/>
      <c r="G5" s="89"/>
      <c r="H5" s="89"/>
      <c r="I5" s="89"/>
      <c r="J5" s="89"/>
      <c r="K5" s="89"/>
      <c r="L5" s="89"/>
      <c r="M5" s="89"/>
      <c r="N5" s="89"/>
      <c r="O5" s="89"/>
    </row>
    <row r="6" spans="1:18" s="5" customFormat="1">
      <c r="A6" s="9" t="s">
        <v>2</v>
      </c>
      <c r="K6" s="6"/>
    </row>
    <row r="7" spans="1:18" s="5" customFormat="1">
      <c r="A7" s="29" t="s">
        <v>3</v>
      </c>
      <c r="K7" s="6"/>
    </row>
    <row r="8" spans="1:18" s="5" customFormat="1"/>
    <row r="9" spans="1:18" s="5" customFormat="1" ht="37.5" customHeight="1">
      <c r="A9" s="96"/>
      <c r="B9" s="238" t="s">
        <v>152</v>
      </c>
      <c r="C9" s="238"/>
      <c r="D9" s="238"/>
      <c r="E9" s="238"/>
      <c r="F9" s="238"/>
      <c r="G9" s="238"/>
      <c r="H9" s="238"/>
      <c r="I9" s="238"/>
      <c r="J9" s="238"/>
      <c r="K9" s="238"/>
      <c r="L9" s="238"/>
      <c r="M9" s="238"/>
      <c r="N9" s="238"/>
      <c r="O9" s="238"/>
      <c r="P9" s="239"/>
      <c r="Q9" s="239"/>
      <c r="R9" s="239"/>
    </row>
    <row r="10" spans="1:18" s="5" customFormat="1">
      <c r="B10" s="37"/>
      <c r="C10" s="37"/>
      <c r="D10" s="37"/>
      <c r="E10" s="37"/>
      <c r="I10" s="37"/>
      <c r="J10" s="37"/>
      <c r="K10" s="37"/>
    </row>
    <row r="11" spans="1:18" s="5" customFormat="1">
      <c r="B11" s="9" t="s">
        <v>153</v>
      </c>
      <c r="C11" s="37"/>
      <c r="D11" s="37"/>
      <c r="E11" s="37"/>
      <c r="I11" s="37"/>
      <c r="J11" s="37"/>
      <c r="K11" s="37"/>
    </row>
    <row r="12" spans="1:18" s="5" customFormat="1">
      <c r="B12" s="37"/>
      <c r="C12" s="37"/>
      <c r="D12" s="37"/>
      <c r="E12" s="37"/>
      <c r="I12" s="37"/>
      <c r="J12" s="37"/>
      <c r="K12" s="37"/>
    </row>
    <row r="13" spans="1:18" s="5" customFormat="1" ht="27.6">
      <c r="B13" s="242" t="s">
        <v>154</v>
      </c>
      <c r="C13" s="242" t="s">
        <v>155</v>
      </c>
      <c r="D13" s="218" t="s">
        <v>156</v>
      </c>
      <c r="E13" s="242" t="s">
        <v>157</v>
      </c>
      <c r="I13" s="37"/>
      <c r="J13" s="37"/>
      <c r="K13" s="37"/>
    </row>
    <row r="14" spans="1:18" s="5" customFormat="1">
      <c r="B14" s="243"/>
      <c r="C14" s="243"/>
      <c r="D14" s="219" t="s">
        <v>158</v>
      </c>
      <c r="E14" s="243"/>
      <c r="I14" s="37"/>
      <c r="J14" s="37"/>
      <c r="K14" s="37"/>
    </row>
    <row r="15" spans="1:18" s="5" customFormat="1">
      <c r="B15" s="220">
        <v>2021</v>
      </c>
      <c r="C15" s="220">
        <v>108</v>
      </c>
      <c r="D15" s="221">
        <v>1497.3844715903242</v>
      </c>
      <c r="E15" s="221">
        <v>16868</v>
      </c>
      <c r="I15" s="37"/>
      <c r="J15" s="37"/>
      <c r="K15" s="37"/>
    </row>
    <row r="16" spans="1:18" s="5" customFormat="1">
      <c r="B16" s="220">
        <v>2022</v>
      </c>
      <c r="C16" s="220">
        <v>138</v>
      </c>
      <c r="D16" s="221">
        <v>1552.7112496100001</v>
      </c>
      <c r="E16" s="221">
        <v>15863</v>
      </c>
      <c r="I16" s="37"/>
      <c r="J16" s="37"/>
      <c r="K16" s="37"/>
    </row>
    <row r="17" spans="1:15" s="5" customFormat="1">
      <c r="B17" s="220">
        <v>2023</v>
      </c>
      <c r="C17" s="220">
        <v>94</v>
      </c>
      <c r="D17" s="221">
        <v>627.75249637846593</v>
      </c>
      <c r="E17" s="221">
        <v>6549</v>
      </c>
      <c r="I17" s="37"/>
      <c r="J17" s="37"/>
      <c r="K17" s="37"/>
    </row>
    <row r="18" spans="1:15" s="5" customFormat="1">
      <c r="B18" s="220">
        <v>2024</v>
      </c>
      <c r="C18" s="220">
        <v>110</v>
      </c>
      <c r="D18" s="221">
        <v>2500.3792671754209</v>
      </c>
      <c r="E18" s="221">
        <v>13835</v>
      </c>
      <c r="I18" s="37"/>
      <c r="J18" s="37"/>
      <c r="K18" s="37"/>
    </row>
    <row r="19" spans="1:15" s="5" customFormat="1">
      <c r="B19" s="222" t="s">
        <v>159</v>
      </c>
      <c r="C19" s="222">
        <f>SUM(C15:C18)</f>
        <v>450</v>
      </c>
      <c r="D19" s="221">
        <f t="shared" ref="D19:E19" si="0">SUM(D15:D18)</f>
        <v>6178.2274847542103</v>
      </c>
      <c r="E19" s="221">
        <f t="shared" si="0"/>
        <v>53115</v>
      </c>
      <c r="I19" s="37"/>
      <c r="J19" s="37"/>
      <c r="K19" s="37"/>
    </row>
    <row r="20" spans="1:15" s="5" customFormat="1">
      <c r="B20" s="37"/>
      <c r="C20" s="37"/>
      <c r="D20" s="37"/>
      <c r="E20" s="37"/>
      <c r="I20" s="37"/>
      <c r="J20" s="37"/>
      <c r="K20" s="37"/>
    </row>
    <row r="21" spans="1:15" s="5" customFormat="1">
      <c r="B21" s="37"/>
      <c r="C21" s="37"/>
      <c r="D21" s="37"/>
      <c r="E21" s="37"/>
      <c r="I21" s="37"/>
      <c r="J21" s="37"/>
      <c r="K21" s="37"/>
    </row>
    <row r="22" spans="1:15" s="5" customFormat="1">
      <c r="B22" s="37"/>
      <c r="C22" s="37"/>
      <c r="D22" s="37"/>
      <c r="E22" s="37"/>
      <c r="I22" s="37"/>
      <c r="J22" s="37"/>
      <c r="K22" s="37"/>
    </row>
    <row r="23" spans="1:15" s="5" customFormat="1">
      <c r="B23" s="37"/>
      <c r="C23" s="37"/>
      <c r="D23" s="37"/>
      <c r="E23" s="37"/>
      <c r="I23" s="37"/>
      <c r="J23" s="37"/>
      <c r="K23" s="37"/>
    </row>
    <row r="24" spans="1:15" s="5" customFormat="1">
      <c r="B24" s="37"/>
      <c r="C24" s="37"/>
      <c r="D24" s="37"/>
      <c r="E24" s="37"/>
      <c r="I24" s="37"/>
      <c r="J24" s="37"/>
      <c r="K24" s="37"/>
    </row>
    <row r="25" spans="1:15" s="5" customFormat="1">
      <c r="B25" s="37"/>
      <c r="C25" s="37"/>
      <c r="D25" s="37"/>
      <c r="E25" s="37"/>
      <c r="I25" s="37"/>
      <c r="J25" s="37"/>
      <c r="K25" s="37"/>
    </row>
    <row r="26" spans="1:15" s="5" customFormat="1" ht="14.1" customHeight="1">
      <c r="B26" s="37"/>
      <c r="C26" s="37"/>
      <c r="D26" s="37"/>
      <c r="E26" s="37"/>
      <c r="I26" s="37"/>
      <c r="J26" s="37"/>
      <c r="K26" s="37"/>
    </row>
    <row r="27" spans="1:15" s="5" customFormat="1" ht="68.099999999999994" customHeight="1">
      <c r="A27" s="96"/>
      <c r="B27" s="238" t="s">
        <v>160</v>
      </c>
      <c r="C27" s="238"/>
      <c r="D27" s="238"/>
      <c r="E27" s="238"/>
      <c r="F27" s="238"/>
      <c r="G27" s="238"/>
      <c r="H27" s="238"/>
      <c r="I27" s="238"/>
      <c r="J27" s="238"/>
      <c r="K27" s="238"/>
      <c r="L27" s="238"/>
      <c r="M27" s="238"/>
      <c r="N27" s="238"/>
      <c r="O27" s="238"/>
    </row>
    <row r="28" spans="1:15" s="5" customFormat="1" ht="29.25" customHeight="1">
      <c r="B28" s="37"/>
      <c r="C28" s="37"/>
      <c r="D28" s="37"/>
      <c r="E28" s="37"/>
      <c r="I28" s="37"/>
      <c r="J28" s="37"/>
      <c r="K28" s="37"/>
    </row>
    <row r="29" spans="1:15" s="5" customFormat="1">
      <c r="B29" s="9" t="s">
        <v>161</v>
      </c>
    </row>
    <row r="30" spans="1:15" s="5" customFormat="1"/>
    <row r="31" spans="1:15" s="5" customFormat="1" ht="30.75" customHeight="1">
      <c r="B31" s="38"/>
      <c r="C31" s="241" t="s">
        <v>155</v>
      </c>
      <c r="D31" s="241"/>
      <c r="E31" s="241" t="s">
        <v>162</v>
      </c>
      <c r="F31" s="241"/>
      <c r="G31" s="241" t="s">
        <v>163</v>
      </c>
      <c r="H31" s="241"/>
    </row>
    <row r="32" spans="1:15" s="5" customFormat="1" ht="44.25" customHeight="1">
      <c r="B32" s="131" t="s">
        <v>154</v>
      </c>
      <c r="C32" s="131" t="s">
        <v>164</v>
      </c>
      <c r="D32" s="131" t="s">
        <v>165</v>
      </c>
      <c r="E32" s="131" t="s">
        <v>166</v>
      </c>
      <c r="F32" s="131" t="s">
        <v>165</v>
      </c>
      <c r="G32" s="131" t="s">
        <v>167</v>
      </c>
      <c r="H32" s="131" t="s">
        <v>165</v>
      </c>
      <c r="J32" s="39"/>
      <c r="K32" s="39"/>
      <c r="L32" s="39"/>
    </row>
    <row r="33" spans="1:16" s="5" customFormat="1">
      <c r="B33" s="133">
        <v>2021</v>
      </c>
      <c r="C33" s="127">
        <v>21</v>
      </c>
      <c r="D33" s="134"/>
      <c r="E33" s="128">
        <v>544</v>
      </c>
      <c r="F33" s="134"/>
      <c r="G33" s="128">
        <v>1594</v>
      </c>
      <c r="H33" s="134"/>
      <c r="J33" s="39"/>
      <c r="K33" s="39"/>
      <c r="L33" s="40"/>
      <c r="P33" s="13"/>
    </row>
    <row r="34" spans="1:16" s="5" customFormat="1">
      <c r="B34" s="133">
        <v>2022</v>
      </c>
      <c r="C34" s="127">
        <v>40</v>
      </c>
      <c r="D34" s="134">
        <f>+(C34/C33)-1</f>
        <v>0.90476190476190466</v>
      </c>
      <c r="E34" s="128">
        <v>448</v>
      </c>
      <c r="F34" s="134">
        <f>+(E34/E33)-1</f>
        <v>-0.17647058823529416</v>
      </c>
      <c r="G34" s="128">
        <v>4570</v>
      </c>
      <c r="H34" s="134">
        <f>+(G34/G33)-1</f>
        <v>1.8670012547051442</v>
      </c>
      <c r="J34" s="39"/>
      <c r="K34" s="39"/>
      <c r="L34" s="40"/>
    </row>
    <row r="35" spans="1:16" s="5" customFormat="1">
      <c r="B35" s="133">
        <v>2023</v>
      </c>
      <c r="C35" s="127">
        <v>15</v>
      </c>
      <c r="D35" s="134">
        <f>+(C35/C34)-1</f>
        <v>-0.625</v>
      </c>
      <c r="E35" s="128">
        <v>55</v>
      </c>
      <c r="F35" s="134">
        <f>+(E35/E34)-1</f>
        <v>-0.8772321428571429</v>
      </c>
      <c r="G35" s="128">
        <v>1123</v>
      </c>
      <c r="H35" s="134">
        <f>+(G35/G34)-1</f>
        <v>-0.75426695842450764</v>
      </c>
      <c r="I35" s="161"/>
      <c r="J35" s="39"/>
      <c r="K35" s="39"/>
      <c r="L35" s="40"/>
    </row>
    <row r="36" spans="1:16" s="5" customFormat="1">
      <c r="B36" s="133">
        <v>2024</v>
      </c>
      <c r="C36" s="127">
        <v>16</v>
      </c>
      <c r="D36" s="144">
        <f>+(C36/C35)-1</f>
        <v>6.6666666666666652E-2</v>
      </c>
      <c r="E36" s="128">
        <v>118.228362529865</v>
      </c>
      <c r="F36" s="144">
        <f>+(E36/E35)-1</f>
        <v>1.1496065914520908</v>
      </c>
      <c r="G36" s="128">
        <v>881</v>
      </c>
      <c r="H36" s="144">
        <f>+(G36/G35)-1</f>
        <v>-0.2154942119323241</v>
      </c>
      <c r="I36" s="161"/>
    </row>
    <row r="37" spans="1:16" s="5" customFormat="1">
      <c r="B37" s="132">
        <v>2025</v>
      </c>
      <c r="C37" s="132">
        <v>31</v>
      </c>
      <c r="D37" s="172">
        <f>+(C37/C36)-1</f>
        <v>0.9375</v>
      </c>
      <c r="E37" s="173">
        <v>234.61477198915699</v>
      </c>
      <c r="F37" s="172">
        <f>+(E37/E36)-1</f>
        <v>0.98442037907690971</v>
      </c>
      <c r="G37" s="173">
        <v>2711</v>
      </c>
      <c r="H37" s="172">
        <f>+(G37/G36)-1</f>
        <v>2.0771850170261068</v>
      </c>
      <c r="I37" s="161"/>
    </row>
    <row r="38" spans="1:16" s="5" customFormat="1" ht="14.25" customHeight="1">
      <c r="B38" s="129" t="s">
        <v>159</v>
      </c>
      <c r="C38" s="135">
        <f>+SUM(C33:C36)</f>
        <v>92</v>
      </c>
      <c r="D38" s="130"/>
      <c r="E38" s="130">
        <f>+SUM(E33:E36)</f>
        <v>1165.2283625298651</v>
      </c>
      <c r="F38" s="130"/>
      <c r="G38" s="130">
        <f>+SUM(G33:G36)</f>
        <v>8168</v>
      </c>
      <c r="H38" s="130"/>
      <c r="I38" s="34"/>
      <c r="J38" s="41"/>
      <c r="K38" s="41"/>
      <c r="L38" s="42"/>
      <c r="M38" s="42"/>
      <c r="N38" s="42"/>
    </row>
    <row r="39" spans="1:16" s="5" customFormat="1">
      <c r="B39" s="41" t="s">
        <v>168</v>
      </c>
      <c r="C39" s="41"/>
      <c r="D39" s="41"/>
      <c r="E39" s="41"/>
      <c r="F39" s="42"/>
      <c r="G39" s="42"/>
      <c r="H39" s="42"/>
      <c r="I39" s="34"/>
      <c r="J39" s="41"/>
      <c r="K39" s="41"/>
      <c r="L39" s="42"/>
      <c r="M39" s="42"/>
      <c r="N39" s="42"/>
    </row>
    <row r="40" spans="1:16" s="5" customFormat="1" ht="14.25" customHeight="1">
      <c r="B40" s="41" t="s">
        <v>169</v>
      </c>
      <c r="C40" s="41"/>
      <c r="D40" s="41"/>
      <c r="E40" s="41"/>
      <c r="F40" s="41"/>
      <c r="G40" s="41"/>
      <c r="H40" s="41"/>
      <c r="I40" s="41"/>
      <c r="J40" s="41"/>
      <c r="K40" s="41"/>
      <c r="L40" s="41"/>
      <c r="M40" s="41"/>
      <c r="N40" s="41"/>
      <c r="O40" s="41"/>
    </row>
    <row r="41" spans="1:16" s="5" customFormat="1" ht="22.5" customHeight="1">
      <c r="B41" s="244" t="s">
        <v>170</v>
      </c>
      <c r="C41" s="244"/>
      <c r="D41" s="244"/>
      <c r="E41" s="244"/>
      <c r="F41" s="244"/>
      <c r="G41" s="244"/>
      <c r="H41" s="244"/>
      <c r="I41" s="44"/>
      <c r="J41" s="43"/>
      <c r="K41" s="43"/>
      <c r="L41" s="43"/>
      <c r="M41" s="43"/>
      <c r="N41" s="43"/>
      <c r="O41" s="43"/>
    </row>
    <row r="42" spans="1:16" s="5" customFormat="1" ht="18.899999999999999" customHeight="1">
      <c r="B42" s="245"/>
      <c r="C42" s="245"/>
      <c r="D42" s="245"/>
      <c r="E42" s="245"/>
      <c r="F42" s="245"/>
      <c r="G42" s="43"/>
      <c r="H42" s="43"/>
      <c r="I42" s="44"/>
      <c r="J42" s="44"/>
      <c r="K42" s="44"/>
      <c r="L42" s="44"/>
      <c r="M42" s="43"/>
    </row>
    <row r="43" spans="1:16" s="5" customFormat="1" ht="63.6" customHeight="1">
      <c r="A43" s="89"/>
      <c r="B43" s="240" t="s">
        <v>171</v>
      </c>
      <c r="C43" s="240"/>
      <c r="D43" s="240"/>
      <c r="E43" s="240"/>
      <c r="F43" s="240"/>
      <c r="G43" s="240"/>
      <c r="H43" s="240"/>
      <c r="I43" s="240"/>
      <c r="J43" s="240"/>
      <c r="K43" s="240"/>
      <c r="L43" s="240"/>
      <c r="M43" s="240"/>
      <c r="N43" s="240"/>
      <c r="O43" s="240"/>
    </row>
    <row r="44" spans="1:16" s="5" customFormat="1">
      <c r="B44" s="36"/>
      <c r="C44" s="36"/>
      <c r="D44" s="36"/>
      <c r="E44" s="36"/>
      <c r="F44" s="36"/>
      <c r="G44" s="36"/>
      <c r="H44" s="36"/>
      <c r="I44" s="36"/>
      <c r="J44" s="36"/>
      <c r="K44" s="36"/>
      <c r="L44" s="36"/>
      <c r="M44" s="36"/>
      <c r="N44" s="36"/>
      <c r="O44" s="36"/>
    </row>
    <row r="45" spans="1:16" s="5" customFormat="1">
      <c r="B45" s="36"/>
      <c r="C45" s="36"/>
      <c r="D45" s="36"/>
      <c r="E45" s="36"/>
      <c r="F45" s="36"/>
      <c r="G45" s="36"/>
      <c r="H45" s="36"/>
      <c r="I45" s="36"/>
      <c r="J45" s="36"/>
      <c r="K45" s="36"/>
      <c r="L45" s="36"/>
      <c r="M45" s="36"/>
      <c r="N45" s="36"/>
      <c r="O45" s="36"/>
    </row>
    <row r="46" spans="1:16" s="5" customFormat="1">
      <c r="B46" s="9" t="s">
        <v>172</v>
      </c>
    </row>
    <row r="47" spans="1:16" s="5" customFormat="1">
      <c r="B47" s="9"/>
    </row>
    <row r="48" spans="1:16" s="5" customFormat="1" ht="25.5" customHeight="1">
      <c r="C48" s="246" t="s">
        <v>55</v>
      </c>
      <c r="D48" s="247"/>
      <c r="E48" s="246" t="s">
        <v>156</v>
      </c>
      <c r="F48" s="247"/>
      <c r="G48" s="246" t="s">
        <v>157</v>
      </c>
      <c r="H48" s="247"/>
    </row>
    <row r="49" spans="1:8" s="5" customFormat="1" ht="21" customHeight="1">
      <c r="B49" s="186" t="s">
        <v>154</v>
      </c>
      <c r="C49" s="131" t="s">
        <v>173</v>
      </c>
      <c r="D49" s="131" t="s">
        <v>174</v>
      </c>
      <c r="E49" s="131" t="s">
        <v>173</v>
      </c>
      <c r="F49" s="131" t="s">
        <v>174</v>
      </c>
      <c r="G49" s="131" t="s">
        <v>173</v>
      </c>
      <c r="H49" s="131" t="s">
        <v>174</v>
      </c>
    </row>
    <row r="50" spans="1:8" s="5" customFormat="1">
      <c r="B50" s="135">
        <v>2021</v>
      </c>
      <c r="C50" s="180">
        <v>21</v>
      </c>
      <c r="D50" s="180">
        <v>43</v>
      </c>
      <c r="E50" s="181">
        <v>544</v>
      </c>
      <c r="F50" s="181">
        <v>2144</v>
      </c>
      <c r="G50" s="181">
        <v>1594</v>
      </c>
      <c r="H50" s="181">
        <v>13812</v>
      </c>
    </row>
    <row r="51" spans="1:8" s="5" customFormat="1">
      <c r="B51" s="135">
        <v>2022</v>
      </c>
      <c r="C51" s="180">
        <v>40</v>
      </c>
      <c r="D51" s="180">
        <v>59</v>
      </c>
      <c r="E51" s="181">
        <v>448</v>
      </c>
      <c r="F51" s="181">
        <v>603</v>
      </c>
      <c r="G51" s="181">
        <v>4570</v>
      </c>
      <c r="H51" s="181">
        <v>8654</v>
      </c>
    </row>
    <row r="52" spans="1:8" s="5" customFormat="1">
      <c r="B52" s="135">
        <v>2023</v>
      </c>
      <c r="C52" s="180">
        <v>15</v>
      </c>
      <c r="D52" s="180">
        <v>36</v>
      </c>
      <c r="E52" s="181">
        <v>55</v>
      </c>
      <c r="F52" s="181">
        <v>360</v>
      </c>
      <c r="G52" s="181">
        <v>1123</v>
      </c>
      <c r="H52" s="181">
        <v>2973</v>
      </c>
    </row>
    <row r="53" spans="1:8" s="5" customFormat="1">
      <c r="B53" s="135">
        <v>2024</v>
      </c>
      <c r="C53" s="180">
        <v>16</v>
      </c>
      <c r="D53" s="180">
        <v>48</v>
      </c>
      <c r="E53" s="181">
        <v>118</v>
      </c>
      <c r="F53" s="181">
        <v>1091</v>
      </c>
      <c r="G53" s="181">
        <v>881</v>
      </c>
      <c r="H53" s="181">
        <v>4248</v>
      </c>
    </row>
    <row r="54" spans="1:8" s="5" customFormat="1">
      <c r="B54" s="182">
        <v>2025</v>
      </c>
      <c r="C54" s="182">
        <v>31</v>
      </c>
      <c r="D54" s="182">
        <v>46</v>
      </c>
      <c r="E54" s="183">
        <v>235</v>
      </c>
      <c r="F54" s="183">
        <v>637</v>
      </c>
      <c r="G54" s="183">
        <v>2711</v>
      </c>
      <c r="H54" s="183">
        <v>3825</v>
      </c>
    </row>
    <row r="55" spans="1:8" s="5" customFormat="1">
      <c r="B55" s="41" t="s">
        <v>175</v>
      </c>
      <c r="C55" s="41"/>
      <c r="D55" s="191"/>
      <c r="E55" s="34"/>
    </row>
    <row r="56" spans="1:8" s="5" customFormat="1">
      <c r="B56" s="41" t="s">
        <v>169</v>
      </c>
      <c r="C56" s="41"/>
      <c r="D56" s="41"/>
      <c r="E56" s="34"/>
    </row>
    <row r="57" spans="1:8" s="5" customFormat="1" ht="36" customHeight="1">
      <c r="B57" s="244" t="s">
        <v>176</v>
      </c>
      <c r="C57" s="244"/>
      <c r="D57" s="244"/>
      <c r="E57" s="244"/>
    </row>
    <row r="58" spans="1:8" s="5" customFormat="1">
      <c r="B58" s="9"/>
    </row>
    <row r="59" spans="1:8" s="5" customFormat="1">
      <c r="A59" s="213"/>
      <c r="B59" s="214"/>
      <c r="C59" s="213"/>
      <c r="D59" s="213"/>
      <c r="E59" s="213"/>
      <c r="F59" s="213"/>
    </row>
    <row r="60" spans="1:8" s="5" customFormat="1">
      <c r="A60" s="213"/>
      <c r="B60" s="31">
        <v>2021</v>
      </c>
      <c r="C60" s="184">
        <f>+C50/D50</f>
        <v>0.48837209302325579</v>
      </c>
      <c r="D60" s="185">
        <f>1-C60</f>
        <v>0.51162790697674421</v>
      </c>
      <c r="E60" s="184">
        <f>+E50/F50</f>
        <v>0.2537313432835821</v>
      </c>
      <c r="F60" s="185">
        <f>1-E60</f>
        <v>0.74626865671641784</v>
      </c>
      <c r="G60" s="184">
        <f>+G50/H50</f>
        <v>0.11540689255719665</v>
      </c>
      <c r="H60" s="185">
        <f>1-G60</f>
        <v>0.88459310744280339</v>
      </c>
    </row>
    <row r="61" spans="1:8" s="5" customFormat="1">
      <c r="A61" s="213"/>
      <c r="B61" s="31">
        <v>2022</v>
      </c>
      <c r="C61" s="184">
        <f>+C51/D51</f>
        <v>0.67796610169491522</v>
      </c>
      <c r="D61" s="185">
        <f t="shared" ref="D61:F63" si="1">1-C61</f>
        <v>0.32203389830508478</v>
      </c>
      <c r="E61" s="184">
        <f>+E51/F51</f>
        <v>0.74295190713101156</v>
      </c>
      <c r="F61" s="185">
        <f t="shared" si="1"/>
        <v>0.25704809286898844</v>
      </c>
      <c r="G61" s="184">
        <f>+G51/H51</f>
        <v>0.52807950080887456</v>
      </c>
      <c r="H61" s="185">
        <f>1-G61</f>
        <v>0.47192049919112544</v>
      </c>
    </row>
    <row r="62" spans="1:8" s="5" customFormat="1">
      <c r="A62" s="213"/>
      <c r="B62" s="31">
        <v>2023</v>
      </c>
      <c r="C62" s="184">
        <f>+C52/D52</f>
        <v>0.41666666666666669</v>
      </c>
      <c r="D62" s="185">
        <f t="shared" si="1"/>
        <v>0.58333333333333326</v>
      </c>
      <c r="E62" s="184">
        <f>+E52/F52</f>
        <v>0.15277777777777779</v>
      </c>
      <c r="F62" s="185">
        <f t="shared" si="1"/>
        <v>0.84722222222222221</v>
      </c>
      <c r="G62" s="184">
        <f>+G52/H52</f>
        <v>0.3777329297006391</v>
      </c>
      <c r="H62" s="185">
        <f>1-G62</f>
        <v>0.6222670702993609</v>
      </c>
    </row>
    <row r="63" spans="1:8" s="5" customFormat="1">
      <c r="A63" s="213"/>
      <c r="B63" s="31">
        <v>2024</v>
      </c>
      <c r="C63" s="184">
        <f>+C53/D53</f>
        <v>0.33333333333333331</v>
      </c>
      <c r="D63" s="185">
        <f t="shared" si="1"/>
        <v>0.66666666666666674</v>
      </c>
      <c r="E63" s="184">
        <f>+E53/F53</f>
        <v>0.10815765352887259</v>
      </c>
      <c r="F63" s="185">
        <f t="shared" si="1"/>
        <v>0.89184234647112737</v>
      </c>
      <c r="G63" s="184">
        <f>+G53/H53</f>
        <v>0.20739171374764595</v>
      </c>
      <c r="H63" s="185">
        <f>1-G63</f>
        <v>0.79260828625235402</v>
      </c>
    </row>
    <row r="64" spans="1:8" s="5" customFormat="1">
      <c r="A64" s="213"/>
      <c r="B64" s="215">
        <v>2025</v>
      </c>
      <c r="C64" s="184">
        <f>+C54/D54</f>
        <v>0.67391304347826086</v>
      </c>
      <c r="D64" s="185">
        <f>1-C64</f>
        <v>0.32608695652173914</v>
      </c>
      <c r="E64" s="184">
        <f>+E54/F54</f>
        <v>0.36891679748822603</v>
      </c>
      <c r="F64" s="185">
        <f>1-E64</f>
        <v>0.63108320251177397</v>
      </c>
      <c r="G64" s="184">
        <f>+G54/H54</f>
        <v>0.70875816993464047</v>
      </c>
      <c r="H64" s="185">
        <f>1-G64</f>
        <v>0.29124183006535953</v>
      </c>
    </row>
    <row r="65" spans="2:8" s="5" customFormat="1">
      <c r="B65" s="9"/>
    </row>
    <row r="66" spans="2:8" s="5" customFormat="1">
      <c r="B66" s="9"/>
    </row>
    <row r="67" spans="2:8" s="5" customFormat="1">
      <c r="B67" s="9"/>
    </row>
    <row r="68" spans="2:8" s="5" customFormat="1">
      <c r="B68" s="9"/>
    </row>
    <row r="69" spans="2:8" s="5" customFormat="1">
      <c r="B69" s="9"/>
    </row>
    <row r="70" spans="2:8" s="5" customFormat="1">
      <c r="B70" s="9"/>
    </row>
    <row r="71" spans="2:8" s="5" customFormat="1">
      <c r="G71" s="31"/>
      <c r="H71" s="31"/>
    </row>
    <row r="72" spans="2:8" s="5" customFormat="1">
      <c r="G72" s="31"/>
      <c r="H72" s="31"/>
    </row>
    <row r="73" spans="2:8" s="5" customFormat="1">
      <c r="G73" s="31"/>
      <c r="H73" s="31"/>
    </row>
    <row r="74" spans="2:8" s="5" customFormat="1">
      <c r="G74" s="31"/>
      <c r="H74" s="31"/>
    </row>
    <row r="75" spans="2:8"/>
    <row r="76" spans="2:8"/>
    <row r="77" spans="2:8"/>
    <row r="78" spans="2:8"/>
    <row r="79" spans="2:8"/>
    <row r="80" spans="2:8"/>
    <row r="81"/>
  </sheetData>
  <mergeCells count="16">
    <mergeCell ref="B57:E57"/>
    <mergeCell ref="B42:F42"/>
    <mergeCell ref="B41:H41"/>
    <mergeCell ref="C48:D48"/>
    <mergeCell ref="E48:F48"/>
    <mergeCell ref="G48:H48"/>
    <mergeCell ref="B27:O27"/>
    <mergeCell ref="P9:R9"/>
    <mergeCell ref="B43:O43"/>
    <mergeCell ref="E31:F31"/>
    <mergeCell ref="G31:H31"/>
    <mergeCell ref="B9:O9"/>
    <mergeCell ref="C31:D31"/>
    <mergeCell ref="B13:B14"/>
    <mergeCell ref="C13:C14"/>
    <mergeCell ref="E13:E14"/>
  </mergeCells>
  <pageMargins left="0.7" right="0.7" top="0.75" bottom="0.75" header="0.3" footer="0.3"/>
  <pageSetup paperSize="9" orientation="portrait" r:id="rId1"/>
  <ignoredErrors>
    <ignoredError sqref="D60:D63 F60:F63 G60:G6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5ED18D"/>
  </sheetPr>
  <dimension ref="A1:X507"/>
  <sheetViews>
    <sheetView zoomScale="85" zoomScaleNormal="85" workbookViewId="0">
      <selection activeCell="A8" sqref="A8"/>
    </sheetView>
  </sheetViews>
  <sheetFormatPr baseColWidth="10" defaultColWidth="0" defaultRowHeight="13.8" zeroHeight="1"/>
  <cols>
    <col min="1" max="1" width="6.88671875" style="13" customWidth="1"/>
    <col min="2" max="2" width="15.6640625" style="13" customWidth="1"/>
    <col min="3" max="11" width="13.5546875" style="13" customWidth="1"/>
    <col min="12" max="12" width="13.44140625" style="13" customWidth="1"/>
    <col min="13" max="13" width="14.44140625" style="13" customWidth="1"/>
    <col min="14" max="16" width="14.5546875" style="13" customWidth="1"/>
    <col min="17" max="17" width="10.88671875" style="13" customWidth="1"/>
    <col min="18" max="24" width="0" style="13" hidden="1" customWidth="1"/>
    <col min="25" max="16384" width="10.88671875" style="13" hidden="1"/>
  </cols>
  <sheetData>
    <row r="1" spans="1:17" s="5" customFormat="1">
      <c r="E1" s="30"/>
    </row>
    <row r="2" spans="1:17" s="5" customFormat="1">
      <c r="E2" s="30"/>
    </row>
    <row r="3" spans="1:17" s="5" customFormat="1">
      <c r="E3" s="30"/>
    </row>
    <row r="4" spans="1:17" s="5" customFormat="1">
      <c r="A4" s="188" t="s">
        <v>177</v>
      </c>
      <c r="B4" s="11"/>
      <c r="C4" s="11"/>
      <c r="D4" s="11"/>
      <c r="E4" s="11"/>
      <c r="F4" s="11"/>
      <c r="G4" s="11"/>
      <c r="H4" s="11"/>
      <c r="I4" s="11"/>
    </row>
    <row r="5" spans="1:17" s="5" customFormat="1">
      <c r="A5" s="89" t="s">
        <v>178</v>
      </c>
      <c r="B5" s="89"/>
      <c r="C5" s="89"/>
      <c r="D5" s="89"/>
      <c r="E5" s="89"/>
      <c r="F5" s="89"/>
      <c r="G5" s="89"/>
      <c r="H5" s="89"/>
      <c r="I5" s="89"/>
      <c r="J5" s="89"/>
      <c r="K5" s="89"/>
      <c r="L5" s="89"/>
      <c r="M5" s="89"/>
      <c r="N5" s="89"/>
      <c r="O5" s="89"/>
      <c r="P5" s="89"/>
      <c r="Q5" s="89"/>
    </row>
    <row r="6" spans="1:17" s="5" customFormat="1">
      <c r="A6" s="9" t="s">
        <v>2</v>
      </c>
    </row>
    <row r="7" spans="1:17" s="5" customFormat="1">
      <c r="A7" s="29" t="s">
        <v>3</v>
      </c>
    </row>
    <row r="8" spans="1:17" s="5" customFormat="1" ht="19.5" customHeight="1"/>
    <row r="9" spans="1:17" s="5" customFormat="1" ht="34.5" customHeight="1">
      <c r="A9" s="42"/>
      <c r="C9" s="251" t="s">
        <v>179</v>
      </c>
      <c r="D9" s="251"/>
      <c r="E9" s="251"/>
      <c r="F9" s="251"/>
      <c r="G9" s="251"/>
      <c r="H9" s="251"/>
      <c r="I9" s="251"/>
      <c r="J9" s="251"/>
      <c r="K9" s="251"/>
      <c r="M9" s="250" t="s">
        <v>180</v>
      </c>
      <c r="N9" s="250"/>
      <c r="O9" s="250"/>
      <c r="P9" s="250"/>
    </row>
    <row r="10" spans="1:17" s="5" customFormat="1" ht="60" customHeight="1">
      <c r="A10" s="42"/>
      <c r="C10" s="241" t="s">
        <v>155</v>
      </c>
      <c r="D10" s="241"/>
      <c r="E10" s="241"/>
      <c r="F10" s="241" t="s">
        <v>181</v>
      </c>
      <c r="G10" s="241"/>
      <c r="H10" s="241"/>
      <c r="I10" s="241" t="s">
        <v>163</v>
      </c>
      <c r="J10" s="241"/>
      <c r="K10" s="241"/>
      <c r="M10" s="140" t="s">
        <v>182</v>
      </c>
      <c r="N10" s="126" t="s">
        <v>155</v>
      </c>
      <c r="O10" s="126" t="s">
        <v>181</v>
      </c>
      <c r="P10" s="126" t="s">
        <v>163</v>
      </c>
    </row>
    <row r="11" spans="1:17" s="5" customFormat="1" ht="14.4" customHeight="1">
      <c r="A11" s="42"/>
      <c r="B11" s="129" t="s">
        <v>183</v>
      </c>
      <c r="C11" s="129">
        <v>2024</v>
      </c>
      <c r="D11" s="129">
        <v>2025</v>
      </c>
      <c r="E11" s="130" t="s">
        <v>184</v>
      </c>
      <c r="F11" s="129">
        <v>2024</v>
      </c>
      <c r="G11" s="130">
        <v>2025</v>
      </c>
      <c r="H11" s="130" t="s">
        <v>184</v>
      </c>
      <c r="I11" s="129">
        <v>2024</v>
      </c>
      <c r="J11" s="130">
        <v>2025</v>
      </c>
      <c r="K11" s="130" t="s">
        <v>184</v>
      </c>
      <c r="M11" s="162" t="s">
        <v>106</v>
      </c>
      <c r="N11" s="136">
        <v>445</v>
      </c>
      <c r="O11" s="128">
        <v>4206.6378929959283</v>
      </c>
      <c r="P11" s="128">
        <v>50553</v>
      </c>
    </row>
    <row r="12" spans="1:17" s="5" customFormat="1">
      <c r="A12" s="42"/>
      <c r="B12" s="139" t="s">
        <v>106</v>
      </c>
      <c r="C12" s="128">
        <v>15</v>
      </c>
      <c r="D12" s="128">
        <v>30</v>
      </c>
      <c r="E12" s="137">
        <f>(D12/C12)-1</f>
        <v>1</v>
      </c>
      <c r="F12" s="128">
        <v>117.72836252986491</v>
      </c>
      <c r="G12" s="128">
        <v>170.89559706713908</v>
      </c>
      <c r="H12" s="137">
        <f>(G12/F12)-1</f>
        <v>0.45160939466721017</v>
      </c>
      <c r="I12" s="128">
        <v>873</v>
      </c>
      <c r="J12" s="128">
        <v>2511</v>
      </c>
      <c r="K12" s="137">
        <f>(J12/I12)-1</f>
        <v>1.8762886597938144</v>
      </c>
      <c r="M12" s="162" t="s">
        <v>185</v>
      </c>
      <c r="N12" s="136">
        <v>7</v>
      </c>
      <c r="O12" s="128">
        <v>109.10000343322798</v>
      </c>
      <c r="P12" s="128">
        <v>290</v>
      </c>
    </row>
    <row r="13" spans="1:17" s="5" customFormat="1">
      <c r="A13" s="42"/>
      <c r="B13" s="139" t="s">
        <v>186</v>
      </c>
      <c r="C13" s="128">
        <v>1</v>
      </c>
      <c r="D13" s="128"/>
      <c r="E13" s="137">
        <f>(D13/C13)-1</f>
        <v>-1</v>
      </c>
      <c r="F13" s="128">
        <v>0.5</v>
      </c>
      <c r="G13" s="128"/>
      <c r="H13" s="137">
        <f>(G13/F13)-1</f>
        <v>-1</v>
      </c>
      <c r="I13" s="128">
        <v>8</v>
      </c>
      <c r="J13" s="128"/>
      <c r="K13" s="137">
        <f>(J13/I13)-1</f>
        <v>-1</v>
      </c>
      <c r="M13" s="162" t="s">
        <v>187</v>
      </c>
      <c r="N13" s="136">
        <v>6</v>
      </c>
      <c r="O13" s="128">
        <v>150.69999999999999</v>
      </c>
      <c r="P13" s="128">
        <v>726</v>
      </c>
    </row>
    <row r="14" spans="1:17" s="5" customFormat="1">
      <c r="A14" s="42"/>
      <c r="B14" s="139" t="s">
        <v>120</v>
      </c>
      <c r="C14" s="128"/>
      <c r="D14" s="128">
        <v>1</v>
      </c>
      <c r="E14" s="137"/>
      <c r="F14" s="128"/>
      <c r="G14" s="128">
        <v>63.719174922017501</v>
      </c>
      <c r="H14" s="137"/>
      <c r="I14" s="128"/>
      <c r="J14" s="128">
        <v>200</v>
      </c>
      <c r="K14" s="137"/>
      <c r="M14" s="162" t="s">
        <v>188</v>
      </c>
      <c r="N14" s="136">
        <v>5</v>
      </c>
      <c r="O14" s="128">
        <v>256.22000236511201</v>
      </c>
      <c r="P14" s="128">
        <v>1489</v>
      </c>
    </row>
    <row r="15" spans="1:17" s="5" customFormat="1">
      <c r="A15" s="42"/>
      <c r="B15" s="139" t="s">
        <v>159</v>
      </c>
      <c r="C15" s="130">
        <f>SUM(C12:C14)</f>
        <v>16</v>
      </c>
      <c r="D15" s="130">
        <f>SUM(D12:D14)</f>
        <v>31</v>
      </c>
      <c r="E15" s="138">
        <f>(D15-C15)/C15</f>
        <v>0.9375</v>
      </c>
      <c r="F15" s="130">
        <f>SUM(F12:F14)</f>
        <v>118.22836252986491</v>
      </c>
      <c r="G15" s="130">
        <f>SUM(G12:G14)</f>
        <v>234.61477198915657</v>
      </c>
      <c r="H15" s="138">
        <f>(G15-F15)/F15</f>
        <v>0.98442037907690749</v>
      </c>
      <c r="I15" s="130">
        <f>SUM(I12:I14)</f>
        <v>881</v>
      </c>
      <c r="J15" s="130">
        <f>SUM(J12:J14)</f>
        <v>2711</v>
      </c>
      <c r="K15" s="138">
        <f>(J15-I15)/I15</f>
        <v>2.0771850170261068</v>
      </c>
      <c r="M15" s="162" t="s">
        <v>189</v>
      </c>
      <c r="N15" s="136">
        <v>4</v>
      </c>
      <c r="O15" s="128">
        <v>695.27371467707849</v>
      </c>
      <c r="P15" s="128">
        <v>1061</v>
      </c>
    </row>
    <row r="16" spans="1:17" s="5" customFormat="1">
      <c r="A16" s="42"/>
      <c r="B16" s="34" t="s">
        <v>168</v>
      </c>
      <c r="M16" s="162" t="s">
        <v>190</v>
      </c>
      <c r="N16" s="136">
        <v>3</v>
      </c>
      <c r="O16" s="128">
        <v>212</v>
      </c>
      <c r="P16" s="128">
        <v>488</v>
      </c>
    </row>
    <row r="17" spans="1:24" s="5" customFormat="1">
      <c r="A17" s="42"/>
      <c r="B17" s="244" t="s">
        <v>191</v>
      </c>
      <c r="C17" s="244"/>
      <c r="D17" s="244"/>
      <c r="E17" s="244"/>
      <c r="F17" s="244"/>
      <c r="G17" s="244"/>
      <c r="H17" s="244"/>
      <c r="I17" s="244"/>
      <c r="J17" s="244"/>
      <c r="K17" s="244"/>
      <c r="M17" s="162" t="s">
        <v>192</v>
      </c>
      <c r="N17" s="136">
        <v>2</v>
      </c>
      <c r="O17" s="128">
        <v>35.891139547934799</v>
      </c>
      <c r="P17" s="128">
        <v>66</v>
      </c>
    </row>
    <row r="18" spans="1:24" s="5" customFormat="1" ht="14.1" customHeight="1">
      <c r="A18" s="42"/>
      <c r="B18" s="244"/>
      <c r="C18" s="244"/>
      <c r="D18" s="244"/>
      <c r="E18" s="244"/>
      <c r="F18" s="244"/>
      <c r="G18" s="244"/>
      <c r="H18" s="244"/>
      <c r="I18" s="244"/>
      <c r="J18" s="244"/>
      <c r="K18" s="244"/>
      <c r="M18" s="162" t="s">
        <v>193</v>
      </c>
      <c r="N18" s="136">
        <v>1</v>
      </c>
      <c r="O18" s="128">
        <v>6.64</v>
      </c>
      <c r="P18" s="128">
        <v>50</v>
      </c>
    </row>
    <row r="19" spans="1:24" s="5" customFormat="1" ht="14.1" customHeight="1">
      <c r="A19" s="42"/>
      <c r="B19" s="43"/>
      <c r="C19" s="43"/>
      <c r="D19" s="43"/>
      <c r="E19" s="43"/>
      <c r="F19" s="43"/>
      <c r="G19" s="43"/>
      <c r="H19" s="43"/>
      <c r="I19" s="43"/>
      <c r="J19" s="43"/>
      <c r="M19" s="162" t="s">
        <v>194</v>
      </c>
      <c r="N19" s="136">
        <v>1</v>
      </c>
      <c r="O19" s="128">
        <v>9.6999998092649999</v>
      </c>
      <c r="P19" s="128">
        <v>21</v>
      </c>
    </row>
    <row r="20" spans="1:24" s="5" customFormat="1">
      <c r="A20" s="42"/>
      <c r="B20" s="35"/>
      <c r="C20" s="35"/>
      <c r="D20" s="35"/>
      <c r="E20" s="35"/>
      <c r="F20" s="35"/>
      <c r="G20" s="35"/>
      <c r="H20" s="35"/>
      <c r="I20" s="35"/>
      <c r="J20" s="35"/>
      <c r="M20" s="162" t="s">
        <v>195</v>
      </c>
      <c r="N20" s="136">
        <v>1</v>
      </c>
      <c r="O20" s="128">
        <v>1.35985094224165</v>
      </c>
      <c r="P20" s="128">
        <v>8</v>
      </c>
    </row>
    <row r="21" spans="1:24" s="5" customFormat="1">
      <c r="A21" s="42"/>
      <c r="B21" s="35"/>
      <c r="C21" s="35"/>
      <c r="D21" s="35"/>
      <c r="E21" s="35"/>
      <c r="F21" s="35"/>
      <c r="G21" s="35"/>
      <c r="H21" s="35"/>
      <c r="I21" s="35"/>
      <c r="J21" s="35"/>
      <c r="M21" s="162" t="s">
        <v>186</v>
      </c>
      <c r="N21" s="136">
        <v>1</v>
      </c>
      <c r="O21" s="128">
        <v>0.5</v>
      </c>
      <c r="P21" s="128">
        <v>8</v>
      </c>
    </row>
    <row r="22" spans="1:24" s="5" customFormat="1" ht="14.4" customHeight="1">
      <c r="A22" s="42"/>
      <c r="C22" s="216"/>
      <c r="D22" s="216"/>
      <c r="E22" s="216"/>
      <c r="F22" s="216"/>
      <c r="G22" s="216"/>
      <c r="H22" s="216"/>
      <c r="I22" s="216"/>
      <c r="J22" s="216"/>
      <c r="K22" s="216"/>
      <c r="M22" s="162" t="s">
        <v>196</v>
      </c>
      <c r="N22" s="136">
        <v>1</v>
      </c>
      <c r="O22" s="128">
        <v>650</v>
      </c>
      <c r="P22" s="128">
        <v>801</v>
      </c>
      <c r="Q22" s="32"/>
      <c r="R22" s="32"/>
    </row>
    <row r="23" spans="1:24" s="5" customFormat="1">
      <c r="B23" s="216"/>
      <c r="C23" s="216"/>
      <c r="D23" s="216"/>
      <c r="E23" s="216"/>
      <c r="F23" s="216"/>
      <c r="G23" s="216"/>
      <c r="H23" s="216"/>
      <c r="I23" s="216"/>
      <c r="J23" s="216"/>
      <c r="K23" s="216"/>
      <c r="M23" s="162" t="s">
        <v>197</v>
      </c>
      <c r="N23" s="136">
        <v>1</v>
      </c>
      <c r="O23" s="128">
        <v>1.33047805056476</v>
      </c>
      <c r="P23" s="128">
        <v>20</v>
      </c>
      <c r="Q23" s="46"/>
      <c r="R23" s="47"/>
      <c r="W23" s="48"/>
      <c r="X23" s="48"/>
    </row>
    <row r="24" spans="1:24" s="5" customFormat="1" ht="14.1" customHeight="1">
      <c r="B24" s="216"/>
      <c r="C24" s="216"/>
      <c r="D24" s="216"/>
      <c r="E24" s="216"/>
      <c r="F24" s="216"/>
      <c r="G24" s="216"/>
      <c r="H24" s="216"/>
      <c r="I24" s="216"/>
      <c r="J24" s="216"/>
      <c r="K24" s="216"/>
      <c r="M24" s="162" t="s">
        <v>198</v>
      </c>
      <c r="N24" s="136">
        <v>1</v>
      </c>
      <c r="O24" s="128">
        <v>10.77</v>
      </c>
      <c r="P24" s="128">
        <v>25</v>
      </c>
      <c r="Q24" s="49"/>
      <c r="R24" s="47"/>
      <c r="W24" s="48"/>
      <c r="X24" s="48"/>
    </row>
    <row r="25" spans="1:24" s="5" customFormat="1" ht="14.1" customHeight="1">
      <c r="B25" s="216"/>
      <c r="C25" s="216"/>
      <c r="D25" s="216"/>
      <c r="E25" s="216"/>
      <c r="F25" s="216"/>
      <c r="G25" s="216"/>
      <c r="H25" s="216"/>
      <c r="I25" s="216"/>
      <c r="J25" s="216"/>
      <c r="K25" s="216"/>
      <c r="M25" s="162" t="s">
        <v>120</v>
      </c>
      <c r="N25" s="136">
        <v>1</v>
      </c>
      <c r="O25" s="128">
        <v>63.719174922017501</v>
      </c>
      <c r="P25" s="128">
        <v>200</v>
      </c>
      <c r="Q25" s="49"/>
      <c r="R25" s="47"/>
      <c r="W25" s="48"/>
      <c r="X25" s="48"/>
    </row>
    <row r="26" spans="1:24" s="5" customFormat="1" ht="14.1" customHeight="1">
      <c r="B26" s="216"/>
      <c r="C26" s="216"/>
      <c r="D26" s="216"/>
      <c r="E26" s="216"/>
      <c r="F26" s="216"/>
      <c r="G26" s="216"/>
      <c r="H26" s="216"/>
      <c r="I26" s="216"/>
      <c r="J26" s="216"/>
      <c r="K26" s="216"/>
      <c r="M26" s="162" t="s">
        <v>199</v>
      </c>
      <c r="N26" s="136">
        <v>1</v>
      </c>
      <c r="O26" s="128">
        <v>3</v>
      </c>
      <c r="P26" s="128">
        <v>20</v>
      </c>
      <c r="Q26" s="49"/>
      <c r="R26" s="47"/>
      <c r="W26" s="48"/>
      <c r="X26" s="48"/>
    </row>
    <row r="27" spans="1:24" s="5" customFormat="1" ht="14.1" customHeight="1">
      <c r="B27" s="216"/>
      <c r="C27" s="216"/>
      <c r="D27" s="216"/>
      <c r="E27" s="216"/>
      <c r="F27" s="216"/>
      <c r="G27" s="216"/>
      <c r="H27" s="216"/>
      <c r="I27" s="216"/>
      <c r="J27" s="216"/>
      <c r="K27" s="216"/>
      <c r="M27" s="139" t="s">
        <v>159</v>
      </c>
      <c r="N27" s="129">
        <f>SUM(N11:N26)</f>
        <v>481</v>
      </c>
      <c r="O27" s="130">
        <f>SUM(O11:O26)</f>
        <v>6412.8422567433718</v>
      </c>
      <c r="P27" s="130">
        <f>SUM(P11:P26)</f>
        <v>55826</v>
      </c>
      <c r="Q27" s="49"/>
      <c r="R27" s="47"/>
      <c r="S27" s="48"/>
      <c r="T27" s="48"/>
      <c r="U27" s="49"/>
      <c r="V27" s="47"/>
      <c r="W27" s="48"/>
      <c r="X27" s="48"/>
    </row>
    <row r="28" spans="1:24" s="5" customFormat="1">
      <c r="B28" s="216"/>
      <c r="C28" s="216"/>
      <c r="D28" s="216"/>
      <c r="E28" s="216"/>
      <c r="F28" s="216"/>
      <c r="G28" s="216"/>
      <c r="H28" s="216"/>
      <c r="I28" s="216"/>
      <c r="J28" s="216"/>
      <c r="K28" s="216"/>
      <c r="M28" s="34" t="s">
        <v>168</v>
      </c>
      <c r="N28" s="43"/>
      <c r="O28" s="43"/>
      <c r="P28" s="43"/>
      <c r="Q28" s="49"/>
      <c r="R28" s="47"/>
      <c r="S28" s="48"/>
      <c r="T28" s="48"/>
      <c r="U28" s="49"/>
      <c r="V28" s="47"/>
      <c r="W28" s="48"/>
      <c r="X28" s="48"/>
    </row>
    <row r="29" spans="1:24" s="5" customFormat="1">
      <c r="B29" s="216"/>
      <c r="C29" s="216"/>
      <c r="D29" s="216"/>
      <c r="E29" s="216"/>
      <c r="F29" s="216"/>
      <c r="G29" s="216"/>
      <c r="H29" s="216"/>
      <c r="I29" s="216"/>
      <c r="J29" s="216"/>
      <c r="K29" s="216"/>
      <c r="M29" s="34" t="s">
        <v>200</v>
      </c>
      <c r="N29" s="43"/>
      <c r="O29" s="43"/>
      <c r="P29" s="43"/>
      <c r="Q29" s="49"/>
      <c r="R29" s="47"/>
      <c r="S29" s="48"/>
      <c r="T29" s="48"/>
      <c r="U29" s="49"/>
      <c r="V29" s="47"/>
      <c r="W29" s="48"/>
      <c r="X29" s="48"/>
    </row>
    <row r="30" spans="1:24" s="5" customFormat="1" ht="21.6" customHeight="1">
      <c r="D30" s="52"/>
      <c r="M30" s="244" t="s">
        <v>201</v>
      </c>
      <c r="N30" s="244"/>
      <c r="O30" s="244"/>
      <c r="P30" s="244"/>
      <c r="Q30" s="49"/>
      <c r="R30" s="47"/>
      <c r="S30" s="48"/>
      <c r="T30" s="48"/>
      <c r="U30" s="49"/>
      <c r="V30" s="47"/>
      <c r="W30" s="48"/>
      <c r="X30" s="48"/>
    </row>
    <row r="31" spans="1:24" s="5" customFormat="1" ht="21.6" customHeight="1">
      <c r="D31" s="52"/>
      <c r="M31" s="244"/>
      <c r="N31" s="244"/>
      <c r="O31" s="244"/>
      <c r="P31" s="244"/>
      <c r="Q31" s="49"/>
      <c r="R31" s="47"/>
      <c r="S31" s="48"/>
      <c r="T31" s="48"/>
      <c r="U31" s="49"/>
      <c r="V31" s="47"/>
      <c r="W31" s="48"/>
      <c r="X31" s="48"/>
    </row>
    <row r="32" spans="1:24" s="5" customFormat="1" ht="12.6" customHeight="1">
      <c r="Q32" s="49"/>
      <c r="R32" s="47"/>
      <c r="S32" s="48"/>
      <c r="T32" s="48"/>
      <c r="U32" s="49"/>
      <c r="V32" s="47"/>
      <c r="W32" s="48"/>
      <c r="X32" s="48"/>
    </row>
    <row r="33" spans="1:24" s="5" customFormat="1" ht="11.1" customHeight="1">
      <c r="A33" s="248"/>
      <c r="B33" s="249" t="s">
        <v>202</v>
      </c>
      <c r="C33" s="249"/>
      <c r="D33" s="249"/>
      <c r="E33" s="249"/>
      <c r="F33" s="249"/>
      <c r="G33" s="249"/>
      <c r="H33" s="249"/>
      <c r="I33" s="249"/>
      <c r="J33" s="249"/>
      <c r="K33" s="249"/>
      <c r="L33" s="249"/>
      <c r="M33" s="249"/>
      <c r="N33" s="249"/>
      <c r="O33" s="249"/>
      <c r="P33" s="249"/>
      <c r="Q33" s="49"/>
      <c r="R33" s="47"/>
      <c r="S33" s="48"/>
      <c r="T33" s="48"/>
      <c r="U33" s="49"/>
      <c r="V33" s="47"/>
      <c r="W33" s="48"/>
      <c r="X33" s="48"/>
    </row>
    <row r="34" spans="1:24" s="5" customFormat="1" ht="15" hidden="1" customHeight="1">
      <c r="A34" s="248"/>
      <c r="B34" s="249"/>
      <c r="C34" s="249"/>
      <c r="D34" s="249"/>
      <c r="E34" s="249"/>
      <c r="F34" s="249"/>
      <c r="G34" s="249"/>
      <c r="H34" s="249"/>
      <c r="I34" s="249"/>
      <c r="J34" s="249"/>
      <c r="K34" s="249"/>
      <c r="L34" s="249"/>
      <c r="M34" s="249"/>
      <c r="N34" s="249"/>
      <c r="O34" s="249"/>
      <c r="P34" s="249"/>
      <c r="Q34" s="49"/>
      <c r="R34" s="50"/>
      <c r="S34" s="51"/>
      <c r="T34" s="51"/>
      <c r="U34" s="49"/>
      <c r="V34" s="50"/>
      <c r="W34" s="51"/>
      <c r="X34" s="51"/>
    </row>
    <row r="35" spans="1:24" s="5" customFormat="1" ht="23.1" customHeight="1">
      <c r="A35" s="248"/>
      <c r="B35" s="249"/>
      <c r="C35" s="249"/>
      <c r="D35" s="249"/>
      <c r="E35" s="249"/>
      <c r="F35" s="249"/>
      <c r="G35" s="249"/>
      <c r="H35" s="249"/>
      <c r="I35" s="249"/>
      <c r="J35" s="249"/>
      <c r="K35" s="249"/>
      <c r="L35" s="249"/>
      <c r="M35" s="249"/>
      <c r="N35" s="249"/>
      <c r="O35" s="249"/>
      <c r="P35" s="249"/>
      <c r="Q35" s="49"/>
    </row>
    <row r="36" spans="1:24" s="5" customFormat="1" ht="23.1" customHeight="1">
      <c r="A36" s="248"/>
      <c r="B36" s="249"/>
      <c r="C36" s="249"/>
      <c r="D36" s="249"/>
      <c r="E36" s="249"/>
      <c r="F36" s="249"/>
      <c r="G36" s="249"/>
      <c r="H36" s="249"/>
      <c r="I36" s="249"/>
      <c r="J36" s="249"/>
      <c r="K36" s="249"/>
      <c r="L36" s="249"/>
      <c r="M36" s="249"/>
      <c r="N36" s="249"/>
      <c r="O36" s="249"/>
      <c r="P36" s="249"/>
    </row>
    <row r="37" spans="1:24" s="5" customFormat="1" ht="15" customHeight="1">
      <c r="A37" s="248"/>
      <c r="B37" s="249"/>
      <c r="C37" s="249"/>
      <c r="D37" s="249"/>
      <c r="E37" s="249"/>
      <c r="F37" s="249"/>
      <c r="G37" s="249"/>
      <c r="H37" s="249"/>
      <c r="I37" s="249"/>
      <c r="J37" s="249"/>
      <c r="K37" s="249"/>
      <c r="L37" s="249"/>
      <c r="M37" s="249"/>
      <c r="N37" s="249"/>
      <c r="O37" s="249"/>
      <c r="P37" s="249"/>
    </row>
    <row r="38" spans="1:24" s="5" customFormat="1" ht="32.4" customHeight="1">
      <c r="A38" s="248"/>
      <c r="B38" s="249"/>
      <c r="C38" s="249"/>
      <c r="D38" s="249"/>
      <c r="E38" s="249"/>
      <c r="F38" s="249"/>
      <c r="G38" s="249"/>
      <c r="H38" s="249"/>
      <c r="I38" s="249"/>
      <c r="J38" s="249"/>
      <c r="K38" s="249"/>
      <c r="L38" s="249"/>
      <c r="M38" s="249"/>
      <c r="N38" s="249"/>
      <c r="O38" s="249"/>
      <c r="P38" s="249"/>
    </row>
    <row r="39" spans="1:24" s="5" customFormat="1" ht="15" customHeight="1">
      <c r="A39" s="248"/>
      <c r="B39" s="249"/>
      <c r="C39" s="249"/>
      <c r="D39" s="249"/>
      <c r="E39" s="249"/>
      <c r="F39" s="249"/>
      <c r="G39" s="249"/>
      <c r="H39" s="249"/>
      <c r="I39" s="249"/>
      <c r="J39" s="249"/>
      <c r="K39" s="249"/>
      <c r="L39" s="249"/>
      <c r="M39" s="249"/>
      <c r="N39" s="249"/>
      <c r="O39" s="249"/>
      <c r="P39" s="249"/>
    </row>
    <row r="40" spans="1:24" s="5" customFormat="1" ht="14.1" customHeight="1"/>
    <row r="41" spans="1:24" s="5" customFormat="1" ht="99" hidden="1" customHeight="1"/>
    <row r="42" spans="1:24" s="5" customFormat="1" ht="14.1" hidden="1" customHeight="1"/>
    <row r="43" spans="1:24" s="5" customFormat="1" ht="47.25" hidden="1" customHeight="1"/>
    <row r="44" spans="1:24" s="5" customFormat="1" hidden="1">
      <c r="M44" s="35"/>
    </row>
    <row r="45" spans="1:24" s="5" customFormat="1" hidden="1"/>
    <row r="46" spans="1:24" s="5" customFormat="1" hidden="1"/>
    <row r="47" spans="1:24" s="5" customFormat="1" ht="24" hidden="1" customHeight="1"/>
    <row r="48" spans="1:24" s="5" customFormat="1" hidden="1"/>
    <row r="49" s="5" customFormat="1" hidden="1"/>
    <row r="50" s="5" customFormat="1" hidden="1"/>
    <row r="51" s="5" customFormat="1" hidden="1"/>
    <row r="52" s="5" customFormat="1" hidden="1"/>
    <row r="53" s="5" customFormat="1" hidden="1"/>
    <row r="54" s="5" customFormat="1" hidden="1"/>
    <row r="55" s="5" customFormat="1" hidden="1"/>
    <row r="56" s="5" customFormat="1" hidden="1"/>
    <row r="57" s="5" customFormat="1" hidden="1"/>
    <row r="58" s="5" customFormat="1" hidden="1"/>
    <row r="59" s="5" customFormat="1" hidden="1"/>
    <row r="60" s="5" customFormat="1" hidden="1"/>
    <row r="61" s="5" customFormat="1" hidden="1"/>
    <row r="62" s="5" customFormat="1" hidden="1"/>
    <row r="63" s="5" customFormat="1" hidden="1"/>
    <row r="64" s="5" customFormat="1" hidden="1"/>
    <row r="65" s="5" customFormat="1" hidden="1"/>
    <row r="66" s="5" customFormat="1" hidden="1"/>
    <row r="67" s="5" customFormat="1" hidden="1"/>
    <row r="68" s="5" customFormat="1" hidden="1"/>
    <row r="69" s="5" customFormat="1" hidden="1"/>
    <row r="70" s="5" customFormat="1" hidden="1"/>
    <row r="71" s="5" customFormat="1" hidden="1"/>
    <row r="72" s="5" customFormat="1" hidden="1"/>
    <row r="73" s="5" customFormat="1" hidden="1"/>
    <row r="74" s="5" customFormat="1" hidden="1"/>
    <row r="75" s="5" customFormat="1" hidden="1"/>
    <row r="76" s="5" customFormat="1" hidden="1"/>
    <row r="77" s="5" customFormat="1" hidden="1"/>
    <row r="78" s="5" customFormat="1" hidden="1"/>
    <row r="79" s="5" customFormat="1" hidden="1"/>
    <row r="80" s="5" customFormat="1" hidden="1"/>
    <row r="81" s="5" customFormat="1" hidden="1"/>
    <row r="82" s="5" customFormat="1" hidden="1"/>
    <row r="83" s="5" customFormat="1" hidden="1"/>
    <row r="84" s="5" customFormat="1" hidden="1"/>
    <row r="85" s="5" customFormat="1" hidden="1"/>
    <row r="86" s="5" customFormat="1" hidden="1"/>
    <row r="87" s="5" customFormat="1" hidden="1"/>
    <row r="88" s="5" customFormat="1" hidden="1"/>
    <row r="89" s="5" customFormat="1" hidden="1"/>
    <row r="90" s="5" customFormat="1" hidden="1"/>
    <row r="91" s="5" customFormat="1" hidden="1"/>
    <row r="92" s="5" customFormat="1" hidden="1"/>
    <row r="93" s="5" customFormat="1" hidden="1"/>
    <row r="94" s="5" customFormat="1" hidden="1"/>
    <row r="95" s="5" customFormat="1" hidden="1"/>
    <row r="96" s="5" customFormat="1" hidden="1"/>
    <row r="97" s="5" customFormat="1" hidden="1"/>
    <row r="98" s="5" customFormat="1" hidden="1"/>
    <row r="99" s="5" customFormat="1" hidden="1"/>
    <row r="100" s="5" customFormat="1" hidden="1"/>
    <row r="101" s="5" customFormat="1" hidden="1"/>
    <row r="102" s="5" customFormat="1" hidden="1"/>
    <row r="103" s="5" customFormat="1" hidden="1"/>
    <row r="104" s="5" customFormat="1" hidden="1"/>
    <row r="105" s="5" customFormat="1" hidden="1"/>
    <row r="106" s="5" customFormat="1" hidden="1"/>
    <row r="107" s="5" customFormat="1" hidden="1"/>
    <row r="108" s="5" customFormat="1" hidden="1"/>
    <row r="109" s="5" customFormat="1" hidden="1"/>
    <row r="110" s="5" customFormat="1" hidden="1"/>
    <row r="111" s="5" customFormat="1" hidden="1"/>
    <row r="112" s="5" customFormat="1" hidden="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row r="124" s="5" customFormat="1" hidden="1"/>
    <row r="125" s="5" customFormat="1" hidden="1"/>
    <row r="126" s="5" customFormat="1" hidden="1"/>
    <row r="127" s="5" customFormat="1" hidden="1"/>
    <row r="128"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pans="2:11" s="5" customFormat="1" hidden="1"/>
    <row r="482" spans="2:11" s="5" customFormat="1" hidden="1"/>
    <row r="483" spans="2:11" s="5" customFormat="1" hidden="1">
      <c r="B483" s="13"/>
      <c r="C483" s="13"/>
      <c r="D483" s="13"/>
      <c r="E483" s="13"/>
    </row>
    <row r="484" spans="2:11" s="5" customFormat="1" hidden="1">
      <c r="B484" s="13"/>
      <c r="C484" s="13"/>
      <c r="D484" s="13"/>
      <c r="E484" s="13"/>
    </row>
    <row r="485" spans="2:11" s="5" customFormat="1" hidden="1">
      <c r="B485" s="13"/>
      <c r="C485" s="13"/>
      <c r="D485" s="13"/>
      <c r="E485" s="13"/>
    </row>
    <row r="486" spans="2:11" s="5" customFormat="1" hidden="1">
      <c r="B486" s="13"/>
      <c r="C486" s="13"/>
      <c r="D486" s="13"/>
      <c r="E486" s="13"/>
    </row>
    <row r="487" spans="2:11" s="5" customFormat="1" hidden="1">
      <c r="B487" s="13"/>
      <c r="C487" s="13"/>
      <c r="D487" s="13"/>
      <c r="E487" s="13"/>
    </row>
    <row r="488" spans="2:11" s="5" customFormat="1" hidden="1">
      <c r="B488" s="13"/>
      <c r="C488" s="13"/>
      <c r="D488" s="13"/>
      <c r="E488" s="13"/>
    </row>
    <row r="489" spans="2:11" s="5" customFormat="1" hidden="1">
      <c r="B489" s="13"/>
      <c r="C489" s="13"/>
      <c r="D489" s="13"/>
      <c r="E489" s="13"/>
    </row>
    <row r="490" spans="2:11" s="5" customFormat="1" hidden="1">
      <c r="B490" s="13"/>
      <c r="C490" s="13"/>
      <c r="D490" s="13"/>
      <c r="E490" s="13"/>
    </row>
    <row r="491" spans="2:11" s="5" customFormat="1" hidden="1">
      <c r="B491" s="13"/>
      <c r="C491" s="13"/>
      <c r="D491" s="13"/>
      <c r="E491" s="13"/>
    </row>
    <row r="492" spans="2:11" s="5" customFormat="1" hidden="1">
      <c r="B492" s="13"/>
      <c r="C492" s="13"/>
      <c r="D492" s="13"/>
      <c r="E492" s="13"/>
    </row>
    <row r="493" spans="2:11" s="5" customFormat="1" hidden="1">
      <c r="B493" s="13"/>
      <c r="C493" s="13"/>
      <c r="D493" s="13"/>
      <c r="E493" s="13"/>
    </row>
    <row r="494" spans="2:11" s="5" customFormat="1" hidden="1">
      <c r="B494" s="13"/>
      <c r="C494" s="13"/>
      <c r="D494" s="13"/>
      <c r="E494" s="13"/>
    </row>
    <row r="495" spans="2:11" s="5" customFormat="1" hidden="1">
      <c r="B495" s="13"/>
      <c r="C495" s="13"/>
      <c r="D495" s="13"/>
      <c r="E495" s="13"/>
      <c r="I495" s="13"/>
      <c r="J495" s="13"/>
      <c r="K495" s="13"/>
    </row>
    <row r="496" spans="2:11" s="5" customFormat="1" hidden="1">
      <c r="B496" s="13"/>
      <c r="C496" s="13"/>
      <c r="D496" s="13"/>
      <c r="E496" s="13"/>
      <c r="F496" s="13"/>
      <c r="G496" s="13"/>
      <c r="H496" s="13"/>
      <c r="I496" s="13"/>
      <c r="J496" s="13"/>
      <c r="K496" s="13"/>
    </row>
    <row r="497" spans="1:17" s="5" customFormat="1" hidden="1">
      <c r="B497" s="13"/>
      <c r="C497" s="13"/>
      <c r="D497" s="13"/>
      <c r="E497" s="13"/>
      <c r="F497" s="13"/>
      <c r="G497" s="13"/>
      <c r="H497" s="13"/>
      <c r="I497" s="13"/>
      <c r="J497" s="13"/>
      <c r="K497" s="13"/>
    </row>
    <row r="498" spans="1:17" s="5" customFormat="1" hidden="1">
      <c r="B498" s="13"/>
      <c r="C498" s="13"/>
      <c r="D498" s="13"/>
      <c r="E498" s="13"/>
      <c r="F498" s="13"/>
      <c r="G498" s="13"/>
      <c r="H498" s="13"/>
      <c r="I498" s="13"/>
      <c r="J498" s="13"/>
      <c r="K498" s="13"/>
    </row>
    <row r="499" spans="1:17" s="5" customFormat="1" hidden="1">
      <c r="B499" s="13"/>
      <c r="C499" s="13"/>
      <c r="D499" s="13"/>
      <c r="E499" s="13"/>
      <c r="F499" s="13"/>
      <c r="G499" s="13"/>
      <c r="H499" s="13"/>
      <c r="I499" s="13"/>
      <c r="J499" s="13"/>
      <c r="K499" s="13"/>
    </row>
    <row r="500" spans="1:17" s="5" customFormat="1" hidden="1">
      <c r="B500" s="13"/>
      <c r="C500" s="13"/>
      <c r="D500" s="13"/>
      <c r="E500" s="13"/>
      <c r="F500" s="13"/>
      <c r="G500" s="13"/>
      <c r="H500" s="13"/>
      <c r="I500" s="13"/>
      <c r="J500" s="13"/>
      <c r="K500" s="13"/>
    </row>
    <row r="501" spans="1:17" s="5" customFormat="1" hidden="1">
      <c r="B501" s="13"/>
      <c r="C501" s="13"/>
      <c r="D501" s="13"/>
      <c r="E501" s="13"/>
      <c r="F501" s="13"/>
      <c r="G501" s="13"/>
      <c r="H501" s="13"/>
      <c r="I501" s="13"/>
      <c r="J501" s="13"/>
      <c r="K501" s="13"/>
    </row>
    <row r="502" spans="1:17" s="5" customFormat="1" hidden="1">
      <c r="B502" s="13"/>
      <c r="C502" s="13"/>
      <c r="D502" s="13"/>
      <c r="E502" s="13"/>
      <c r="F502" s="13"/>
      <c r="G502" s="13"/>
      <c r="H502" s="13"/>
      <c r="I502" s="13"/>
      <c r="J502" s="13"/>
      <c r="K502" s="13"/>
    </row>
    <row r="503" spans="1:17" s="5" customFormat="1" hidden="1">
      <c r="B503" s="13"/>
      <c r="C503" s="13"/>
      <c r="D503" s="13"/>
      <c r="E503" s="13"/>
      <c r="F503" s="13"/>
      <c r="G503" s="13"/>
      <c r="H503" s="13"/>
      <c r="I503" s="13"/>
      <c r="J503" s="13"/>
      <c r="K503" s="13"/>
      <c r="L503" s="13"/>
    </row>
    <row r="504" spans="1:17" s="5" customFormat="1" hidden="1">
      <c r="A504" s="13"/>
      <c r="B504" s="13"/>
      <c r="C504" s="13"/>
      <c r="D504" s="13"/>
      <c r="E504" s="13"/>
      <c r="F504" s="13"/>
      <c r="G504" s="13"/>
      <c r="H504" s="13"/>
      <c r="I504" s="13"/>
      <c r="J504" s="13"/>
      <c r="K504" s="13"/>
      <c r="L504" s="13"/>
    </row>
    <row r="505" spans="1:17" s="5" customFormat="1" hidden="1">
      <c r="A505" s="13"/>
      <c r="B505" s="13"/>
      <c r="C505" s="13"/>
      <c r="D505" s="13"/>
      <c r="E505" s="13"/>
      <c r="F505" s="13"/>
      <c r="G505" s="13"/>
      <c r="H505" s="13"/>
      <c r="I505" s="13"/>
      <c r="J505" s="13"/>
      <c r="K505" s="13"/>
      <c r="L505" s="13"/>
    </row>
    <row r="506" spans="1:17" s="5" customFormat="1" hidden="1">
      <c r="A506" s="13"/>
      <c r="B506" s="13"/>
      <c r="C506" s="13"/>
      <c r="D506" s="13"/>
      <c r="E506" s="13"/>
      <c r="F506" s="13"/>
      <c r="G506" s="13"/>
      <c r="H506" s="13"/>
      <c r="I506" s="13"/>
      <c r="J506" s="13"/>
      <c r="K506" s="13"/>
      <c r="L506" s="13"/>
    </row>
    <row r="507" spans="1:17" hidden="1">
      <c r="M507" s="5"/>
      <c r="N507" s="5"/>
      <c r="O507" s="5"/>
      <c r="P507" s="5"/>
      <c r="Q507" s="5"/>
    </row>
  </sheetData>
  <sortState ref="M10:P17">
    <sortCondition descending="1" ref="N10:N17"/>
  </sortState>
  <mergeCells count="9">
    <mergeCell ref="A33:A39"/>
    <mergeCell ref="B33:P39"/>
    <mergeCell ref="I10:K10"/>
    <mergeCell ref="M9:P9"/>
    <mergeCell ref="C10:E10"/>
    <mergeCell ref="F10:H10"/>
    <mergeCell ref="C9:K9"/>
    <mergeCell ref="M30:P31"/>
    <mergeCell ref="B17:K18"/>
  </mergeCells>
  <pageMargins left="0.7" right="0.7" top="0.75" bottom="0.75" header="0.3" footer="0.3"/>
  <pageSetup paperSize="9" orientation="portrait" r:id="rId1"/>
  <ignoredErrors>
    <ignoredError sqref="C15:D15 G15 I15:K15" formulaRange="1"/>
    <ignoredError sqref="E15"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83DDA9"/>
  </sheetPr>
  <dimension ref="A1:T1048507"/>
  <sheetViews>
    <sheetView showGridLines="0" zoomScale="85" zoomScaleNormal="85" workbookViewId="0">
      <selection activeCell="A8" sqref="A8"/>
    </sheetView>
  </sheetViews>
  <sheetFormatPr baseColWidth="10" defaultColWidth="0" defaultRowHeight="13.8" zeroHeight="1"/>
  <cols>
    <col min="1" max="1" width="8.44140625" style="13" customWidth="1"/>
    <col min="2" max="2" width="25.44140625" style="13" customWidth="1"/>
    <col min="3" max="10" width="17.109375" style="13" customWidth="1"/>
    <col min="11" max="13" width="10.88671875" style="13" customWidth="1"/>
    <col min="14" max="14" width="12.33203125" style="13" customWidth="1"/>
    <col min="15" max="20" width="10.88671875" style="13" customWidth="1"/>
    <col min="21" max="16384" width="10.88671875" style="13" hidden="1"/>
  </cols>
  <sheetData>
    <row r="1" spans="1:20" s="5" customFormat="1">
      <c r="E1" s="30"/>
      <c r="M1" s="6"/>
    </row>
    <row r="2" spans="1:20" s="5" customFormat="1">
      <c r="E2" s="30"/>
      <c r="M2" s="6"/>
    </row>
    <row r="3" spans="1:20" s="5" customFormat="1">
      <c r="E3" s="30"/>
      <c r="M3" s="6"/>
    </row>
    <row r="4" spans="1:20" s="5" customFormat="1">
      <c r="A4" s="9" t="s">
        <v>177</v>
      </c>
      <c r="M4" s="6"/>
    </row>
    <row r="5" spans="1:20" s="5" customFormat="1">
      <c r="A5" s="89" t="s">
        <v>203</v>
      </c>
      <c r="B5" s="97"/>
      <c r="C5" s="97"/>
      <c r="D5" s="97"/>
      <c r="E5" s="97"/>
      <c r="F5" s="97"/>
      <c r="G5" s="97"/>
      <c r="H5" s="97"/>
      <c r="I5" s="97"/>
      <c r="J5" s="97"/>
      <c r="K5" s="97"/>
      <c r="L5" s="97"/>
      <c r="M5" s="97"/>
      <c r="N5" s="97"/>
      <c r="O5" s="97"/>
      <c r="P5" s="97"/>
      <c r="Q5" s="97"/>
      <c r="R5" s="97"/>
      <c r="S5" s="97"/>
      <c r="T5" s="97"/>
    </row>
    <row r="6" spans="1:20" s="5" customFormat="1">
      <c r="A6" s="9" t="s">
        <v>2</v>
      </c>
      <c r="M6" s="6"/>
    </row>
    <row r="7" spans="1:20" s="5" customFormat="1">
      <c r="A7" s="29" t="s">
        <v>3</v>
      </c>
      <c r="M7" s="6"/>
    </row>
    <row r="8" spans="1:20" s="5" customFormat="1"/>
    <row r="9" spans="1:20" s="5" customFormat="1">
      <c r="G9" s="54"/>
      <c r="H9" s="54"/>
      <c r="I9" s="54"/>
      <c r="J9" s="54"/>
      <c r="K9" s="54"/>
    </row>
    <row r="10" spans="1:20" s="5" customFormat="1">
      <c r="B10" s="9" t="s">
        <v>204</v>
      </c>
      <c r="G10" s="54"/>
      <c r="H10" s="54"/>
      <c r="I10" s="54"/>
      <c r="J10" s="54"/>
      <c r="K10" s="54"/>
      <c r="L10" s="54"/>
      <c r="M10" s="54"/>
      <c r="N10" s="54"/>
      <c r="O10" s="54"/>
    </row>
    <row r="11" spans="1:20" s="5" customFormat="1">
      <c r="B11" s="55"/>
      <c r="C11" s="56"/>
      <c r="D11" s="57"/>
      <c r="E11" s="58"/>
      <c r="F11" s="57"/>
      <c r="H11" s="31"/>
      <c r="I11" s="31"/>
      <c r="J11" s="31"/>
      <c r="K11" s="31"/>
      <c r="L11" s="31"/>
      <c r="M11" s="31"/>
      <c r="N11" s="31"/>
    </row>
    <row r="12" spans="1:20" s="5" customFormat="1" ht="38.25" customHeight="1">
      <c r="B12" s="59"/>
      <c r="C12" s="241" t="s">
        <v>155</v>
      </c>
      <c r="D12" s="241"/>
      <c r="E12" s="241"/>
      <c r="F12" s="241"/>
      <c r="G12" s="241" t="s">
        <v>205</v>
      </c>
      <c r="H12" s="241"/>
      <c r="I12" s="241"/>
      <c r="J12" s="241"/>
      <c r="K12" s="31"/>
      <c r="L12" s="31"/>
      <c r="M12" s="31"/>
      <c r="N12" s="31"/>
    </row>
    <row r="13" spans="1:20" s="5" customFormat="1" ht="27.6">
      <c r="B13" s="150" t="s">
        <v>206</v>
      </c>
      <c r="C13" s="141">
        <v>2024</v>
      </c>
      <c r="D13" s="141">
        <v>2025</v>
      </c>
      <c r="E13" s="141" t="s">
        <v>184</v>
      </c>
      <c r="F13" s="131" t="s">
        <v>207</v>
      </c>
      <c r="G13" s="141">
        <v>2024</v>
      </c>
      <c r="H13" s="141">
        <v>2025</v>
      </c>
      <c r="I13" s="141" t="s">
        <v>208</v>
      </c>
      <c r="J13" s="131" t="s">
        <v>207</v>
      </c>
      <c r="K13" s="31"/>
      <c r="L13" s="31"/>
      <c r="M13" s="31"/>
      <c r="N13" s="31"/>
    </row>
    <row r="14" spans="1:20" s="5" customFormat="1">
      <c r="B14" s="151" t="s">
        <v>209</v>
      </c>
      <c r="C14" s="127">
        <v>3</v>
      </c>
      <c r="D14" s="127">
        <v>9</v>
      </c>
      <c r="E14" s="142">
        <f>(D14/C14)-1</f>
        <v>2</v>
      </c>
      <c r="F14" s="142">
        <f t="shared" ref="F14:F33" si="0">+D14/$D$33</f>
        <v>0.29032258064516131</v>
      </c>
      <c r="G14" s="143">
        <v>25.099999547004</v>
      </c>
      <c r="H14" s="143">
        <v>73.1617878511653</v>
      </c>
      <c r="I14" s="142">
        <f>(H14/G14)-1</f>
        <v>1.9148123175921761</v>
      </c>
      <c r="J14" s="134">
        <f t="shared" ref="J14:J33" si="1">+H14/$H$33</f>
        <v>0.31183794281524047</v>
      </c>
      <c r="K14" s="189"/>
      <c r="L14" s="31"/>
      <c r="M14" s="31"/>
      <c r="N14" s="31"/>
    </row>
    <row r="15" spans="1:20" s="5" customFormat="1">
      <c r="A15" s="31"/>
      <c r="B15" s="151" t="s">
        <v>210</v>
      </c>
      <c r="C15" s="127">
        <v>3</v>
      </c>
      <c r="D15" s="127">
        <v>3</v>
      </c>
      <c r="E15" s="142">
        <f t="shared" ref="E15:E32" si="2">(D15/C15)-1</f>
        <v>0</v>
      </c>
      <c r="F15" s="142">
        <f t="shared" si="0"/>
        <v>9.6774193548387094E-2</v>
      </c>
      <c r="G15" s="143">
        <v>7.8469840909468997</v>
      </c>
      <c r="H15" s="143">
        <v>8.3411626381434605</v>
      </c>
      <c r="I15" s="142">
        <f t="shared" ref="I15:I32" si="3">(H15/G15)-1</f>
        <v>6.2976876398500359E-2</v>
      </c>
      <c r="J15" s="134">
        <f t="shared" si="1"/>
        <v>3.5552589325146891E-2</v>
      </c>
      <c r="K15" s="189"/>
      <c r="L15" s="31"/>
      <c r="M15" s="31"/>
      <c r="N15" s="31"/>
    </row>
    <row r="16" spans="1:20" s="5" customFormat="1">
      <c r="A16" s="31"/>
      <c r="B16" s="151" t="s">
        <v>211</v>
      </c>
      <c r="C16" s="127"/>
      <c r="D16" s="127">
        <v>3</v>
      </c>
      <c r="E16" s="142"/>
      <c r="F16" s="142">
        <f t="shared" si="0"/>
        <v>9.6774193548387094E-2</v>
      </c>
      <c r="G16" s="143"/>
      <c r="H16" s="143">
        <v>5.399999976158</v>
      </c>
      <c r="I16" s="142"/>
      <c r="J16" s="134">
        <f t="shared" si="1"/>
        <v>2.3016453441420885E-2</v>
      </c>
      <c r="K16" s="189"/>
      <c r="L16" s="31"/>
      <c r="M16" s="31"/>
      <c r="N16" s="31"/>
    </row>
    <row r="17" spans="2:14" s="5" customFormat="1">
      <c r="B17" s="151" t="s">
        <v>86</v>
      </c>
      <c r="C17" s="127">
        <v>1</v>
      </c>
      <c r="D17" s="127">
        <v>3</v>
      </c>
      <c r="E17" s="142">
        <f t="shared" si="2"/>
        <v>2</v>
      </c>
      <c r="F17" s="142">
        <f t="shared" si="0"/>
        <v>9.6774193548387094E-2</v>
      </c>
      <c r="G17" s="143">
        <v>10</v>
      </c>
      <c r="H17" s="143">
        <v>4.30583569229404</v>
      </c>
      <c r="I17" s="142">
        <f t="shared" si="3"/>
        <v>-0.569416430770596</v>
      </c>
      <c r="J17" s="134">
        <f t="shared" si="1"/>
        <v>1.8352790217715048E-2</v>
      </c>
      <c r="K17" s="189"/>
      <c r="L17" s="31"/>
      <c r="M17" s="31"/>
      <c r="N17" s="31"/>
    </row>
    <row r="18" spans="2:14" s="5" customFormat="1">
      <c r="B18" s="151" t="s">
        <v>212</v>
      </c>
      <c r="C18" s="127"/>
      <c r="D18" s="127">
        <v>2</v>
      </c>
      <c r="E18" s="142"/>
      <c r="F18" s="142">
        <f t="shared" si="0"/>
        <v>6.4516129032258063E-2</v>
      </c>
      <c r="G18" s="143"/>
      <c r="H18" s="143">
        <v>49.91673314028899</v>
      </c>
      <c r="I18" s="142"/>
      <c r="J18" s="134">
        <f t="shared" si="1"/>
        <v>0.21276040173035668</v>
      </c>
      <c r="K18" s="189"/>
      <c r="L18" s="31"/>
      <c r="M18" s="31"/>
      <c r="N18" s="31"/>
    </row>
    <row r="19" spans="2:14" s="5" customFormat="1">
      <c r="B19" s="151" t="s">
        <v>213</v>
      </c>
      <c r="C19" s="127">
        <v>1</v>
      </c>
      <c r="D19" s="127">
        <v>2</v>
      </c>
      <c r="E19" s="142">
        <f t="shared" si="2"/>
        <v>1</v>
      </c>
      <c r="F19" s="142">
        <f t="shared" si="0"/>
        <v>6.4516129032258063E-2</v>
      </c>
      <c r="G19" s="143">
        <v>1.100000023842</v>
      </c>
      <c r="H19" s="143">
        <v>64.419174910096501</v>
      </c>
      <c r="I19" s="142">
        <f t="shared" si="3"/>
        <v>57.562885012581994</v>
      </c>
      <c r="J19" s="134">
        <f t="shared" si="1"/>
        <v>0.27457424937025626</v>
      </c>
      <c r="K19" s="31"/>
      <c r="L19" s="31"/>
      <c r="M19" s="31"/>
      <c r="N19" s="31"/>
    </row>
    <row r="20" spans="2:14" s="5" customFormat="1">
      <c r="B20" s="151" t="s">
        <v>214</v>
      </c>
      <c r="C20" s="127">
        <v>1</v>
      </c>
      <c r="D20" s="127">
        <v>2</v>
      </c>
      <c r="E20" s="142">
        <f t="shared" si="2"/>
        <v>1</v>
      </c>
      <c r="F20" s="142">
        <f t="shared" si="0"/>
        <v>6.4516129032258063E-2</v>
      </c>
      <c r="G20" s="143">
        <v>1.899999976158</v>
      </c>
      <c r="H20" s="143">
        <v>9.899999976158</v>
      </c>
      <c r="I20" s="142">
        <f t="shared" si="3"/>
        <v>4.2105263686249312</v>
      </c>
      <c r="J20" s="134">
        <f t="shared" si="1"/>
        <v>4.2196831393956545E-2</v>
      </c>
      <c r="K20" s="31"/>
      <c r="L20" s="31"/>
      <c r="M20" s="31"/>
      <c r="N20" s="31"/>
    </row>
    <row r="21" spans="2:14" s="5" customFormat="1">
      <c r="B21" s="151" t="s">
        <v>215</v>
      </c>
      <c r="C21" s="127"/>
      <c r="D21" s="127">
        <v>2</v>
      </c>
      <c r="E21" s="142"/>
      <c r="F21" s="142">
        <f t="shared" si="0"/>
        <v>6.4516129032258063E-2</v>
      </c>
      <c r="G21" s="143"/>
      <c r="H21" s="143">
        <v>3.7000000476829999</v>
      </c>
      <c r="I21" s="142"/>
      <c r="J21" s="134">
        <f t="shared" si="1"/>
        <v>1.5770533186435533E-2</v>
      </c>
      <c r="K21" s="31"/>
      <c r="L21" s="31"/>
      <c r="M21" s="31"/>
      <c r="N21" s="31"/>
    </row>
    <row r="22" spans="2:14" s="5" customFormat="1">
      <c r="B22" s="151" t="s">
        <v>216</v>
      </c>
      <c r="C22" s="127"/>
      <c r="D22" s="127">
        <v>1</v>
      </c>
      <c r="E22" s="142"/>
      <c r="F22" s="142">
        <f t="shared" si="0"/>
        <v>3.2258064516129031E-2</v>
      </c>
      <c r="G22" s="143"/>
      <c r="H22" s="143">
        <v>1.2570871423822301</v>
      </c>
      <c r="I22" s="142"/>
      <c r="J22" s="134">
        <f t="shared" si="1"/>
        <v>5.3580903355920405E-3</v>
      </c>
      <c r="K22" s="31"/>
      <c r="L22" s="31"/>
      <c r="M22" s="31"/>
      <c r="N22" s="31"/>
    </row>
    <row r="23" spans="2:14" s="5" customFormat="1">
      <c r="B23" s="151" t="s">
        <v>217</v>
      </c>
      <c r="C23" s="127"/>
      <c r="D23" s="127">
        <v>1</v>
      </c>
      <c r="E23" s="142"/>
      <c r="F23" s="142">
        <f t="shared" si="0"/>
        <v>3.2258064516129031E-2</v>
      </c>
      <c r="G23" s="143"/>
      <c r="H23" s="143">
        <v>0.89999997615799998</v>
      </c>
      <c r="I23" s="142"/>
      <c r="J23" s="134">
        <f t="shared" si="1"/>
        <v>3.836075488885227E-3</v>
      </c>
      <c r="K23" s="31"/>
      <c r="L23" s="31"/>
      <c r="M23" s="31"/>
      <c r="N23" s="31"/>
    </row>
    <row r="24" spans="2:14" s="5" customFormat="1">
      <c r="B24" s="151" t="s">
        <v>218</v>
      </c>
      <c r="C24" s="127"/>
      <c r="D24" s="127">
        <v>1</v>
      </c>
      <c r="E24" s="142"/>
      <c r="F24" s="142">
        <f t="shared" si="0"/>
        <v>3.2258064516129031E-2</v>
      </c>
      <c r="G24" s="143"/>
      <c r="H24" s="143">
        <v>6.5</v>
      </c>
      <c r="I24" s="142"/>
      <c r="J24" s="134">
        <f t="shared" si="1"/>
        <v>2.7704990375884843E-2</v>
      </c>
      <c r="K24" s="31"/>
      <c r="L24" s="31"/>
      <c r="M24" s="31"/>
      <c r="N24" s="31"/>
    </row>
    <row r="25" spans="2:14" s="5" customFormat="1">
      <c r="B25" s="151" t="s">
        <v>219</v>
      </c>
      <c r="C25" s="127"/>
      <c r="D25" s="127">
        <v>1</v>
      </c>
      <c r="E25" s="142"/>
      <c r="F25" s="142">
        <f t="shared" si="0"/>
        <v>3.2258064516129031E-2</v>
      </c>
      <c r="G25" s="143"/>
      <c r="H25" s="143">
        <v>5.5</v>
      </c>
      <c r="I25" s="142"/>
      <c r="J25" s="144">
        <f t="shared" si="1"/>
        <v>2.3442684164210251E-2</v>
      </c>
      <c r="K25" s="31"/>
      <c r="L25" s="31"/>
      <c r="M25" s="31"/>
      <c r="N25" s="31"/>
    </row>
    <row r="26" spans="2:14" s="5" customFormat="1">
      <c r="B26" s="151" t="s">
        <v>85</v>
      </c>
      <c r="C26" s="127"/>
      <c r="D26" s="127">
        <v>1</v>
      </c>
      <c r="E26" s="142"/>
      <c r="F26" s="142">
        <f t="shared" si="0"/>
        <v>3.2258064516129031E-2</v>
      </c>
      <c r="G26" s="143"/>
      <c r="H26" s="143">
        <v>1.31299063862906</v>
      </c>
      <c r="I26" s="142"/>
      <c r="J26" s="144">
        <f t="shared" si="1"/>
        <v>5.5963681548992306E-3</v>
      </c>
      <c r="K26" s="31"/>
      <c r="L26" s="31"/>
      <c r="M26" s="31"/>
      <c r="N26" s="31"/>
    </row>
    <row r="27" spans="2:14" s="5" customFormat="1">
      <c r="B27" s="151" t="s">
        <v>220</v>
      </c>
      <c r="C27" s="127">
        <v>1</v>
      </c>
      <c r="D27" s="127"/>
      <c r="E27" s="142">
        <f t="shared" si="2"/>
        <v>-1</v>
      </c>
      <c r="F27" s="142">
        <f t="shared" si="0"/>
        <v>0</v>
      </c>
      <c r="G27" s="143">
        <v>41.799999237061002</v>
      </c>
      <c r="H27" s="143"/>
      <c r="I27" s="142">
        <f t="shared" si="3"/>
        <v>-1</v>
      </c>
      <c r="J27" s="144">
        <f t="shared" si="1"/>
        <v>0</v>
      </c>
      <c r="K27" s="31"/>
      <c r="L27" s="31"/>
      <c r="M27" s="31"/>
      <c r="N27" s="31"/>
    </row>
    <row r="28" spans="2:14" s="5" customFormat="1">
      <c r="B28" s="151" t="s">
        <v>221</v>
      </c>
      <c r="C28" s="127">
        <v>1</v>
      </c>
      <c r="D28" s="127"/>
      <c r="E28" s="142">
        <f t="shared" si="2"/>
        <v>-1</v>
      </c>
      <c r="F28" s="142">
        <f t="shared" si="0"/>
        <v>0</v>
      </c>
      <c r="G28" s="143">
        <v>0.69999998807899999</v>
      </c>
      <c r="H28" s="143"/>
      <c r="I28" s="142">
        <f t="shared" si="3"/>
        <v>-1</v>
      </c>
      <c r="J28" s="144">
        <f t="shared" si="1"/>
        <v>0</v>
      </c>
      <c r="K28" s="31"/>
      <c r="L28" s="31"/>
      <c r="M28" s="31"/>
      <c r="N28" s="31"/>
    </row>
    <row r="29" spans="2:14" s="5" customFormat="1">
      <c r="B29" s="151" t="s">
        <v>222</v>
      </c>
      <c r="C29" s="127">
        <v>1</v>
      </c>
      <c r="D29" s="127"/>
      <c r="E29" s="142">
        <f t="shared" si="2"/>
        <v>-1</v>
      </c>
      <c r="F29" s="142">
        <f t="shared" si="0"/>
        <v>0</v>
      </c>
      <c r="G29" s="143">
        <v>21.881379690616001</v>
      </c>
      <c r="H29" s="143"/>
      <c r="I29" s="142">
        <f t="shared" si="3"/>
        <v>-1</v>
      </c>
      <c r="J29" s="144">
        <f t="shared" si="1"/>
        <v>0</v>
      </c>
      <c r="K29" s="31"/>
      <c r="L29" s="31"/>
      <c r="M29" s="31"/>
      <c r="N29" s="31"/>
    </row>
    <row r="30" spans="2:14" s="5" customFormat="1">
      <c r="B30" s="151" t="s">
        <v>223</v>
      </c>
      <c r="C30" s="127">
        <v>1</v>
      </c>
      <c r="D30" s="127"/>
      <c r="E30" s="142">
        <f t="shared" si="2"/>
        <v>-1</v>
      </c>
      <c r="F30" s="142">
        <f t="shared" si="0"/>
        <v>0</v>
      </c>
      <c r="G30" s="143">
        <v>0.89999997615799998</v>
      </c>
      <c r="H30" s="143"/>
      <c r="I30" s="142">
        <f t="shared" si="3"/>
        <v>-1</v>
      </c>
      <c r="J30" s="144">
        <f t="shared" si="1"/>
        <v>0</v>
      </c>
      <c r="K30" s="31"/>
      <c r="L30" s="31"/>
      <c r="M30" s="31"/>
      <c r="N30" s="31"/>
    </row>
    <row r="31" spans="2:14" s="5" customFormat="1">
      <c r="B31" s="151" t="s">
        <v>224</v>
      </c>
      <c r="C31" s="127">
        <v>1</v>
      </c>
      <c r="D31" s="127"/>
      <c r="E31" s="142">
        <f t="shared" si="2"/>
        <v>-1</v>
      </c>
      <c r="F31" s="142">
        <f t="shared" si="0"/>
        <v>0</v>
      </c>
      <c r="G31" s="143">
        <v>5</v>
      </c>
      <c r="H31" s="143"/>
      <c r="I31" s="142">
        <f t="shared" si="3"/>
        <v>-1</v>
      </c>
      <c r="J31" s="144">
        <f t="shared" si="1"/>
        <v>0</v>
      </c>
      <c r="K31" s="31"/>
      <c r="L31" s="31"/>
      <c r="M31" s="31"/>
      <c r="N31" s="31"/>
    </row>
    <row r="32" spans="2:14" s="5" customFormat="1">
      <c r="B32" s="151" t="s">
        <v>225</v>
      </c>
      <c r="C32" s="127">
        <v>2</v>
      </c>
      <c r="D32" s="127"/>
      <c r="E32" s="142">
        <f t="shared" si="2"/>
        <v>-1</v>
      </c>
      <c r="F32" s="142">
        <f t="shared" si="0"/>
        <v>0</v>
      </c>
      <c r="G32" s="143">
        <v>2</v>
      </c>
      <c r="H32" s="143"/>
      <c r="I32" s="142">
        <f t="shared" si="3"/>
        <v>-1</v>
      </c>
      <c r="J32" s="144">
        <f t="shared" si="1"/>
        <v>0</v>
      </c>
      <c r="K32" s="31"/>
      <c r="L32" s="31"/>
      <c r="M32" s="31"/>
      <c r="N32" s="31"/>
    </row>
    <row r="33" spans="1:14" s="5" customFormat="1" ht="14.1" customHeight="1">
      <c r="B33" s="151" t="s">
        <v>159</v>
      </c>
      <c r="C33" s="133">
        <f>+SUM(C14:C32)</f>
        <v>16</v>
      </c>
      <c r="D33" s="145">
        <f>+SUM(D14:D32)</f>
        <v>31</v>
      </c>
      <c r="E33" s="146">
        <f>(D33/C33)-1</f>
        <v>0.9375</v>
      </c>
      <c r="F33" s="147">
        <f t="shared" si="0"/>
        <v>1</v>
      </c>
      <c r="G33" s="148">
        <f>+SUM(G14:G32)</f>
        <v>118.2283625298649</v>
      </c>
      <c r="H33" s="145">
        <f>+SUM(H14:H32)</f>
        <v>234.61477198915659</v>
      </c>
      <c r="I33" s="146">
        <f>(H33/G33)-1</f>
        <v>0.98442037907690794</v>
      </c>
      <c r="J33" s="149">
        <f t="shared" si="1"/>
        <v>1</v>
      </c>
      <c r="K33" s="34"/>
      <c r="L33" s="34"/>
      <c r="M33" s="34"/>
      <c r="N33" s="34"/>
    </row>
    <row r="34" spans="1:14" s="5" customFormat="1" ht="14.1" customHeight="1">
      <c r="B34" s="60" t="s">
        <v>226</v>
      </c>
      <c r="C34" s="61"/>
      <c r="D34" s="62"/>
      <c r="E34" s="63"/>
      <c r="F34" s="63"/>
      <c r="G34" s="64"/>
      <c r="H34" s="62"/>
      <c r="I34" s="65"/>
      <c r="J34" s="65"/>
      <c r="K34" s="34"/>
      <c r="L34" s="34"/>
      <c r="M34" s="34"/>
      <c r="N34" s="34"/>
    </row>
    <row r="35" spans="1:14" s="5" customFormat="1" ht="12.9" customHeight="1">
      <c r="B35" s="34" t="s">
        <v>227</v>
      </c>
      <c r="C35" s="34"/>
      <c r="D35" s="34"/>
      <c r="E35" s="34"/>
      <c r="F35" s="34"/>
      <c r="G35" s="34"/>
      <c r="H35" s="34"/>
      <c r="I35" s="34"/>
      <c r="J35" s="34"/>
      <c r="K35" s="34"/>
      <c r="L35" s="34"/>
      <c r="M35" s="34"/>
      <c r="N35" s="34"/>
    </row>
    <row r="36" spans="1:14" s="5" customFormat="1" ht="27.6" customHeight="1">
      <c r="B36" s="245" t="s">
        <v>170</v>
      </c>
      <c r="C36" s="245"/>
      <c r="D36" s="245"/>
      <c r="E36" s="245"/>
      <c r="F36" s="245"/>
      <c r="G36" s="245"/>
      <c r="H36" s="245"/>
      <c r="I36" s="45"/>
      <c r="J36" s="45"/>
      <c r="K36" s="45"/>
      <c r="L36" s="45"/>
      <c r="M36" s="45"/>
      <c r="N36" s="45"/>
    </row>
    <row r="37" spans="1:14" s="5" customFormat="1" ht="27" customHeight="1">
      <c r="B37" s="53"/>
      <c r="C37" s="45"/>
      <c r="D37" s="45"/>
      <c r="E37" s="45"/>
      <c r="F37" s="45"/>
      <c r="G37" s="6"/>
      <c r="I37" s="6"/>
      <c r="J37" s="6"/>
      <c r="K37" s="6"/>
    </row>
    <row r="38" spans="1:14" s="68" customFormat="1" ht="106.5" customHeight="1">
      <c r="A38" s="89"/>
      <c r="B38" s="240" t="s">
        <v>228</v>
      </c>
      <c r="C38" s="240"/>
      <c r="D38" s="240"/>
      <c r="E38" s="240"/>
      <c r="F38" s="240"/>
      <c r="G38" s="240"/>
      <c r="H38" s="240"/>
      <c r="I38" s="240"/>
      <c r="J38" s="66"/>
      <c r="K38" s="67"/>
      <c r="L38" s="67"/>
      <c r="M38" s="67"/>
      <c r="N38" s="67"/>
    </row>
    <row r="39" spans="1:14" s="5" customFormat="1"/>
    <row r="40" spans="1:14" s="5" customFormat="1"/>
    <row r="41" spans="1:14" s="5" customFormat="1">
      <c r="B41" s="9" t="s">
        <v>229</v>
      </c>
      <c r="G41" s="54"/>
      <c r="H41" s="54"/>
      <c r="I41" s="54"/>
      <c r="J41" s="54"/>
      <c r="K41" s="54"/>
      <c r="L41" s="54"/>
      <c r="M41" s="54"/>
      <c r="N41" s="54"/>
    </row>
    <row r="42" spans="1:14" s="5" customFormat="1">
      <c r="B42" s="9"/>
      <c r="G42" s="54"/>
      <c r="H42" s="54"/>
      <c r="I42" s="54"/>
      <c r="J42" s="54"/>
      <c r="K42" s="54"/>
      <c r="L42" s="54"/>
      <c r="M42" s="54"/>
      <c r="N42" s="54"/>
    </row>
    <row r="43" spans="1:14" s="5" customFormat="1">
      <c r="B43" s="59"/>
      <c r="C43" s="241" t="s">
        <v>155</v>
      </c>
      <c r="D43" s="241"/>
      <c r="E43" s="241" t="s">
        <v>162</v>
      </c>
      <c r="F43" s="241"/>
      <c r="G43" s="252" t="s">
        <v>230</v>
      </c>
      <c r="H43" s="252"/>
      <c r="J43" s="54"/>
      <c r="K43" s="54"/>
      <c r="L43" s="54"/>
      <c r="M43" s="54"/>
      <c r="N43" s="54"/>
    </row>
    <row r="44" spans="1:14" s="5" customFormat="1" ht="27.6">
      <c r="B44" s="141" t="s">
        <v>206</v>
      </c>
      <c r="C44" s="131" t="s">
        <v>164</v>
      </c>
      <c r="D44" s="131" t="s">
        <v>231</v>
      </c>
      <c r="E44" s="131" t="s">
        <v>166</v>
      </c>
      <c r="F44" s="131" t="s">
        <v>231</v>
      </c>
      <c r="G44" s="152" t="s">
        <v>167</v>
      </c>
      <c r="H44" s="152" t="s">
        <v>231</v>
      </c>
      <c r="J44" s="69"/>
      <c r="K44" s="70"/>
      <c r="L44" s="71"/>
      <c r="M44" s="69"/>
      <c r="N44" s="54"/>
    </row>
    <row r="45" spans="1:14" s="5" customFormat="1">
      <c r="B45" s="151" t="s">
        <v>209</v>
      </c>
      <c r="C45" s="143">
        <v>135</v>
      </c>
      <c r="D45" s="144">
        <f t="shared" ref="D45:D89" si="4">C45/$C$90</f>
        <v>0.28066528066528068</v>
      </c>
      <c r="E45" s="128">
        <v>2953.357431390546</v>
      </c>
      <c r="F45" s="144">
        <f t="shared" ref="F45:F89" si="5">E45/$E$90</f>
        <v>0.46053798193538414</v>
      </c>
      <c r="G45" s="128">
        <v>24689</v>
      </c>
      <c r="H45" s="144">
        <f t="shared" ref="H45:H88" si="6">G45/$G$90</f>
        <v>0.44224913122917636</v>
      </c>
      <c r="J45" s="72"/>
      <c r="K45" s="73"/>
      <c r="L45" s="74"/>
      <c r="M45" s="69"/>
      <c r="N45" s="54"/>
    </row>
    <row r="46" spans="1:14" s="5" customFormat="1">
      <c r="B46" s="151" t="s">
        <v>210</v>
      </c>
      <c r="C46" s="143">
        <v>47</v>
      </c>
      <c r="D46" s="144">
        <f t="shared" si="4"/>
        <v>9.7713097713097719E-2</v>
      </c>
      <c r="E46" s="128">
        <v>420.18904818364621</v>
      </c>
      <c r="F46" s="144">
        <f t="shared" si="5"/>
        <v>6.5523060035010211E-2</v>
      </c>
      <c r="G46" s="128">
        <v>3779</v>
      </c>
      <c r="H46" s="144">
        <f t="shared" si="6"/>
        <v>6.7692473041235268E-2</v>
      </c>
      <c r="J46" s="75" t="str">
        <f>B45</f>
        <v>Estados Unidos</v>
      </c>
      <c r="K46" s="75">
        <f>D45</f>
        <v>0.28066528066528068</v>
      </c>
      <c r="L46" s="74"/>
      <c r="M46" s="69"/>
      <c r="N46" s="54"/>
    </row>
    <row r="47" spans="1:14" s="5" customFormat="1">
      <c r="B47" s="151" t="s">
        <v>85</v>
      </c>
      <c r="C47" s="143">
        <v>38</v>
      </c>
      <c r="D47" s="144">
        <f t="shared" si="4"/>
        <v>7.9002079002079006E-2</v>
      </c>
      <c r="E47" s="128">
        <v>431.33514744075569</v>
      </c>
      <c r="F47" s="144">
        <f t="shared" si="5"/>
        <v>6.7261150387285584E-2</v>
      </c>
      <c r="G47" s="128">
        <v>2729</v>
      </c>
      <c r="H47" s="144">
        <f t="shared" si="6"/>
        <v>4.8884032529645682E-2</v>
      </c>
      <c r="J47" s="75" t="str">
        <f t="shared" ref="J47:J54" si="7">B46</f>
        <v>España</v>
      </c>
      <c r="K47" s="75">
        <f t="shared" ref="K47:K55" si="8">D46</f>
        <v>9.7713097713097719E-2</v>
      </c>
      <c r="L47" s="74"/>
      <c r="M47" s="69"/>
      <c r="N47" s="54"/>
    </row>
    <row r="48" spans="1:14" s="5" customFormat="1">
      <c r="B48" s="151" t="s">
        <v>86</v>
      </c>
      <c r="C48" s="143">
        <v>26</v>
      </c>
      <c r="D48" s="144">
        <f t="shared" si="4"/>
        <v>5.4054054054054057E-2</v>
      </c>
      <c r="E48" s="128">
        <v>121.21655590132966</v>
      </c>
      <c r="F48" s="144">
        <f t="shared" si="5"/>
        <v>1.8902157740409944E-2</v>
      </c>
      <c r="G48" s="128">
        <v>1549</v>
      </c>
      <c r="H48" s="144">
        <f t="shared" si="6"/>
        <v>2.7746927954716439E-2</v>
      </c>
      <c r="J48" s="75" t="str">
        <f t="shared" si="7"/>
        <v>México</v>
      </c>
      <c r="K48" s="75">
        <f t="shared" si="8"/>
        <v>7.9002079002079006E-2</v>
      </c>
      <c r="L48" s="74"/>
      <c r="M48" s="69"/>
      <c r="N48" s="54"/>
    </row>
    <row r="49" spans="2:14" s="5" customFormat="1">
      <c r="B49" s="151" t="s">
        <v>91</v>
      </c>
      <c r="C49" s="143">
        <v>21</v>
      </c>
      <c r="D49" s="144">
        <f t="shared" si="4"/>
        <v>4.3659043659043661E-2</v>
      </c>
      <c r="E49" s="128">
        <v>213.79654654691521</v>
      </c>
      <c r="F49" s="144">
        <f t="shared" si="5"/>
        <v>3.3338812649274081E-2</v>
      </c>
      <c r="G49" s="128">
        <v>1078</v>
      </c>
      <c r="H49" s="144">
        <f t="shared" si="6"/>
        <v>1.9309998925231969E-2</v>
      </c>
      <c r="J49" s="75" t="str">
        <f t="shared" si="7"/>
        <v>Brasil</v>
      </c>
      <c r="K49" s="75">
        <f t="shared" si="8"/>
        <v>5.4054054054054057E-2</v>
      </c>
      <c r="L49" s="74"/>
      <c r="M49" s="69"/>
      <c r="N49" s="54"/>
    </row>
    <row r="50" spans="2:14" s="5" customFormat="1">
      <c r="B50" s="151" t="s">
        <v>232</v>
      </c>
      <c r="C50" s="143">
        <v>19</v>
      </c>
      <c r="D50" s="144">
        <f t="shared" si="4"/>
        <v>3.9501039501039503E-2</v>
      </c>
      <c r="E50" s="128">
        <v>210.25853208143297</v>
      </c>
      <c r="F50" s="144">
        <f t="shared" si="5"/>
        <v>3.2787104947160896E-2</v>
      </c>
      <c r="G50" s="128">
        <v>1120</v>
      </c>
      <c r="H50" s="144">
        <f t="shared" si="6"/>
        <v>2.0062336545695555E-2</v>
      </c>
      <c r="J50" s="75" t="str">
        <f t="shared" si="7"/>
        <v>Chile</v>
      </c>
      <c r="K50" s="75">
        <f t="shared" si="8"/>
        <v>4.3659043659043661E-2</v>
      </c>
      <c r="L50" s="74"/>
      <c r="M50" s="69"/>
      <c r="N50" s="54"/>
    </row>
    <row r="51" spans="2:14" s="5" customFormat="1">
      <c r="B51" s="151" t="s">
        <v>215</v>
      </c>
      <c r="C51" s="143">
        <v>19</v>
      </c>
      <c r="D51" s="144">
        <f t="shared" si="4"/>
        <v>3.9501039501039503E-2</v>
      </c>
      <c r="E51" s="128">
        <v>167.43372228895771</v>
      </c>
      <c r="F51" s="144">
        <f t="shared" si="5"/>
        <v>2.6109128462172011E-2</v>
      </c>
      <c r="G51" s="128">
        <v>4170</v>
      </c>
      <c r="H51" s="144">
        <f t="shared" si="6"/>
        <v>7.4696378031741478E-2</v>
      </c>
      <c r="J51" s="75" t="str">
        <f t="shared" si="7"/>
        <v>China</v>
      </c>
      <c r="K51" s="75">
        <f t="shared" si="8"/>
        <v>3.9501039501039503E-2</v>
      </c>
      <c r="L51" s="74"/>
      <c r="M51" s="69"/>
      <c r="N51" s="54"/>
    </row>
    <row r="52" spans="2:14" s="5" customFormat="1">
      <c r="B52" s="151" t="s">
        <v>88</v>
      </c>
      <c r="C52" s="143">
        <v>18</v>
      </c>
      <c r="D52" s="144">
        <f t="shared" si="4"/>
        <v>3.7422037422037424E-2</v>
      </c>
      <c r="E52" s="128">
        <v>178.61</v>
      </c>
      <c r="F52" s="144">
        <f t="shared" si="5"/>
        <v>2.785192475492192E-2</v>
      </c>
      <c r="G52" s="128">
        <v>2270</v>
      </c>
      <c r="H52" s="144">
        <f t="shared" si="6"/>
        <v>4.0662057106007954E-2</v>
      </c>
      <c r="J52" s="75" t="str">
        <f t="shared" si="7"/>
        <v>Francia</v>
      </c>
      <c r="K52" s="75">
        <f t="shared" si="8"/>
        <v>3.9501039501039503E-2</v>
      </c>
      <c r="L52" s="74"/>
      <c r="M52" s="69"/>
      <c r="N52" s="54"/>
    </row>
    <row r="53" spans="2:14" s="5" customFormat="1">
      <c r="B53" s="151" t="s">
        <v>214</v>
      </c>
      <c r="C53" s="143">
        <v>15</v>
      </c>
      <c r="D53" s="144">
        <f t="shared" si="4"/>
        <v>3.1185031185031187E-2</v>
      </c>
      <c r="E53" s="128">
        <v>55.591139452566793</v>
      </c>
      <c r="F53" s="144">
        <f t="shared" si="5"/>
        <v>8.66872086150418E-3</v>
      </c>
      <c r="G53" s="128">
        <v>1313</v>
      </c>
      <c r="H53" s="144">
        <f t="shared" si="6"/>
        <v>2.3519507039730592E-2</v>
      </c>
      <c r="J53" s="75" t="str">
        <f t="shared" si="7"/>
        <v>Argentina</v>
      </c>
      <c r="K53" s="75">
        <f t="shared" si="8"/>
        <v>3.7422037422037424E-2</v>
      </c>
      <c r="L53" s="74"/>
      <c r="M53" s="69"/>
      <c r="N53" s="54"/>
    </row>
    <row r="54" spans="2:14" s="5" customFormat="1">
      <c r="B54" s="151" t="s">
        <v>211</v>
      </c>
      <c r="C54" s="143">
        <v>15</v>
      </c>
      <c r="D54" s="144">
        <f t="shared" si="4"/>
        <v>3.1185031185031187E-2</v>
      </c>
      <c r="E54" s="128">
        <v>75.354871280440804</v>
      </c>
      <c r="F54" s="144">
        <f t="shared" si="5"/>
        <v>1.1750619813110486E-2</v>
      </c>
      <c r="G54" s="128">
        <v>752</v>
      </c>
      <c r="H54" s="144">
        <f t="shared" si="6"/>
        <v>1.3470425966395586E-2</v>
      </c>
      <c r="J54" s="75" t="str">
        <f t="shared" si="7"/>
        <v>Suiza</v>
      </c>
      <c r="K54" s="75">
        <f t="shared" si="8"/>
        <v>3.1185031185031187E-2</v>
      </c>
      <c r="L54" s="74"/>
      <c r="M54" s="69"/>
      <c r="N54" s="54"/>
    </row>
    <row r="55" spans="2:14" s="5" customFormat="1">
      <c r="B55" s="151" t="s">
        <v>233</v>
      </c>
      <c r="C55" s="143">
        <v>15</v>
      </c>
      <c r="D55" s="144">
        <f t="shared" si="4"/>
        <v>3.1185031185031187E-2</v>
      </c>
      <c r="E55" s="128">
        <v>166.07234427449896</v>
      </c>
      <c r="F55" s="144">
        <f t="shared" si="5"/>
        <v>2.5896839127746669E-2</v>
      </c>
      <c r="G55" s="128">
        <v>1064</v>
      </c>
      <c r="H55" s="144">
        <f t="shared" si="6"/>
        <v>1.9059219718410778E-2</v>
      </c>
      <c r="J55" s="75" t="str">
        <f>B54</f>
        <v>Reino Unido</v>
      </c>
      <c r="K55" s="75">
        <f t="shared" si="8"/>
        <v>3.1185031185031187E-2</v>
      </c>
      <c r="L55" s="74"/>
      <c r="M55" s="69"/>
      <c r="N55" s="54"/>
    </row>
    <row r="56" spans="2:14" s="5" customFormat="1">
      <c r="B56" s="151" t="s">
        <v>213</v>
      </c>
      <c r="C56" s="143">
        <v>15</v>
      </c>
      <c r="D56" s="144">
        <f t="shared" si="4"/>
        <v>3.1185031185031187E-2</v>
      </c>
      <c r="E56" s="128">
        <v>153.09116433393851</v>
      </c>
      <c r="F56" s="144">
        <f t="shared" si="5"/>
        <v>2.387259162237412E-2</v>
      </c>
      <c r="G56" s="128">
        <v>759</v>
      </c>
      <c r="H56" s="144">
        <f t="shared" si="6"/>
        <v>1.3595815569806184E-2</v>
      </c>
      <c r="I56" s="76"/>
      <c r="J56" s="69" t="s">
        <v>80</v>
      </c>
      <c r="K56" s="77">
        <f>1-SUM(K46:K55)</f>
        <v>0.2661122661122659</v>
      </c>
      <c r="L56" s="75"/>
      <c r="M56" s="69"/>
      <c r="N56" s="54"/>
    </row>
    <row r="57" spans="2:14" s="5" customFormat="1">
      <c r="B57" s="151" t="s">
        <v>234</v>
      </c>
      <c r="C57" s="143">
        <v>11</v>
      </c>
      <c r="D57" s="144">
        <f t="shared" si="4"/>
        <v>2.286902286902287E-2</v>
      </c>
      <c r="E57" s="128">
        <v>37.920478050564761</v>
      </c>
      <c r="F57" s="144">
        <f t="shared" si="5"/>
        <v>5.9132092342813834E-3</v>
      </c>
      <c r="G57" s="128">
        <v>958</v>
      </c>
      <c r="H57" s="144">
        <f t="shared" si="6"/>
        <v>1.7160462866764589E-2</v>
      </c>
      <c r="I57" s="76"/>
      <c r="J57" s="54"/>
      <c r="K57" s="54"/>
      <c r="L57" s="54"/>
      <c r="M57" s="54"/>
      <c r="N57" s="54"/>
    </row>
    <row r="58" spans="2:14" s="5" customFormat="1">
      <c r="B58" s="151" t="s">
        <v>212</v>
      </c>
      <c r="C58" s="143">
        <v>10</v>
      </c>
      <c r="D58" s="144">
        <f t="shared" si="4"/>
        <v>2.0790020790020791E-2</v>
      </c>
      <c r="E58" s="128">
        <v>70.926732758818986</v>
      </c>
      <c r="F58" s="144">
        <f t="shared" si="5"/>
        <v>1.1060108750411969E-2</v>
      </c>
      <c r="G58" s="128">
        <v>775</v>
      </c>
      <c r="H58" s="144">
        <f t="shared" si="6"/>
        <v>1.3882420377601835E-2</v>
      </c>
      <c r="I58" s="76"/>
      <c r="J58" s="54"/>
      <c r="K58" s="54"/>
      <c r="L58" s="54"/>
      <c r="M58" s="54"/>
      <c r="N58" s="54"/>
    </row>
    <row r="59" spans="2:14" s="5" customFormat="1">
      <c r="B59" s="151" t="s">
        <v>225</v>
      </c>
      <c r="C59" s="143">
        <v>7</v>
      </c>
      <c r="D59" s="144">
        <f t="shared" si="4"/>
        <v>1.4553014553014554E-2</v>
      </c>
      <c r="E59" s="128">
        <v>16.099999809265</v>
      </c>
      <c r="F59" s="144">
        <f t="shared" si="5"/>
        <v>2.5105872193153015E-3</v>
      </c>
      <c r="G59" s="128">
        <v>333</v>
      </c>
      <c r="H59" s="144">
        <f t="shared" si="6"/>
        <v>5.9649625622469815E-3</v>
      </c>
      <c r="I59" s="76"/>
      <c r="J59" s="54"/>
      <c r="K59" s="54"/>
      <c r="L59" s="54"/>
      <c r="M59" s="54"/>
      <c r="N59" s="54"/>
    </row>
    <row r="60" spans="2:14" s="5" customFormat="1">
      <c r="B60" s="151" t="s">
        <v>220</v>
      </c>
      <c r="C60" s="143">
        <v>7</v>
      </c>
      <c r="D60" s="144">
        <f t="shared" si="4"/>
        <v>1.4553014553014554E-2</v>
      </c>
      <c r="E60" s="128">
        <v>69.239196187795997</v>
      </c>
      <c r="F60" s="144">
        <f t="shared" si="5"/>
        <v>1.0796959197770397E-2</v>
      </c>
      <c r="G60" s="128">
        <v>310</v>
      </c>
      <c r="H60" s="144">
        <f t="shared" si="6"/>
        <v>5.5529681510407339E-3</v>
      </c>
      <c r="I60" s="76"/>
      <c r="J60" s="54"/>
      <c r="K60" s="54"/>
      <c r="L60" s="54"/>
      <c r="M60" s="54"/>
      <c r="N60" s="54"/>
    </row>
    <row r="61" spans="2:14" s="5" customFormat="1">
      <c r="B61" s="151" t="s">
        <v>235</v>
      </c>
      <c r="C61" s="143">
        <v>6</v>
      </c>
      <c r="D61" s="144">
        <f t="shared" si="4"/>
        <v>1.2474012474012475E-2</v>
      </c>
      <c r="E61" s="128">
        <v>375.03224542476249</v>
      </c>
      <c r="F61" s="144">
        <f t="shared" si="5"/>
        <v>5.8481439338446302E-2</v>
      </c>
      <c r="G61" s="128">
        <v>436</v>
      </c>
      <c r="H61" s="144">
        <f t="shared" si="6"/>
        <v>7.8099810124314835E-3</v>
      </c>
      <c r="I61" s="76"/>
      <c r="J61" s="54"/>
      <c r="K61" s="54"/>
      <c r="L61" s="54"/>
      <c r="M61" s="54"/>
      <c r="N61" s="54"/>
    </row>
    <row r="62" spans="2:14" s="5" customFormat="1">
      <c r="B62" s="151" t="s">
        <v>224</v>
      </c>
      <c r="C62" s="143">
        <v>5</v>
      </c>
      <c r="D62" s="144">
        <f t="shared" si="4"/>
        <v>1.0395010395010396E-2</v>
      </c>
      <c r="E62" s="128">
        <v>146.70000267028797</v>
      </c>
      <c r="F62" s="144">
        <f t="shared" si="5"/>
        <v>2.2875972431105229E-2</v>
      </c>
      <c r="G62" s="128">
        <v>244</v>
      </c>
      <c r="H62" s="144">
        <f t="shared" si="6"/>
        <v>4.3707233188836746E-3</v>
      </c>
      <c r="I62" s="76"/>
      <c r="J62" s="54"/>
      <c r="K62" s="54"/>
      <c r="L62" s="54"/>
      <c r="M62" s="54"/>
      <c r="N62" s="54"/>
    </row>
    <row r="63" spans="2:14" s="5" customFormat="1">
      <c r="B63" s="151" t="s">
        <v>218</v>
      </c>
      <c r="C63" s="143">
        <v>4</v>
      </c>
      <c r="D63" s="144">
        <f t="shared" si="4"/>
        <v>8.3160083160083165E-3</v>
      </c>
      <c r="E63" s="128">
        <v>29.192334175129773</v>
      </c>
      <c r="F63" s="144">
        <f t="shared" si="5"/>
        <v>4.5521678230012316E-3</v>
      </c>
      <c r="G63" s="128">
        <v>280</v>
      </c>
      <c r="H63" s="144">
        <f t="shared" si="6"/>
        <v>5.0155841364238887E-3</v>
      </c>
      <c r="I63" s="76"/>
      <c r="J63" s="54"/>
      <c r="K63" s="54"/>
      <c r="L63" s="54"/>
      <c r="M63" s="54"/>
      <c r="N63" s="54"/>
    </row>
    <row r="64" spans="2:14" s="5" customFormat="1">
      <c r="B64" s="151" t="s">
        <v>90</v>
      </c>
      <c r="C64" s="143">
        <v>4</v>
      </c>
      <c r="D64" s="144">
        <f t="shared" si="4"/>
        <v>8.3160083160083165E-3</v>
      </c>
      <c r="E64" s="128">
        <v>11.111384638692719</v>
      </c>
      <c r="F64" s="144">
        <f t="shared" si="5"/>
        <v>1.732677055483259E-3</v>
      </c>
      <c r="G64" s="128">
        <v>106</v>
      </c>
      <c r="H64" s="144">
        <f t="shared" si="6"/>
        <v>1.8987568516461864E-3</v>
      </c>
      <c r="I64" s="54"/>
      <c r="J64" s="54"/>
      <c r="K64" s="54"/>
      <c r="L64" s="54"/>
      <c r="M64" s="54"/>
      <c r="N64" s="54"/>
    </row>
    <row r="65" spans="2:14" s="5" customFormat="1">
      <c r="B65" s="151" t="s">
        <v>223</v>
      </c>
      <c r="C65" s="143">
        <v>4</v>
      </c>
      <c r="D65" s="144">
        <f t="shared" si="4"/>
        <v>8.3160083160083165E-3</v>
      </c>
      <c r="E65" s="128">
        <v>6.1999999284739999</v>
      </c>
      <c r="F65" s="144">
        <f t="shared" si="5"/>
        <v>9.6680998537808144E-4</v>
      </c>
      <c r="G65" s="128">
        <v>803</v>
      </c>
      <c r="H65" s="144">
        <f t="shared" si="6"/>
        <v>1.4383978791244223E-2</v>
      </c>
      <c r="I65" s="54"/>
      <c r="J65" s="54"/>
      <c r="K65" s="54"/>
      <c r="L65" s="54"/>
      <c r="M65" s="54"/>
      <c r="N65" s="54"/>
    </row>
    <row r="66" spans="2:14" s="5" customFormat="1">
      <c r="B66" s="151" t="s">
        <v>236</v>
      </c>
      <c r="C66" s="143">
        <v>4</v>
      </c>
      <c r="D66" s="144">
        <f t="shared" si="4"/>
        <v>8.3160083160083165E-3</v>
      </c>
      <c r="E66" s="128">
        <v>24.919366794853421</v>
      </c>
      <c r="F66" s="144">
        <f t="shared" si="5"/>
        <v>3.8858536975004605E-3</v>
      </c>
      <c r="G66" s="128">
        <v>1016</v>
      </c>
      <c r="H66" s="144">
        <f t="shared" si="6"/>
        <v>1.8199405295023823E-2</v>
      </c>
      <c r="I66" s="54"/>
      <c r="J66" s="54"/>
      <c r="K66" s="54"/>
      <c r="L66" s="54"/>
      <c r="M66" s="54"/>
      <c r="N66" s="54"/>
    </row>
    <row r="67" spans="2:14" s="5" customFormat="1">
      <c r="B67" s="151" t="s">
        <v>237</v>
      </c>
      <c r="C67" s="143">
        <v>4</v>
      </c>
      <c r="D67" s="144">
        <f t="shared" si="4"/>
        <v>8.3160083160083165E-3</v>
      </c>
      <c r="E67" s="128">
        <v>51.7</v>
      </c>
      <c r="F67" s="144">
        <f t="shared" si="5"/>
        <v>8.0619478743041446E-3</v>
      </c>
      <c r="G67" s="128">
        <v>116</v>
      </c>
      <c r="H67" s="144">
        <f t="shared" si="6"/>
        <v>2.077884856518468E-3</v>
      </c>
      <c r="I67" s="54"/>
      <c r="J67" s="54"/>
      <c r="K67" s="54"/>
      <c r="L67" s="54"/>
      <c r="M67" s="54"/>
      <c r="N67" s="54"/>
    </row>
    <row r="68" spans="2:14" s="5" customFormat="1">
      <c r="B68" s="151" t="s">
        <v>238</v>
      </c>
      <c r="C68" s="143">
        <v>3</v>
      </c>
      <c r="D68" s="144">
        <f t="shared" si="4"/>
        <v>6.2370062370062374E-3</v>
      </c>
      <c r="E68" s="128">
        <v>9.9999999523159993</v>
      </c>
      <c r="F68" s="144">
        <f t="shared" si="5"/>
        <v>1.5593709547120989E-3</v>
      </c>
      <c r="G68" s="128">
        <v>63</v>
      </c>
      <c r="H68" s="144">
        <f t="shared" si="6"/>
        <v>1.128506430695375E-3</v>
      </c>
      <c r="I68" s="54"/>
      <c r="J68" s="54"/>
      <c r="K68" s="54"/>
      <c r="L68" s="54"/>
      <c r="M68" s="54"/>
      <c r="N68" s="54"/>
    </row>
    <row r="69" spans="2:14" s="5" customFormat="1">
      <c r="B69" s="151" t="s">
        <v>216</v>
      </c>
      <c r="C69" s="143">
        <v>3</v>
      </c>
      <c r="D69" s="144">
        <f t="shared" si="4"/>
        <v>6.2370062370062374E-3</v>
      </c>
      <c r="E69" s="128">
        <v>2.7570871423822298</v>
      </c>
      <c r="F69" s="144">
        <f t="shared" si="5"/>
        <v>4.2993216299419155E-4</v>
      </c>
      <c r="G69" s="128">
        <v>68</v>
      </c>
      <c r="H69" s="144">
        <f t="shared" si="6"/>
        <v>1.2180704331315158E-3</v>
      </c>
      <c r="I69" s="54"/>
      <c r="J69" s="54"/>
      <c r="K69" s="54"/>
      <c r="L69" s="54"/>
      <c r="M69" s="54"/>
      <c r="N69" s="54"/>
    </row>
    <row r="70" spans="2:14" s="5" customFormat="1">
      <c r="B70" s="151" t="s">
        <v>239</v>
      </c>
      <c r="C70" s="143">
        <v>2</v>
      </c>
      <c r="D70" s="144">
        <f t="shared" si="4"/>
        <v>4.1580041580041582E-3</v>
      </c>
      <c r="E70" s="128">
        <v>8.7434899861342785</v>
      </c>
      <c r="F70" s="144">
        <f t="shared" si="5"/>
        <v>1.3634344392207895E-3</v>
      </c>
      <c r="G70" s="128">
        <v>26</v>
      </c>
      <c r="H70" s="144">
        <f t="shared" si="6"/>
        <v>4.6573281266793252E-4</v>
      </c>
      <c r="I70" s="54"/>
      <c r="J70" s="54"/>
      <c r="K70" s="54"/>
      <c r="L70" s="54"/>
      <c r="M70" s="54"/>
      <c r="N70" s="54"/>
    </row>
    <row r="71" spans="2:14" s="5" customFormat="1">
      <c r="B71" s="151" t="s">
        <v>240</v>
      </c>
      <c r="C71" s="143">
        <v>2</v>
      </c>
      <c r="D71" s="144">
        <f t="shared" si="4"/>
        <v>4.1580041580041582E-3</v>
      </c>
      <c r="E71" s="128">
        <v>25</v>
      </c>
      <c r="F71" s="144">
        <f t="shared" si="5"/>
        <v>3.8984274053695087E-3</v>
      </c>
      <c r="G71" s="128">
        <v>522</v>
      </c>
      <c r="H71" s="144">
        <f t="shared" si="6"/>
        <v>9.3504818543331068E-3</v>
      </c>
      <c r="I71" s="54"/>
      <c r="J71" s="54"/>
      <c r="K71" s="54"/>
      <c r="L71" s="54"/>
      <c r="M71" s="54"/>
      <c r="N71" s="54"/>
    </row>
    <row r="72" spans="2:14" s="5" customFormat="1">
      <c r="B72" s="151" t="s">
        <v>241</v>
      </c>
      <c r="C72" s="143">
        <v>2</v>
      </c>
      <c r="D72" s="144">
        <f t="shared" si="4"/>
        <v>4.1580041580041582E-3</v>
      </c>
      <c r="E72" s="128">
        <v>3.8235950000000001</v>
      </c>
      <c r="F72" s="144">
        <f t="shared" si="5"/>
        <v>5.9624030140135304E-4</v>
      </c>
      <c r="G72" s="128">
        <v>400</v>
      </c>
      <c r="H72" s="144">
        <f t="shared" si="6"/>
        <v>7.1651201948912694E-3</v>
      </c>
      <c r="I72" s="54"/>
      <c r="J72" s="54"/>
      <c r="K72" s="54"/>
      <c r="L72" s="54"/>
      <c r="M72" s="54"/>
      <c r="N72" s="54"/>
    </row>
    <row r="73" spans="2:14" s="5" customFormat="1">
      <c r="B73" s="151" t="s">
        <v>242</v>
      </c>
      <c r="C73" s="143">
        <v>2</v>
      </c>
      <c r="D73" s="144">
        <f t="shared" si="4"/>
        <v>4.1580041580041582E-3</v>
      </c>
      <c r="E73" s="128">
        <v>5.35</v>
      </c>
      <c r="F73" s="144">
        <f t="shared" si="5"/>
        <v>8.3426346474907475E-4</v>
      </c>
      <c r="G73" s="128">
        <v>1350</v>
      </c>
      <c r="H73" s="144">
        <f t="shared" si="6"/>
        <v>2.4182280657758033E-2</v>
      </c>
      <c r="I73" s="54"/>
      <c r="J73" s="54"/>
      <c r="K73" s="54"/>
      <c r="L73" s="54"/>
      <c r="M73" s="54"/>
      <c r="N73" s="54"/>
    </row>
    <row r="74" spans="2:14" s="5" customFormat="1">
      <c r="B74" s="151" t="s">
        <v>219</v>
      </c>
      <c r="C74" s="143">
        <v>2</v>
      </c>
      <c r="D74" s="144">
        <f t="shared" si="4"/>
        <v>4.1580041580041582E-3</v>
      </c>
      <c r="E74" s="128">
        <v>141.25</v>
      </c>
      <c r="F74" s="144">
        <f t="shared" si="5"/>
        <v>2.2026114840337722E-2</v>
      </c>
      <c r="G74" s="128">
        <v>231</v>
      </c>
      <c r="H74" s="144">
        <f t="shared" si="6"/>
        <v>4.1378569125497082E-3</v>
      </c>
      <c r="I74" s="217" t="s">
        <v>243</v>
      </c>
    </row>
    <row r="75" spans="2:14" s="5" customFormat="1">
      <c r="B75" s="151" t="s">
        <v>244</v>
      </c>
      <c r="C75" s="143">
        <v>2</v>
      </c>
      <c r="D75" s="144">
        <f t="shared" si="4"/>
        <v>4.1580041580041582E-3</v>
      </c>
      <c r="E75" s="128">
        <v>67.688462109265004</v>
      </c>
      <c r="F75" s="144">
        <f t="shared" si="5"/>
        <v>1.0555142228562971E-2</v>
      </c>
      <c r="G75" s="128">
        <v>257</v>
      </c>
      <c r="H75" s="144">
        <f t="shared" si="6"/>
        <v>4.6035897252176402E-3</v>
      </c>
      <c r="I75" s="54"/>
    </row>
    <row r="76" spans="2:14" s="5" customFormat="1">
      <c r="B76" s="151" t="s">
        <v>245</v>
      </c>
      <c r="C76" s="143">
        <v>1</v>
      </c>
      <c r="D76" s="144">
        <f t="shared" si="4"/>
        <v>2.0790020790020791E-3</v>
      </c>
      <c r="E76" s="128">
        <v>4</v>
      </c>
      <c r="F76" s="144">
        <f t="shared" si="5"/>
        <v>6.2374838485912138E-4</v>
      </c>
      <c r="G76" s="128">
        <v>500</v>
      </c>
      <c r="H76" s="144">
        <f t="shared" si="6"/>
        <v>8.956400243614087E-3</v>
      </c>
      <c r="I76" s="54"/>
    </row>
    <row r="77" spans="2:14" s="5" customFormat="1">
      <c r="B77" s="151" t="s">
        <v>246</v>
      </c>
      <c r="C77" s="143">
        <v>1</v>
      </c>
      <c r="D77" s="144">
        <f t="shared" si="4"/>
        <v>2.0790020790020791E-3</v>
      </c>
      <c r="E77" s="128">
        <v>6.2</v>
      </c>
      <c r="F77" s="144">
        <f t="shared" si="5"/>
        <v>9.6680999653163814E-4</v>
      </c>
      <c r="G77" s="128">
        <v>134</v>
      </c>
      <c r="H77" s="144">
        <f t="shared" si="6"/>
        <v>2.400315265288575E-3</v>
      </c>
      <c r="I77" s="31"/>
    </row>
    <row r="78" spans="2:14" s="5" customFormat="1">
      <c r="B78" s="151" t="s">
        <v>222</v>
      </c>
      <c r="C78" s="143">
        <v>1</v>
      </c>
      <c r="D78" s="144">
        <f t="shared" si="4"/>
        <v>2.0790020790020791E-3</v>
      </c>
      <c r="E78" s="128">
        <v>21.881379690616001</v>
      </c>
      <c r="F78" s="144">
        <f t="shared" si="5"/>
        <v>3.4121188101277279E-3</v>
      </c>
      <c r="G78" s="128">
        <v>100</v>
      </c>
      <c r="H78" s="144">
        <f t="shared" si="6"/>
        <v>1.7912800487228174E-3</v>
      </c>
      <c r="I78" s="31"/>
    </row>
    <row r="79" spans="2:14" s="5" customFormat="1">
      <c r="B79" s="151" t="s">
        <v>93</v>
      </c>
      <c r="C79" s="143">
        <v>1</v>
      </c>
      <c r="D79" s="144">
        <f t="shared" si="4"/>
        <v>2.0790020790020791E-3</v>
      </c>
      <c r="E79" s="128">
        <v>10.4</v>
      </c>
      <c r="F79" s="144">
        <f t="shared" si="5"/>
        <v>1.6217458006337157E-3</v>
      </c>
      <c r="G79" s="128">
        <v>28</v>
      </c>
      <c r="H79" s="144">
        <f t="shared" si="6"/>
        <v>5.0155841364238883E-4</v>
      </c>
      <c r="I79" s="31"/>
    </row>
    <row r="80" spans="2:14" s="5" customFormat="1">
      <c r="B80" s="151" t="s">
        <v>247</v>
      </c>
      <c r="C80" s="143">
        <v>1</v>
      </c>
      <c r="D80" s="144">
        <f t="shared" si="4"/>
        <v>2.0790020790020791E-3</v>
      </c>
      <c r="E80" s="128">
        <v>1.1000000000000001</v>
      </c>
      <c r="F80" s="144">
        <f t="shared" si="5"/>
        <v>1.715308058362584E-4</v>
      </c>
      <c r="G80" s="128">
        <v>36</v>
      </c>
      <c r="H80" s="144">
        <f t="shared" si="6"/>
        <v>6.4486081754021427E-4</v>
      </c>
      <c r="I80" s="31"/>
    </row>
    <row r="81" spans="1:14" s="5" customFormat="1">
      <c r="B81" s="151" t="s">
        <v>248</v>
      </c>
      <c r="C81" s="143">
        <v>1</v>
      </c>
      <c r="D81" s="144">
        <f t="shared" si="4"/>
        <v>2.0790020790020791E-3</v>
      </c>
      <c r="E81" s="128">
        <v>86.8</v>
      </c>
      <c r="F81" s="144">
        <f t="shared" si="5"/>
        <v>1.3535339951442934E-2</v>
      </c>
      <c r="G81" s="128">
        <v>500</v>
      </c>
      <c r="H81" s="144">
        <f t="shared" si="6"/>
        <v>8.956400243614087E-3</v>
      </c>
      <c r="I81" s="34"/>
    </row>
    <row r="82" spans="1:14" s="5" customFormat="1">
      <c r="B82" s="151" t="s">
        <v>249</v>
      </c>
      <c r="C82" s="143">
        <v>1</v>
      </c>
      <c r="D82" s="144">
        <f t="shared" si="4"/>
        <v>2.0790020790020791E-3</v>
      </c>
      <c r="E82" s="128">
        <v>5</v>
      </c>
      <c r="F82" s="144">
        <f t="shared" si="5"/>
        <v>7.7968548107390176E-4</v>
      </c>
      <c r="G82" s="128">
        <v>550</v>
      </c>
      <c r="H82" s="144">
        <f t="shared" si="6"/>
        <v>9.8520402679754954E-3</v>
      </c>
      <c r="I82" s="34"/>
    </row>
    <row r="83" spans="1:14" s="5" customFormat="1">
      <c r="B83" s="151" t="s">
        <v>250</v>
      </c>
      <c r="C83" s="143">
        <v>1</v>
      </c>
      <c r="D83" s="144">
        <f t="shared" si="4"/>
        <v>2.0790020790020791E-3</v>
      </c>
      <c r="E83" s="128">
        <v>5.900000095367</v>
      </c>
      <c r="F83" s="144">
        <f t="shared" si="5"/>
        <v>9.2002888253845706E-4</v>
      </c>
      <c r="G83" s="128">
        <v>228</v>
      </c>
      <c r="H83" s="144">
        <f t="shared" si="6"/>
        <v>4.0841185110880238E-3</v>
      </c>
      <c r="I83" s="34"/>
    </row>
    <row r="84" spans="1:14" s="5" customFormat="1">
      <c r="B84" s="151" t="s">
        <v>251</v>
      </c>
      <c r="C84" s="143">
        <v>1</v>
      </c>
      <c r="D84" s="144">
        <f t="shared" si="4"/>
        <v>2.0790020790020791E-3</v>
      </c>
      <c r="E84" s="128">
        <v>16.799999237061002</v>
      </c>
      <c r="F84" s="144">
        <f t="shared" si="5"/>
        <v>2.6197430974378177E-3</v>
      </c>
      <c r="G84" s="128">
        <v>8</v>
      </c>
      <c r="H84" s="144">
        <f t="shared" si="6"/>
        <v>1.4330240389782539E-4</v>
      </c>
      <c r="I84" s="34"/>
    </row>
    <row r="85" spans="1:14" s="5" customFormat="1">
      <c r="B85" s="151" t="s">
        <v>217</v>
      </c>
      <c r="C85" s="143">
        <v>1</v>
      </c>
      <c r="D85" s="144">
        <f t="shared" si="4"/>
        <v>2.0790020790020791E-3</v>
      </c>
      <c r="E85" s="128">
        <v>0.89999997615799998</v>
      </c>
      <c r="F85" s="144">
        <f t="shared" si="5"/>
        <v>1.4034338287545006E-4</v>
      </c>
      <c r="G85" s="128">
        <v>75</v>
      </c>
      <c r="H85" s="144">
        <f t="shared" si="6"/>
        <v>1.343460036542113E-3</v>
      </c>
      <c r="I85" s="34"/>
    </row>
    <row r="86" spans="1:14" s="5" customFormat="1">
      <c r="B86" s="151" t="s">
        <v>92</v>
      </c>
      <c r="C86" s="143">
        <v>1</v>
      </c>
      <c r="D86" s="144">
        <f t="shared" si="4"/>
        <v>2.0790020790020791E-3</v>
      </c>
      <c r="E86" s="128">
        <v>1</v>
      </c>
      <c r="F86" s="144">
        <f t="shared" si="5"/>
        <v>1.5593709621478035E-4</v>
      </c>
      <c r="G86" s="128">
        <v>30</v>
      </c>
      <c r="H86" s="144">
        <f t="shared" si="6"/>
        <v>5.3738401461684519E-4</v>
      </c>
      <c r="I86" s="34"/>
    </row>
    <row r="87" spans="1:14" s="5" customFormat="1">
      <c r="B87" s="151" t="s">
        <v>252</v>
      </c>
      <c r="C87" s="143">
        <v>1</v>
      </c>
      <c r="D87" s="144">
        <f t="shared" si="4"/>
        <v>2.0790020790020791E-3</v>
      </c>
      <c r="E87" s="128">
        <v>1.299999952316</v>
      </c>
      <c r="F87" s="144">
        <f t="shared" si="5"/>
        <v>2.0271821764350994E-4</v>
      </c>
      <c r="G87" s="128">
        <v>23</v>
      </c>
      <c r="H87" s="144">
        <f t="shared" si="6"/>
        <v>4.1199441120624798E-4</v>
      </c>
      <c r="I87" s="34"/>
    </row>
    <row r="88" spans="1:14" s="5" customFormat="1">
      <c r="B88" s="151" t="s">
        <v>253</v>
      </c>
      <c r="C88" s="143">
        <v>1</v>
      </c>
      <c r="D88" s="144">
        <f t="shared" si="4"/>
        <v>2.0790020790020791E-3</v>
      </c>
      <c r="E88" s="128">
        <v>0.9</v>
      </c>
      <c r="F88" s="144">
        <f t="shared" si="5"/>
        <v>1.4034338659330231E-4</v>
      </c>
      <c r="G88" s="128">
        <v>40</v>
      </c>
      <c r="H88" s="144">
        <f t="shared" si="6"/>
        <v>7.1651201948912688E-4</v>
      </c>
      <c r="I88" s="34"/>
    </row>
    <row r="89" spans="1:14" s="5" customFormat="1">
      <c r="B89" s="151" t="s">
        <v>221</v>
      </c>
      <c r="C89" s="143">
        <v>1</v>
      </c>
      <c r="D89" s="144">
        <f t="shared" si="4"/>
        <v>2.0790020790020791E-3</v>
      </c>
      <c r="E89" s="128">
        <v>0.69999998807899999</v>
      </c>
      <c r="F89" s="144">
        <f t="shared" si="5"/>
        <v>1.0915596549142011E-4</v>
      </c>
      <c r="G89" s="128">
        <v>8</v>
      </c>
      <c r="H89" s="144">
        <f>G89/$G$90</f>
        <v>1.4330240389782539E-4</v>
      </c>
      <c r="I89" s="34"/>
    </row>
    <row r="90" spans="1:14" s="5" customFormat="1">
      <c r="B90" s="151" t="s">
        <v>159</v>
      </c>
      <c r="C90" s="130">
        <f>SUM(C45:C89)</f>
        <v>481</v>
      </c>
      <c r="D90" s="153">
        <f>+SUM(D45:D88)</f>
        <v>0.99792099792099775</v>
      </c>
      <c r="E90" s="130">
        <f>+SUM(E45:E89)</f>
        <v>6412.8422567433699</v>
      </c>
      <c r="F90" s="153">
        <f>+SUM(F45:F89)</f>
        <v>0.99999999999999989</v>
      </c>
      <c r="G90" s="130">
        <f>+SUM(G45:G89)</f>
        <v>55826</v>
      </c>
      <c r="H90" s="153">
        <f>+SUM(H45:H88)</f>
        <v>0.9998566975961023</v>
      </c>
    </row>
    <row r="91" spans="1:14" s="5" customFormat="1">
      <c r="B91" s="34" t="s">
        <v>168</v>
      </c>
      <c r="C91" s="34"/>
      <c r="D91" s="34"/>
      <c r="E91" s="34"/>
      <c r="F91" s="34"/>
    </row>
    <row r="92" spans="1:14" s="5" customFormat="1">
      <c r="B92" s="34" t="s">
        <v>227</v>
      </c>
      <c r="C92" s="34"/>
      <c r="D92" s="34"/>
      <c r="E92" s="34"/>
      <c r="F92" s="34"/>
    </row>
    <row r="93" spans="1:14" s="5" customFormat="1" ht="25.5" customHeight="1">
      <c r="B93" s="244" t="s">
        <v>170</v>
      </c>
      <c r="C93" s="244"/>
      <c r="D93" s="244"/>
      <c r="E93" s="244"/>
      <c r="F93" s="244"/>
      <c r="G93" s="244"/>
      <c r="H93" s="244"/>
      <c r="I93" s="43"/>
      <c r="J93" s="43"/>
      <c r="K93" s="43"/>
      <c r="L93" s="43"/>
      <c r="M93" s="43"/>
      <c r="N93" s="43"/>
    </row>
    <row r="94" spans="1:14" s="5" customFormat="1" ht="28.5" customHeight="1">
      <c r="B94" s="245"/>
      <c r="C94" s="245"/>
      <c r="D94" s="245"/>
      <c r="E94" s="245"/>
      <c r="F94" s="245"/>
      <c r="G94" s="245"/>
      <c r="H94" s="245"/>
      <c r="I94" s="245"/>
      <c r="J94" s="245"/>
      <c r="K94" s="245"/>
      <c r="L94" s="245"/>
      <c r="M94" s="245"/>
      <c r="N94" s="245"/>
    </row>
    <row r="95" spans="1:14" s="68" customFormat="1" ht="125.1" customHeight="1">
      <c r="A95" s="89"/>
      <c r="B95" s="240" t="s">
        <v>254</v>
      </c>
      <c r="C95" s="240"/>
      <c r="D95" s="240"/>
      <c r="E95" s="240"/>
      <c r="F95" s="240"/>
      <c r="G95" s="240"/>
      <c r="H95" s="240"/>
      <c r="I95" s="240"/>
      <c r="J95" s="66"/>
      <c r="K95" s="67"/>
      <c r="L95" s="67"/>
      <c r="M95" s="67"/>
      <c r="N95" s="67"/>
    </row>
    <row r="96" spans="1:14" s="5" customFormat="1" ht="36.9" customHeight="1">
      <c r="B96" s="87" t="s">
        <v>255</v>
      </c>
    </row>
    <row r="97" s="5" customFormat="1" ht="12.9" hidden="1" customHeight="1"/>
    <row r="98" s="5" customFormat="1" hidden="1"/>
    <row r="99" s="5" customFormat="1" hidden="1"/>
    <row r="100" s="5" customFormat="1" hidden="1"/>
    <row r="101" s="5" customFormat="1" hidden="1"/>
    <row r="102" s="5" customFormat="1" hidden="1"/>
    <row r="103" s="5" customFormat="1" hidden="1"/>
    <row r="104" s="5" customFormat="1" hidden="1"/>
    <row r="105" s="5" customFormat="1" hidden="1"/>
    <row r="106" s="5" customFormat="1" hidden="1"/>
    <row r="107" s="5" customFormat="1" hidden="1"/>
    <row r="108" s="5" customFormat="1" hidden="1"/>
    <row r="109" s="5" customFormat="1" hidden="1"/>
    <row r="110" s="5" customFormat="1" hidden="1"/>
    <row r="111" s="5" customFormat="1" hidden="1"/>
    <row r="112" s="5" customFormat="1" hidden="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row r="124" s="5" customFormat="1" hidden="1"/>
    <row r="125" s="5" customFormat="1" hidden="1"/>
    <row r="126" s="5" customFormat="1" hidden="1"/>
    <row r="127" s="5" customFormat="1" hidden="1"/>
    <row r="128"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5" customFormat="1" hidden="1"/>
    <row r="482" s="5" customFormat="1" hidden="1"/>
    <row r="483" s="5" customFormat="1" hidden="1"/>
    <row r="484" s="5" customFormat="1" hidden="1"/>
    <row r="485" s="5" customFormat="1" hidden="1"/>
    <row r="486" s="5" customFormat="1" hidden="1"/>
    <row r="487" s="5" customFormat="1" hidden="1"/>
    <row r="488" s="5" customFormat="1" hidden="1"/>
    <row r="489" s="5" customFormat="1" hidden="1"/>
    <row r="490" s="5" customFormat="1" hidden="1"/>
    <row r="491" s="5" customFormat="1" hidden="1"/>
    <row r="492" s="5" customFormat="1" hidden="1"/>
    <row r="493" s="5" customFormat="1" hidden="1"/>
    <row r="494" s="5" customFormat="1" hidden="1"/>
    <row r="495" s="5" customFormat="1" hidden="1"/>
    <row r="496" s="5" customFormat="1" hidden="1"/>
    <row r="497" spans="2:8" s="5" customFormat="1" hidden="1"/>
    <row r="498" spans="2:8" s="5" customFormat="1" hidden="1"/>
    <row r="499" spans="2:8" s="5" customFormat="1" hidden="1"/>
    <row r="500" spans="2:8" s="5" customFormat="1" hidden="1"/>
    <row r="501" spans="2:8" s="5" customFormat="1" hidden="1"/>
    <row r="502" spans="2:8" s="5" customFormat="1" hidden="1"/>
    <row r="503" spans="2:8" s="5" customFormat="1" hidden="1"/>
    <row r="504" spans="2:8" s="5" customFormat="1" hidden="1">
      <c r="B504" s="13"/>
      <c r="C504" s="13"/>
      <c r="D504" s="13"/>
      <c r="E504" s="13"/>
      <c r="F504" s="13"/>
      <c r="H504" s="13"/>
    </row>
    <row r="505" spans="2:8"/>
    <row r="506" spans="2:8"/>
    <row r="507" spans="2:8"/>
    <row r="508" spans="2:8"/>
    <row r="509" spans="2:8"/>
    <row r="510" spans="2:8"/>
    <row r="511" spans="2:8"/>
    <row r="512" spans="2:8"/>
    <row r="513"/>
    <row r="514"/>
    <row r="515"/>
    <row r="516"/>
    <row r="517"/>
    <row r="518"/>
    <row r="519"/>
    <row r="520"/>
    <row r="521"/>
    <row r="528"/>
    <row r="1048465"/>
    <row r="1048481"/>
    <row r="1048482"/>
    <row r="1048483"/>
    <row r="1048484"/>
    <row r="1048485"/>
    <row r="1048486"/>
    <row r="1048487"/>
    <row r="1048488"/>
    <row r="1048489" ht="17.100000000000001" hidden="1" customHeight="1"/>
    <row r="1048496"/>
    <row r="1048497"/>
    <row r="1048498"/>
    <row r="1048499"/>
    <row r="1048500"/>
    <row r="1048501"/>
    <row r="1048502"/>
    <row r="1048503"/>
    <row r="1048504"/>
    <row r="1048505"/>
    <row r="1048506"/>
    <row r="1048507"/>
  </sheetData>
  <mergeCells count="10">
    <mergeCell ref="B95:I95"/>
    <mergeCell ref="C12:F12"/>
    <mergeCell ref="G12:J12"/>
    <mergeCell ref="B38:I38"/>
    <mergeCell ref="C43:D43"/>
    <mergeCell ref="E43:F43"/>
    <mergeCell ref="G43:H43"/>
    <mergeCell ref="B94:N94"/>
    <mergeCell ref="B36:H36"/>
    <mergeCell ref="B93:H93"/>
  </mergeCells>
  <conditionalFormatting sqref="B14:B32">
    <cfRule type="duplicateValues" dxfId="1" priority="93"/>
    <cfRule type="duplicateValues" dxfId="0" priority="94"/>
  </conditionalFormatting>
  <pageMargins left="0.7" right="0.7" top="0.75" bottom="0.75" header="0.3" footer="0.3"/>
  <pageSetup orientation="portrait" horizontalDpi="4294967295" verticalDpi="4294967295" r:id="rId1"/>
  <ignoredErrors>
    <ignoredError sqref="G33:H33 C33:D3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BBEACB"/>
  </sheetPr>
  <dimension ref="A1:V535"/>
  <sheetViews>
    <sheetView showGridLines="0" zoomScale="80" zoomScaleNormal="80" workbookViewId="0">
      <selection activeCell="A8" sqref="A8"/>
    </sheetView>
  </sheetViews>
  <sheetFormatPr baseColWidth="10" defaultColWidth="10.88671875" defaultRowHeight="13.8" zeroHeight="1"/>
  <cols>
    <col min="1" max="1" width="8.5546875" style="13" customWidth="1"/>
    <col min="2" max="2" width="51.33203125" style="13" customWidth="1"/>
    <col min="3" max="3" width="15.5546875" style="13" customWidth="1"/>
    <col min="4" max="4" width="15.88671875" style="13" customWidth="1"/>
    <col min="5" max="5" width="12.109375" style="13" customWidth="1"/>
    <col min="6" max="6" width="16.6640625" style="13" customWidth="1"/>
    <col min="7" max="7" width="12.44140625" style="13" customWidth="1"/>
    <col min="8" max="8" width="19.5546875" style="13" customWidth="1"/>
    <col min="9" max="20" width="10.88671875" style="13" customWidth="1"/>
    <col min="21" max="21" width="11.109375" style="13" customWidth="1"/>
    <col min="22" max="25" width="10.88671875" style="13" customWidth="1"/>
    <col min="26" max="26" width="10.5546875" style="13" customWidth="1"/>
    <col min="27" max="16384" width="10.88671875" style="13"/>
  </cols>
  <sheetData>
    <row r="1" spans="1:22" s="5" customFormat="1">
      <c r="E1" s="30"/>
    </row>
    <row r="2" spans="1:22" s="5" customFormat="1">
      <c r="E2" s="30"/>
    </row>
    <row r="3" spans="1:22" s="5" customFormat="1">
      <c r="E3" s="30"/>
    </row>
    <row r="4" spans="1:22" s="5" customFormat="1">
      <c r="A4" s="9" t="s">
        <v>177</v>
      </c>
    </row>
    <row r="5" spans="1:22" s="5" customFormat="1">
      <c r="A5" s="98" t="s">
        <v>256</v>
      </c>
      <c r="B5" s="98"/>
      <c r="C5" s="98"/>
      <c r="D5" s="98"/>
      <c r="E5" s="98"/>
      <c r="F5" s="98"/>
      <c r="G5" s="98"/>
      <c r="H5" s="98"/>
      <c r="I5" s="98"/>
      <c r="J5" s="98"/>
      <c r="K5" s="98"/>
      <c r="L5" s="98"/>
      <c r="M5" s="98"/>
      <c r="N5" s="98"/>
      <c r="O5" s="98"/>
      <c r="P5" s="98"/>
      <c r="Q5" s="98"/>
      <c r="R5" s="98"/>
      <c r="S5" s="98"/>
      <c r="T5" s="98"/>
      <c r="U5" s="98"/>
      <c r="V5" s="98"/>
    </row>
    <row r="6" spans="1:22" s="5" customFormat="1">
      <c r="A6" s="9" t="s">
        <v>2</v>
      </c>
    </row>
    <row r="7" spans="1:22" s="5" customFormat="1">
      <c r="A7" s="29" t="s">
        <v>3</v>
      </c>
    </row>
    <row r="8" spans="1:22" s="5" customFormat="1"/>
    <row r="9" spans="1:22" s="5" customFormat="1">
      <c r="B9" s="9" t="s">
        <v>257</v>
      </c>
      <c r="C9" s="78"/>
      <c r="D9" s="79"/>
      <c r="E9" s="80"/>
      <c r="F9" s="79"/>
      <c r="H9" s="54"/>
    </row>
    <row r="10" spans="1:22" s="5" customFormat="1">
      <c r="B10" s="81"/>
      <c r="C10" s="78"/>
      <c r="D10" s="192"/>
      <c r="E10" s="79"/>
      <c r="F10" s="79"/>
      <c r="H10" s="54"/>
    </row>
    <row r="11" spans="1:22" s="5" customFormat="1" ht="27.75" customHeight="1">
      <c r="B11" s="59"/>
      <c r="C11" s="241" t="s">
        <v>155</v>
      </c>
      <c r="D11" s="241"/>
      <c r="E11" s="241"/>
      <c r="F11" s="241" t="s">
        <v>258</v>
      </c>
      <c r="G11" s="241"/>
      <c r="H11" s="241"/>
    </row>
    <row r="12" spans="1:22" s="5" customFormat="1">
      <c r="B12" s="141" t="s">
        <v>259</v>
      </c>
      <c r="C12" s="141">
        <v>2024</v>
      </c>
      <c r="D12" s="141">
        <v>2025</v>
      </c>
      <c r="E12" s="141" t="s">
        <v>208</v>
      </c>
      <c r="F12" s="141">
        <v>2024</v>
      </c>
      <c r="G12" s="141">
        <v>2025</v>
      </c>
      <c r="H12" s="141" t="s">
        <v>208</v>
      </c>
    </row>
    <row r="13" spans="1:22" s="5" customFormat="1" ht="15.9" customHeight="1">
      <c r="A13" s="211"/>
      <c r="B13" s="151" t="s">
        <v>126</v>
      </c>
      <c r="C13" s="127">
        <v>3</v>
      </c>
      <c r="D13" s="154">
        <v>10</v>
      </c>
      <c r="E13" s="155">
        <f>(D13/C13)-1</f>
        <v>2.3333333333333335</v>
      </c>
      <c r="F13" s="174">
        <v>7.8930657014235601</v>
      </c>
      <c r="G13" s="175">
        <v>19.417076099526788</v>
      </c>
      <c r="H13" s="155">
        <f>(G13/F13)-1</f>
        <v>1.4600170369828298</v>
      </c>
      <c r="J13" s="82" t="str">
        <f>B13</f>
        <v>Retail &amp; Productos de Consumo</v>
      </c>
      <c r="K13" s="83">
        <f>D13</f>
        <v>10</v>
      </c>
      <c r="L13" s="33">
        <f t="shared" ref="L13:L22" si="0">K13/$D$26</f>
        <v>0.32258064516129031</v>
      </c>
    </row>
    <row r="14" spans="1:22" s="5" customFormat="1" ht="15.9" customHeight="1">
      <c r="B14" s="151" t="s">
        <v>97</v>
      </c>
      <c r="C14" s="127">
        <v>3</v>
      </c>
      <c r="D14" s="154">
        <v>9</v>
      </c>
      <c r="E14" s="155">
        <f t="shared" ref="E14:E25" si="1">(D14/C14)-1</f>
        <v>2</v>
      </c>
      <c r="F14" s="174">
        <v>5.0539182941553396</v>
      </c>
      <c r="G14" s="175">
        <v>88.735909494307492</v>
      </c>
      <c r="H14" s="155">
        <f t="shared" ref="H14:H25" si="2">(G14/F14)-1</f>
        <v>16.557844098296393</v>
      </c>
      <c r="I14" s="84"/>
      <c r="J14" s="82" t="str">
        <f t="shared" ref="J14:J21" si="3">B14</f>
        <v>Servicios Corporativos</v>
      </c>
      <c r="K14" s="83">
        <f t="shared" ref="K14:K22" si="4">D14</f>
        <v>9</v>
      </c>
      <c r="L14" s="33">
        <f t="shared" si="0"/>
        <v>0.29032258064516131</v>
      </c>
    </row>
    <row r="15" spans="1:22" s="5" customFormat="1" ht="15.9" customHeight="1">
      <c r="B15" s="151" t="s">
        <v>96</v>
      </c>
      <c r="C15" s="127">
        <v>1</v>
      </c>
      <c r="D15" s="154">
        <v>5</v>
      </c>
      <c r="E15" s="155">
        <f>(D15/C15)-1</f>
        <v>4</v>
      </c>
      <c r="F15" s="174">
        <v>0.5</v>
      </c>
      <c r="G15" s="175">
        <v>23.661788707983298</v>
      </c>
      <c r="H15" s="155">
        <f t="shared" si="2"/>
        <v>46.323577415966597</v>
      </c>
      <c r="I15" s="84"/>
      <c r="J15" s="82" t="str">
        <f t="shared" si="3"/>
        <v>Software &amp; Servicios TI</v>
      </c>
      <c r="K15" s="83">
        <f t="shared" si="4"/>
        <v>5</v>
      </c>
      <c r="L15" s="33">
        <f t="shared" si="0"/>
        <v>0.16129032258064516</v>
      </c>
    </row>
    <row r="16" spans="1:22" s="5" customFormat="1" ht="15.9" customHeight="1">
      <c r="B16" s="151" t="s">
        <v>100</v>
      </c>
      <c r="C16" s="127">
        <v>1</v>
      </c>
      <c r="D16" s="154">
        <v>3</v>
      </c>
      <c r="E16" s="155">
        <f>(D16/C16)-1</f>
        <v>2</v>
      </c>
      <c r="F16" s="174">
        <v>20.89999961853</v>
      </c>
      <c r="G16" s="175">
        <v>66.399997711181001</v>
      </c>
      <c r="H16" s="155">
        <f t="shared" si="2"/>
        <v>2.1770334412977967</v>
      </c>
      <c r="I16" s="84"/>
      <c r="J16" s="82" t="str">
        <f t="shared" si="3"/>
        <v>Servicios Financieros</v>
      </c>
      <c r="K16" s="83">
        <f t="shared" si="4"/>
        <v>3</v>
      </c>
      <c r="L16" s="33">
        <f t="shared" si="0"/>
        <v>9.6774193548387094E-2</v>
      </c>
    </row>
    <row r="17" spans="2:12" s="5" customFormat="1" ht="15.9" customHeight="1">
      <c r="B17" s="151" t="s">
        <v>102</v>
      </c>
      <c r="C17" s="127"/>
      <c r="D17" s="154">
        <v>1</v>
      </c>
      <c r="E17" s="155"/>
      <c r="F17" s="174"/>
      <c r="G17" s="175">
        <v>1</v>
      </c>
      <c r="H17" s="155"/>
      <c r="I17" s="84"/>
      <c r="J17" s="82" t="str">
        <f t="shared" si="3"/>
        <v>Energías Renovables</v>
      </c>
      <c r="K17" s="83">
        <f t="shared" si="4"/>
        <v>1</v>
      </c>
      <c r="L17" s="33">
        <f t="shared" si="0"/>
        <v>3.2258064516129031E-2</v>
      </c>
    </row>
    <row r="18" spans="2:12" s="5" customFormat="1" ht="15.9" customHeight="1">
      <c r="B18" s="151" t="s">
        <v>130</v>
      </c>
      <c r="C18" s="127">
        <v>1</v>
      </c>
      <c r="D18" s="154">
        <v>1</v>
      </c>
      <c r="E18" s="155">
        <f t="shared" si="1"/>
        <v>0</v>
      </c>
      <c r="F18" s="174">
        <v>1.899999976158</v>
      </c>
      <c r="G18" s="175">
        <v>1.899999976158</v>
      </c>
      <c r="H18" s="155">
        <f t="shared" si="2"/>
        <v>0</v>
      </c>
      <c r="I18" s="84"/>
      <c r="J18" s="82" t="str">
        <f t="shared" si="3"/>
        <v>Bienes Raíces</v>
      </c>
      <c r="K18" s="83">
        <f t="shared" si="4"/>
        <v>1</v>
      </c>
      <c r="L18" s="33">
        <f t="shared" si="0"/>
        <v>3.2258064516129031E-2</v>
      </c>
    </row>
    <row r="19" spans="2:12" s="5" customFormat="1" ht="15.9" customHeight="1">
      <c r="B19" s="151" t="s">
        <v>129</v>
      </c>
      <c r="C19" s="127"/>
      <c r="D19" s="154">
        <v>1</v>
      </c>
      <c r="E19" s="155"/>
      <c r="F19" s="174"/>
      <c r="G19" s="175">
        <v>5.5</v>
      </c>
      <c r="H19" s="155"/>
      <c r="I19" s="84"/>
      <c r="J19" s="82" t="str">
        <f t="shared" si="3"/>
        <v>Maquinaria, Equipos &amp; Herramientas Industriales</v>
      </c>
      <c r="K19" s="83">
        <f t="shared" si="4"/>
        <v>1</v>
      </c>
      <c r="L19" s="33">
        <f t="shared" si="0"/>
        <v>3.2258064516129031E-2</v>
      </c>
    </row>
    <row r="20" spans="2:12" s="5" customFormat="1" ht="15.9" customHeight="1">
      <c r="B20" s="151" t="s">
        <v>77</v>
      </c>
      <c r="C20" s="127"/>
      <c r="D20" s="154">
        <v>1</v>
      </c>
      <c r="E20" s="155"/>
      <c r="F20" s="174"/>
      <c r="G20" s="175">
        <v>28</v>
      </c>
      <c r="H20" s="155"/>
      <c r="I20" s="84"/>
      <c r="J20" s="82" t="str">
        <f t="shared" si="3"/>
        <v>Comunicaciones</v>
      </c>
      <c r="K20" s="83">
        <f t="shared" si="4"/>
        <v>1</v>
      </c>
      <c r="L20" s="33">
        <f t="shared" si="0"/>
        <v>3.2258064516129031E-2</v>
      </c>
    </row>
    <row r="21" spans="2:12" s="5" customFormat="1" ht="15.9" customHeight="1">
      <c r="B21" s="151" t="s">
        <v>260</v>
      </c>
      <c r="C21" s="127">
        <v>1</v>
      </c>
      <c r="D21" s="154"/>
      <c r="E21" s="155">
        <f t="shared" si="1"/>
        <v>-1</v>
      </c>
      <c r="F21" s="174">
        <v>41.799999237061002</v>
      </c>
      <c r="G21" s="175"/>
      <c r="H21" s="155">
        <f t="shared" si="2"/>
        <v>-1</v>
      </c>
      <c r="I21" s="84"/>
      <c r="J21" s="82" t="str">
        <f t="shared" si="3"/>
        <v>Datacenter</v>
      </c>
      <c r="K21" s="83">
        <f t="shared" si="4"/>
        <v>0</v>
      </c>
      <c r="L21" s="33">
        <f t="shared" si="0"/>
        <v>0</v>
      </c>
    </row>
    <row r="22" spans="2:12" s="5" customFormat="1" ht="15.9" customHeight="1">
      <c r="B22" s="151" t="s">
        <v>261</v>
      </c>
      <c r="C22" s="127">
        <v>1</v>
      </c>
      <c r="D22" s="154"/>
      <c r="E22" s="155">
        <f t="shared" si="1"/>
        <v>-1</v>
      </c>
      <c r="F22" s="174">
        <v>1.100000023842</v>
      </c>
      <c r="G22" s="175"/>
      <c r="H22" s="155">
        <f t="shared" si="2"/>
        <v>-1</v>
      </c>
      <c r="I22" s="84"/>
      <c r="J22" s="82" t="str">
        <f>B22</f>
        <v>Componentes Electrónicos</v>
      </c>
      <c r="K22" s="83">
        <f t="shared" si="4"/>
        <v>0</v>
      </c>
      <c r="L22" s="33">
        <f t="shared" si="0"/>
        <v>0</v>
      </c>
    </row>
    <row r="23" spans="2:12" s="5" customFormat="1" ht="15.9" customHeight="1">
      <c r="B23" s="151" t="s">
        <v>128</v>
      </c>
      <c r="C23" s="127">
        <v>1</v>
      </c>
      <c r="D23" s="154"/>
      <c r="E23" s="155">
        <f t="shared" si="1"/>
        <v>-1</v>
      </c>
      <c r="F23" s="174">
        <v>21.881379690616001</v>
      </c>
      <c r="G23" s="175"/>
      <c r="H23" s="155">
        <f t="shared" si="2"/>
        <v>-1</v>
      </c>
      <c r="I23" s="84"/>
      <c r="J23" s="82"/>
      <c r="K23" s="83"/>
      <c r="L23" s="33"/>
    </row>
    <row r="24" spans="2:12" s="5" customFormat="1" ht="15.9" customHeight="1">
      <c r="B24" s="151" t="s">
        <v>75</v>
      </c>
      <c r="C24" s="127">
        <v>2</v>
      </c>
      <c r="D24" s="154"/>
      <c r="E24" s="155">
        <f t="shared" si="1"/>
        <v>-1</v>
      </c>
      <c r="F24" s="174">
        <v>5.699999988079</v>
      </c>
      <c r="G24" s="175"/>
      <c r="H24" s="155">
        <f t="shared" si="2"/>
        <v>-1</v>
      </c>
      <c r="I24" s="84"/>
      <c r="J24" s="82"/>
      <c r="K24" s="83"/>
      <c r="L24" s="33"/>
    </row>
    <row r="25" spans="2:12" s="5" customFormat="1" ht="15.9" customHeight="1">
      <c r="B25" s="151" t="s">
        <v>262</v>
      </c>
      <c r="C25" s="127">
        <v>2</v>
      </c>
      <c r="D25" s="154"/>
      <c r="E25" s="155">
        <f t="shared" si="1"/>
        <v>-1</v>
      </c>
      <c r="F25" s="174">
        <v>11.5</v>
      </c>
      <c r="G25" s="175"/>
      <c r="H25" s="155">
        <f t="shared" si="2"/>
        <v>-1</v>
      </c>
      <c r="I25" s="84"/>
      <c r="J25" s="82"/>
      <c r="K25" s="83"/>
      <c r="L25" s="33"/>
    </row>
    <row r="26" spans="2:12" s="5" customFormat="1" ht="15.9" customHeight="1">
      <c r="B26" s="158" t="s">
        <v>159</v>
      </c>
      <c r="C26" s="133">
        <f>+SUM(C13:C25)</f>
        <v>16</v>
      </c>
      <c r="D26" s="156">
        <f>SUM(D13:D25)</f>
        <v>31</v>
      </c>
      <c r="E26" s="157">
        <f>(D26-C26)/C26</f>
        <v>0.9375</v>
      </c>
      <c r="F26" s="176">
        <f>+SUM(F13:F25)</f>
        <v>118.2283625298649</v>
      </c>
      <c r="G26" s="177">
        <f>SUM(G13:G25)</f>
        <v>234.61477198915659</v>
      </c>
      <c r="H26" s="157">
        <f>(G26/F26)-1</f>
        <v>0.98442037907690794</v>
      </c>
    </row>
    <row r="27" spans="2:12" s="5" customFormat="1">
      <c r="B27" s="81"/>
      <c r="C27" s="78"/>
      <c r="D27" s="78"/>
      <c r="E27" s="85"/>
      <c r="F27" s="78"/>
      <c r="G27" s="78"/>
      <c r="H27" s="85"/>
    </row>
    <row r="28" spans="2:12" s="5" customFormat="1" ht="14.25" customHeight="1">
      <c r="B28" s="34" t="s">
        <v>168</v>
      </c>
      <c r="C28" s="34"/>
      <c r="D28" s="190"/>
      <c r="E28" s="88"/>
    </row>
    <row r="29" spans="2:12" s="5" customFormat="1" ht="9" customHeight="1">
      <c r="B29" s="34" t="s">
        <v>263</v>
      </c>
      <c r="C29" s="34"/>
      <c r="D29" s="34"/>
      <c r="E29" s="34"/>
    </row>
    <row r="30" spans="2:12" s="5" customFormat="1">
      <c r="B30" s="34" t="s">
        <v>264</v>
      </c>
      <c r="C30" s="34"/>
      <c r="D30" s="34"/>
      <c r="E30" s="34"/>
    </row>
    <row r="31" spans="2:12" s="5" customFormat="1" ht="21.75" customHeight="1">
      <c r="B31" s="244" t="s">
        <v>265</v>
      </c>
      <c r="C31" s="244"/>
      <c r="D31" s="244"/>
      <c r="E31" s="244"/>
      <c r="F31" s="244"/>
      <c r="G31" s="244"/>
      <c r="H31" s="244"/>
    </row>
    <row r="32" spans="2:12" s="5" customFormat="1" ht="11.25" customHeight="1">
      <c r="B32" s="45"/>
      <c r="C32" s="45"/>
      <c r="D32" s="45"/>
      <c r="E32" s="45"/>
      <c r="F32" s="45"/>
      <c r="G32" s="45"/>
      <c r="H32" s="45"/>
    </row>
    <row r="33" spans="1:13" s="5" customFormat="1" ht="130.5" customHeight="1">
      <c r="A33" s="89"/>
      <c r="B33" s="240" t="s">
        <v>266</v>
      </c>
      <c r="C33" s="240"/>
      <c r="D33" s="240"/>
      <c r="E33" s="240"/>
      <c r="F33" s="240"/>
      <c r="G33" s="240"/>
      <c r="H33" s="240"/>
    </row>
    <row r="34" spans="1:13" s="5" customFormat="1"/>
    <row r="35" spans="1:13" s="5" customFormat="1">
      <c r="B35" s="9" t="s">
        <v>267</v>
      </c>
    </row>
    <row r="36" spans="1:13" s="5" customFormat="1" ht="11.25" customHeight="1">
      <c r="B36" s="9"/>
    </row>
    <row r="37" spans="1:13" s="5" customFormat="1" ht="26.25" customHeight="1">
      <c r="B37" s="59"/>
      <c r="C37" s="241" t="s">
        <v>155</v>
      </c>
      <c r="D37" s="241"/>
      <c r="E37" s="241" t="s">
        <v>162</v>
      </c>
      <c r="F37" s="241"/>
      <c r="G37" s="241" t="s">
        <v>230</v>
      </c>
      <c r="H37" s="241"/>
    </row>
    <row r="38" spans="1:13" s="5" customFormat="1" ht="42" customHeight="1">
      <c r="B38" s="141" t="s">
        <v>259</v>
      </c>
      <c r="C38" s="131" t="s">
        <v>164</v>
      </c>
      <c r="D38" s="131" t="s">
        <v>231</v>
      </c>
      <c r="E38" s="131" t="s">
        <v>166</v>
      </c>
      <c r="F38" s="131" t="s">
        <v>231</v>
      </c>
      <c r="G38" s="131" t="s">
        <v>167</v>
      </c>
      <c r="H38" s="131" t="s">
        <v>231</v>
      </c>
    </row>
    <row r="39" spans="1:13" s="5" customFormat="1">
      <c r="B39" s="151" t="s">
        <v>96</v>
      </c>
      <c r="C39" s="143">
        <v>101</v>
      </c>
      <c r="D39" s="144">
        <f t="shared" ref="D39:D70" si="5">C39/$C$77</f>
        <v>0.20997920997920999</v>
      </c>
      <c r="E39" s="178">
        <v>797.73101225428854</v>
      </c>
      <c r="F39" s="144">
        <f t="shared" ref="F39:F70" si="6">E39/$E$77</f>
        <v>0.12439585761141118</v>
      </c>
      <c r="G39" s="128">
        <v>14210</v>
      </c>
      <c r="H39" s="144">
        <f t="shared" ref="H39:H70" si="7">G39/$G$77</f>
        <v>0.25454089492351234</v>
      </c>
      <c r="J39" s="82" t="str">
        <f>B39</f>
        <v>Software &amp; Servicios TI</v>
      </c>
      <c r="K39" s="83">
        <f>C39</f>
        <v>101</v>
      </c>
      <c r="L39" s="33">
        <f>K39/$C$77</f>
        <v>0.20997920997920999</v>
      </c>
    </row>
    <row r="40" spans="1:13" s="5" customFormat="1">
      <c r="B40" s="151" t="s">
        <v>97</v>
      </c>
      <c r="C40" s="143">
        <v>90</v>
      </c>
      <c r="D40" s="144">
        <f t="shared" si="5"/>
        <v>0.18711018711018712</v>
      </c>
      <c r="E40" s="178">
        <v>477.97104547972481</v>
      </c>
      <c r="F40" s="144">
        <f t="shared" si="6"/>
        <v>7.4533416906851044E-2</v>
      </c>
      <c r="G40" s="128">
        <v>18884</v>
      </c>
      <c r="H40" s="144">
        <f t="shared" si="7"/>
        <v>0.3382653244008168</v>
      </c>
      <c r="J40" s="82" t="str">
        <f t="shared" ref="J40:J47" si="8">B40</f>
        <v>Servicios Corporativos</v>
      </c>
      <c r="K40" s="83">
        <f t="shared" ref="K40:K48" si="9">C40</f>
        <v>90</v>
      </c>
      <c r="L40" s="33">
        <f t="shared" ref="L40:L48" si="10">K40/$C$77</f>
        <v>0.18711018711018712</v>
      </c>
    </row>
    <row r="41" spans="1:13" s="5" customFormat="1">
      <c r="B41" s="151" t="s">
        <v>126</v>
      </c>
      <c r="C41" s="143">
        <v>68</v>
      </c>
      <c r="D41" s="144">
        <f t="shared" si="5"/>
        <v>0.14137214137214138</v>
      </c>
      <c r="E41" s="178">
        <v>499.7508911467857</v>
      </c>
      <c r="F41" s="144">
        <f t="shared" si="6"/>
        <v>7.7929702796178585E-2</v>
      </c>
      <c r="G41" s="128">
        <v>5147</v>
      </c>
      <c r="H41" s="144">
        <f t="shared" si="7"/>
        <v>9.2197184107763411E-2</v>
      </c>
      <c r="J41" s="82" t="str">
        <f t="shared" si="8"/>
        <v>Retail &amp; Productos de Consumo</v>
      </c>
      <c r="K41" s="83">
        <f t="shared" si="9"/>
        <v>68</v>
      </c>
      <c r="L41" s="33">
        <f t="shared" si="10"/>
        <v>0.14137214137214138</v>
      </c>
      <c r="M41" s="33"/>
    </row>
    <row r="42" spans="1:13" s="5" customFormat="1">
      <c r="B42" s="151" t="s">
        <v>77</v>
      </c>
      <c r="C42" s="143">
        <v>29</v>
      </c>
      <c r="D42" s="144">
        <f t="shared" si="5"/>
        <v>6.0291060291060294E-2</v>
      </c>
      <c r="E42" s="178">
        <v>812.9399994158739</v>
      </c>
      <c r="F42" s="144">
        <f t="shared" si="6"/>
        <v>0.12676750290575667</v>
      </c>
      <c r="G42" s="128">
        <v>4149</v>
      </c>
      <c r="H42" s="144">
        <f t="shared" si="7"/>
        <v>7.4320209221509698E-2</v>
      </c>
      <c r="J42" s="82" t="str">
        <f t="shared" si="8"/>
        <v>Comunicaciones</v>
      </c>
      <c r="K42" s="83">
        <f t="shared" si="9"/>
        <v>29</v>
      </c>
      <c r="L42" s="33">
        <f t="shared" si="10"/>
        <v>6.0291060291060294E-2</v>
      </c>
      <c r="M42" s="33"/>
    </row>
    <row r="43" spans="1:13" s="5" customFormat="1">
      <c r="B43" s="151" t="s">
        <v>100</v>
      </c>
      <c r="C43" s="143">
        <v>28</v>
      </c>
      <c r="D43" s="144">
        <f t="shared" si="5"/>
        <v>5.8212058212058215E-2</v>
      </c>
      <c r="E43" s="178">
        <v>317.74875727730199</v>
      </c>
      <c r="F43" s="144">
        <f t="shared" si="6"/>
        <v>4.9548818535677552E-2</v>
      </c>
      <c r="G43" s="128">
        <v>1055</v>
      </c>
      <c r="H43" s="144">
        <f t="shared" si="7"/>
        <v>1.8898004514025724E-2</v>
      </c>
      <c r="J43" s="82" t="str">
        <f t="shared" si="8"/>
        <v>Servicios Financieros</v>
      </c>
      <c r="K43" s="83">
        <f t="shared" si="9"/>
        <v>28</v>
      </c>
      <c r="L43" s="33">
        <f t="shared" si="10"/>
        <v>5.8212058212058215E-2</v>
      </c>
      <c r="M43" s="33"/>
    </row>
    <row r="44" spans="1:13" s="5" customFormat="1">
      <c r="B44" s="151" t="s">
        <v>262</v>
      </c>
      <c r="C44" s="143">
        <v>15</v>
      </c>
      <c r="D44" s="144">
        <f t="shared" si="5"/>
        <v>3.1185031185031187E-2</v>
      </c>
      <c r="E44" s="178">
        <v>201.39999980926498</v>
      </c>
      <c r="F44" s="144">
        <f t="shared" si="6"/>
        <v>3.1405731147914118E-2</v>
      </c>
      <c r="G44" s="128">
        <v>2000</v>
      </c>
      <c r="H44" s="144">
        <f t="shared" si="7"/>
        <v>3.5825600974456348E-2</v>
      </c>
      <c r="J44" s="82" t="str">
        <f t="shared" si="8"/>
        <v>Farmacéuticos</v>
      </c>
      <c r="K44" s="83">
        <f t="shared" si="9"/>
        <v>15</v>
      </c>
      <c r="L44" s="33">
        <f t="shared" si="10"/>
        <v>3.1185031185031187E-2</v>
      </c>
      <c r="M44" s="33"/>
    </row>
    <row r="45" spans="1:13" s="5" customFormat="1">
      <c r="B45" s="151" t="s">
        <v>268</v>
      </c>
      <c r="C45" s="143">
        <v>13</v>
      </c>
      <c r="D45" s="144">
        <f t="shared" si="5"/>
        <v>2.7027027027027029E-2</v>
      </c>
      <c r="E45" s="178">
        <v>125.49</v>
      </c>
      <c r="F45" s="144">
        <f t="shared" si="6"/>
        <v>1.9568546203992798E-2</v>
      </c>
      <c r="G45" s="128">
        <v>1514</v>
      </c>
      <c r="H45" s="144">
        <f t="shared" si="7"/>
        <v>2.7119979937663453E-2</v>
      </c>
      <c r="J45" s="82" t="str">
        <f t="shared" si="8"/>
        <v>Atención Médica</v>
      </c>
      <c r="K45" s="83">
        <f t="shared" si="9"/>
        <v>13</v>
      </c>
      <c r="L45" s="33">
        <f t="shared" si="10"/>
        <v>2.7027027027027029E-2</v>
      </c>
      <c r="M45" s="33"/>
    </row>
    <row r="46" spans="1:13" s="5" customFormat="1">
      <c r="B46" s="151" t="s">
        <v>75</v>
      </c>
      <c r="C46" s="143">
        <v>12</v>
      </c>
      <c r="D46" s="144">
        <f t="shared" si="5"/>
        <v>2.4948024948024949E-2</v>
      </c>
      <c r="E46" s="178">
        <v>191.05088661854896</v>
      </c>
      <c r="F46" s="144">
        <f t="shared" si="6"/>
        <v>2.9791920488555775E-2</v>
      </c>
      <c r="G46" s="128">
        <v>490</v>
      </c>
      <c r="H46" s="144">
        <f t="shared" si="7"/>
        <v>8.777272238741805E-3</v>
      </c>
      <c r="J46" s="82" t="str">
        <f t="shared" si="8"/>
        <v>Transporte y almacenamiento</v>
      </c>
      <c r="K46" s="83">
        <f t="shared" si="9"/>
        <v>12</v>
      </c>
      <c r="L46" s="33">
        <f t="shared" si="10"/>
        <v>2.4948024948024949E-2</v>
      </c>
      <c r="M46" s="33"/>
    </row>
    <row r="47" spans="1:13" s="5" customFormat="1">
      <c r="B47" s="151" t="s">
        <v>269</v>
      </c>
      <c r="C47" s="143">
        <v>11</v>
      </c>
      <c r="D47" s="144">
        <f t="shared" si="5"/>
        <v>2.286902286902287E-2</v>
      </c>
      <c r="E47" s="178">
        <v>81.156998931884004</v>
      </c>
      <c r="F47" s="144">
        <f t="shared" si="6"/>
        <v>1.2655386750944029E-2</v>
      </c>
      <c r="G47" s="128">
        <v>673</v>
      </c>
      <c r="H47" s="144">
        <f t="shared" si="7"/>
        <v>1.2055314727904561E-2</v>
      </c>
      <c r="J47" s="82" t="str">
        <f t="shared" si="8"/>
        <v>Comida &amp; bebidas</v>
      </c>
      <c r="K47" s="83">
        <f t="shared" si="9"/>
        <v>11</v>
      </c>
      <c r="L47" s="33">
        <f t="shared" si="10"/>
        <v>2.286902286902287E-2</v>
      </c>
      <c r="M47" s="33"/>
    </row>
    <row r="48" spans="1:13" s="5" customFormat="1">
      <c r="B48" s="151" t="s">
        <v>270</v>
      </c>
      <c r="C48" s="143">
        <v>11</v>
      </c>
      <c r="D48" s="144">
        <f t="shared" si="5"/>
        <v>2.286902286902287E-2</v>
      </c>
      <c r="E48" s="178">
        <v>53.527663829746785</v>
      </c>
      <c r="F48" s="144">
        <f t="shared" si="6"/>
        <v>8.3469484647716464E-3</v>
      </c>
      <c r="G48" s="128">
        <v>416</v>
      </c>
      <c r="H48" s="144">
        <f t="shared" si="7"/>
        <v>7.4517250026869203E-3</v>
      </c>
      <c r="J48" s="82" t="str">
        <f>B48</f>
        <v>Ocio &amp; Entretenimiento</v>
      </c>
      <c r="K48" s="83">
        <f t="shared" si="9"/>
        <v>11</v>
      </c>
      <c r="L48" s="33">
        <f t="shared" si="10"/>
        <v>2.286902286902287E-2</v>
      </c>
      <c r="M48" s="33"/>
    </row>
    <row r="49" spans="2:13" s="5" customFormat="1">
      <c r="B49" s="151" t="s">
        <v>271</v>
      </c>
      <c r="C49" s="143">
        <v>10</v>
      </c>
      <c r="D49" s="144">
        <f t="shared" si="5"/>
        <v>2.0790020790020791E-2</v>
      </c>
      <c r="E49" s="178">
        <v>49.480000381469999</v>
      </c>
      <c r="F49" s="144">
        <f t="shared" si="6"/>
        <v>7.7157675801926597E-3</v>
      </c>
      <c r="G49" s="128">
        <v>341</v>
      </c>
      <c r="H49" s="144">
        <f t="shared" si="7"/>
        <v>6.1082649661448069E-3</v>
      </c>
      <c r="J49" s="82"/>
      <c r="K49" s="83"/>
      <c r="L49" s="33"/>
      <c r="M49" s="33"/>
    </row>
    <row r="50" spans="2:13" s="5" customFormat="1">
      <c r="B50" s="151" t="s">
        <v>130</v>
      </c>
      <c r="C50" s="143">
        <v>10</v>
      </c>
      <c r="D50" s="144">
        <f t="shared" si="5"/>
        <v>2.0790020790020791E-2</v>
      </c>
      <c r="E50" s="178">
        <v>45.199999904632001</v>
      </c>
      <c r="F50" s="144">
        <f t="shared" si="6"/>
        <v>7.0483567340366669E-3</v>
      </c>
      <c r="G50" s="128">
        <v>64</v>
      </c>
      <c r="H50" s="144">
        <f t="shared" si="7"/>
        <v>1.1464192311826031E-3</v>
      </c>
      <c r="J50" s="82"/>
      <c r="K50" s="83"/>
      <c r="L50" s="33"/>
      <c r="M50" s="33"/>
    </row>
    <row r="51" spans="2:13" s="5" customFormat="1">
      <c r="B51" s="151" t="s">
        <v>272</v>
      </c>
      <c r="C51" s="143">
        <v>9</v>
      </c>
      <c r="D51" s="144">
        <f t="shared" si="5"/>
        <v>1.8711018711018712E-2</v>
      </c>
      <c r="E51" s="178">
        <v>112.52638810045119</v>
      </c>
      <c r="F51" s="144">
        <f t="shared" si="6"/>
        <v>1.7547038207921781E-2</v>
      </c>
      <c r="G51" s="128">
        <v>942</v>
      </c>
      <c r="H51" s="144">
        <f t="shared" si="7"/>
        <v>1.6873858058968939E-2</v>
      </c>
      <c r="J51" s="82"/>
      <c r="K51" s="83"/>
      <c r="L51" s="33"/>
    </row>
    <row r="52" spans="2:13" s="5" customFormat="1">
      <c r="B52" s="151" t="s">
        <v>129</v>
      </c>
      <c r="C52" s="143">
        <v>8</v>
      </c>
      <c r="D52" s="144">
        <f t="shared" si="5"/>
        <v>1.6632016632016633E-2</v>
      </c>
      <c r="E52" s="178">
        <v>17.2</v>
      </c>
      <c r="F52" s="144">
        <f t="shared" si="6"/>
        <v>2.6821180548942235E-3</v>
      </c>
      <c r="G52" s="128">
        <v>531</v>
      </c>
      <c r="H52" s="144">
        <f t="shared" si="7"/>
        <v>9.5116970587181601E-3</v>
      </c>
      <c r="J52" s="82"/>
      <c r="K52" s="83"/>
      <c r="L52" s="33"/>
    </row>
    <row r="53" spans="2:13" s="5" customFormat="1">
      <c r="B53" s="151" t="s">
        <v>260</v>
      </c>
      <c r="C53" s="143">
        <v>7</v>
      </c>
      <c r="D53" s="144">
        <f t="shared" si="5"/>
        <v>1.4553014553014554E-2</v>
      </c>
      <c r="E53" s="178">
        <v>1454.399998474122</v>
      </c>
      <c r="F53" s="144">
        <f t="shared" si="6"/>
        <v>0.22679491249683567</v>
      </c>
      <c r="G53" s="128">
        <v>2092</v>
      </c>
      <c r="H53" s="144">
        <f t="shared" si="7"/>
        <v>3.7473578619281335E-2</v>
      </c>
      <c r="J53" s="82"/>
      <c r="K53" s="83"/>
      <c r="L53" s="33"/>
    </row>
    <row r="54" spans="2:13" s="5" customFormat="1">
      <c r="B54" s="151" t="s">
        <v>273</v>
      </c>
      <c r="C54" s="143">
        <v>7</v>
      </c>
      <c r="D54" s="144">
        <f t="shared" si="5"/>
        <v>1.4553014553014554E-2</v>
      </c>
      <c r="E54" s="178">
        <v>19.009999976158003</v>
      </c>
      <c r="F54" s="144">
        <f t="shared" si="6"/>
        <v>2.9643641953251243E-3</v>
      </c>
      <c r="G54" s="128">
        <v>238</v>
      </c>
      <c r="H54" s="144">
        <f t="shared" si="7"/>
        <v>4.2632465159603049E-3</v>
      </c>
      <c r="J54" s="82" t="s">
        <v>80</v>
      </c>
      <c r="K54" s="83"/>
      <c r="L54" s="33">
        <f>1-SUM(L39:L48)</f>
        <v>0.21413721413721398</v>
      </c>
    </row>
    <row r="55" spans="2:13" s="5" customFormat="1">
      <c r="B55" s="151" t="s">
        <v>261</v>
      </c>
      <c r="C55" s="143">
        <v>6</v>
      </c>
      <c r="D55" s="144">
        <f t="shared" si="5"/>
        <v>1.2474012474012475E-2</v>
      </c>
      <c r="E55" s="178">
        <v>54.500000786781996</v>
      </c>
      <c r="F55" s="144">
        <f t="shared" si="6"/>
        <v>8.4985718663940328E-3</v>
      </c>
      <c r="G55" s="128">
        <v>219</v>
      </c>
      <c r="H55" s="144">
        <f t="shared" si="7"/>
        <v>3.9229033067029696E-3</v>
      </c>
    </row>
    <row r="56" spans="2:13" s="5" customFormat="1">
      <c r="B56" s="151" t="s">
        <v>128</v>
      </c>
      <c r="C56" s="143">
        <v>6</v>
      </c>
      <c r="D56" s="144">
        <f t="shared" si="5"/>
        <v>1.2474012474012475E-2</v>
      </c>
      <c r="E56" s="178">
        <v>27.337973660551512</v>
      </c>
      <c r="F56" s="144">
        <f t="shared" si="6"/>
        <v>4.2630042290225543E-3</v>
      </c>
      <c r="G56" s="128">
        <v>174</v>
      </c>
      <c r="H56" s="144">
        <f t="shared" si="7"/>
        <v>3.1168272847777023E-3</v>
      </c>
    </row>
    <row r="57" spans="2:13" s="5" customFormat="1">
      <c r="B57" s="151" t="s">
        <v>274</v>
      </c>
      <c r="C57" s="143">
        <v>4</v>
      </c>
      <c r="D57" s="144">
        <f t="shared" si="5"/>
        <v>8.3160083160083165E-3</v>
      </c>
      <c r="E57" s="178">
        <v>33.9</v>
      </c>
      <c r="F57" s="144">
        <f t="shared" si="6"/>
        <v>5.2862675616810566E-3</v>
      </c>
      <c r="G57" s="128">
        <v>186</v>
      </c>
      <c r="H57" s="144">
        <f t="shared" si="7"/>
        <v>3.3317808906244404E-3</v>
      </c>
    </row>
    <row r="58" spans="2:13" s="5" customFormat="1">
      <c r="B58" s="151" t="s">
        <v>275</v>
      </c>
      <c r="C58" s="143">
        <v>4</v>
      </c>
      <c r="D58" s="144">
        <f t="shared" si="5"/>
        <v>8.3160083160083165E-3</v>
      </c>
      <c r="E58" s="178">
        <v>21.039999961852999</v>
      </c>
      <c r="F58" s="144">
        <f t="shared" si="6"/>
        <v>3.2809164984104479E-3</v>
      </c>
      <c r="G58" s="128">
        <v>57</v>
      </c>
      <c r="H58" s="144">
        <f t="shared" si="7"/>
        <v>1.0210296277720059E-3</v>
      </c>
    </row>
    <row r="59" spans="2:13" s="5" customFormat="1">
      <c r="B59" s="151" t="s">
        <v>276</v>
      </c>
      <c r="C59" s="143">
        <v>3</v>
      </c>
      <c r="D59" s="144">
        <f t="shared" si="5"/>
        <v>6.2370062370062374E-3</v>
      </c>
      <c r="E59" s="178">
        <v>28.2</v>
      </c>
      <c r="F59" s="144">
        <f t="shared" si="6"/>
        <v>4.3974261132568079E-3</v>
      </c>
      <c r="G59" s="128">
        <v>263</v>
      </c>
      <c r="H59" s="144">
        <f t="shared" si="7"/>
        <v>4.71106652814101E-3</v>
      </c>
    </row>
    <row r="60" spans="2:13" s="5" customFormat="1">
      <c r="B60" s="151" t="s">
        <v>277</v>
      </c>
      <c r="C60" s="143">
        <v>3</v>
      </c>
      <c r="D60" s="144">
        <f t="shared" si="5"/>
        <v>6.2370062370062374E-3</v>
      </c>
      <c r="E60" s="178">
        <v>141.45000305175799</v>
      </c>
      <c r="F60" s="144">
        <f t="shared" si="6"/>
        <v>2.2057302735462973E-2</v>
      </c>
      <c r="G60" s="128">
        <v>93</v>
      </c>
      <c r="H60" s="144">
        <f t="shared" si="7"/>
        <v>1.6658904453122202E-3</v>
      </c>
    </row>
    <row r="61" spans="2:13" s="5" customFormat="1" ht="15" customHeight="1">
      <c r="B61" s="151" t="s">
        <v>278</v>
      </c>
      <c r="C61" s="143">
        <v>2</v>
      </c>
      <c r="D61" s="144">
        <f t="shared" si="5"/>
        <v>4.1580041580041582E-3</v>
      </c>
      <c r="E61" s="178">
        <v>6.2</v>
      </c>
      <c r="F61" s="144">
        <f t="shared" si="6"/>
        <v>9.6680999653163868E-4</v>
      </c>
      <c r="G61" s="128">
        <v>55</v>
      </c>
      <c r="H61" s="144">
        <f t="shared" si="7"/>
        <v>9.8520402679754958E-4</v>
      </c>
    </row>
    <row r="62" spans="2:13" s="5" customFormat="1" ht="15" customHeight="1">
      <c r="B62" s="151" t="s">
        <v>279</v>
      </c>
      <c r="C62" s="143">
        <v>2</v>
      </c>
      <c r="D62" s="144">
        <f t="shared" si="5"/>
        <v>4.1580041580041582E-3</v>
      </c>
      <c r="E62" s="178">
        <v>5.6</v>
      </c>
      <c r="F62" s="144">
        <f t="shared" si="6"/>
        <v>8.7324773880277033E-4</v>
      </c>
      <c r="G62" s="128">
        <v>60</v>
      </c>
      <c r="H62" s="144">
        <f t="shared" si="7"/>
        <v>1.0747680292336904E-3</v>
      </c>
    </row>
    <row r="63" spans="2:13" s="5" customFormat="1" ht="15" customHeight="1">
      <c r="B63" s="151" t="s">
        <v>280</v>
      </c>
      <c r="C63" s="143">
        <v>2</v>
      </c>
      <c r="D63" s="144">
        <f t="shared" si="5"/>
        <v>4.1580041580041582E-3</v>
      </c>
      <c r="E63" s="178">
        <v>8</v>
      </c>
      <c r="F63" s="144">
        <f t="shared" si="6"/>
        <v>1.2474967697182434E-3</v>
      </c>
      <c r="G63" s="128">
        <v>48</v>
      </c>
      <c r="H63" s="144">
        <f t="shared" si="7"/>
        <v>8.5981442338695232E-4</v>
      </c>
    </row>
    <row r="64" spans="2:13" s="5" customFormat="1" ht="15" customHeight="1">
      <c r="B64" s="151" t="s">
        <v>281</v>
      </c>
      <c r="C64" s="143">
        <v>2</v>
      </c>
      <c r="D64" s="144">
        <f t="shared" si="5"/>
        <v>4.1580041580041582E-3</v>
      </c>
      <c r="E64" s="178">
        <v>195</v>
      </c>
      <c r="F64" s="144">
        <f t="shared" si="6"/>
        <v>3.0407733761882185E-2</v>
      </c>
      <c r="G64" s="128">
        <v>338</v>
      </c>
      <c r="H64" s="144">
        <f t="shared" si="7"/>
        <v>6.0545265646831225E-3</v>
      </c>
    </row>
    <row r="65" spans="2:10" s="5" customFormat="1" ht="15" customHeight="1">
      <c r="B65" s="151" t="s">
        <v>282</v>
      </c>
      <c r="C65" s="143">
        <v>2</v>
      </c>
      <c r="D65" s="144">
        <f t="shared" si="5"/>
        <v>4.1580041580041582E-3</v>
      </c>
      <c r="E65" s="178">
        <v>50</v>
      </c>
      <c r="F65" s="144">
        <f t="shared" si="6"/>
        <v>7.7968548107390217E-3</v>
      </c>
      <c r="G65" s="128">
        <v>355</v>
      </c>
      <c r="H65" s="144">
        <f t="shared" si="7"/>
        <v>6.3590441729660012E-3</v>
      </c>
    </row>
    <row r="66" spans="2:10" s="5" customFormat="1" ht="15" customHeight="1">
      <c r="B66" s="151" t="s">
        <v>283</v>
      </c>
      <c r="C66" s="143">
        <v>2</v>
      </c>
      <c r="D66" s="144">
        <f t="shared" si="5"/>
        <v>4.1580041580041582E-3</v>
      </c>
      <c r="E66" s="178">
        <v>31.8</v>
      </c>
      <c r="F66" s="144">
        <f t="shared" si="6"/>
        <v>4.958799659630018E-3</v>
      </c>
      <c r="G66" s="128">
        <v>298</v>
      </c>
      <c r="H66" s="144">
        <f t="shared" si="7"/>
        <v>5.3380145451939953E-3</v>
      </c>
    </row>
    <row r="67" spans="2:10" s="5" customFormat="1">
      <c r="B67" s="151" t="s">
        <v>78</v>
      </c>
      <c r="C67" s="143">
        <v>2</v>
      </c>
      <c r="D67" s="144">
        <f t="shared" si="5"/>
        <v>4.1580041580041582E-3</v>
      </c>
      <c r="E67" s="178">
        <v>292.8</v>
      </c>
      <c r="F67" s="144">
        <f t="shared" si="6"/>
        <v>4.5658381771687712E-2</v>
      </c>
      <c r="G67" s="128">
        <v>197</v>
      </c>
      <c r="H67" s="144">
        <f t="shared" si="7"/>
        <v>3.5288216959839503E-3</v>
      </c>
      <c r="I67" s="86"/>
      <c r="J67" s="86"/>
    </row>
    <row r="68" spans="2:10" s="5" customFormat="1" ht="15" customHeight="1">
      <c r="B68" s="151" t="s">
        <v>102</v>
      </c>
      <c r="C68" s="143">
        <v>2</v>
      </c>
      <c r="D68" s="144">
        <f t="shared" si="5"/>
        <v>4.1580041580041582E-3</v>
      </c>
      <c r="E68" s="178">
        <v>1.8</v>
      </c>
      <c r="F68" s="144">
        <f t="shared" si="6"/>
        <v>2.8068677318660479E-4</v>
      </c>
      <c r="G68" s="128">
        <v>20</v>
      </c>
      <c r="H68" s="144">
        <f t="shared" si="7"/>
        <v>3.5825600974456344E-4</v>
      </c>
      <c r="I68" s="86"/>
      <c r="J68" s="86"/>
    </row>
    <row r="69" spans="2:10" s="5" customFormat="1" ht="15" customHeight="1">
      <c r="B69" s="151" t="s">
        <v>284</v>
      </c>
      <c r="C69" s="143">
        <v>2</v>
      </c>
      <c r="D69" s="144">
        <f t="shared" si="5"/>
        <v>4.1580041580041582E-3</v>
      </c>
      <c r="E69" s="178">
        <v>44.304269520560652</v>
      </c>
      <c r="F69" s="144">
        <f t="shared" si="6"/>
        <v>6.9086791389532309E-3</v>
      </c>
      <c r="G69" s="128">
        <v>208</v>
      </c>
      <c r="H69" s="144">
        <f t="shared" si="7"/>
        <v>3.7258625013434602E-3</v>
      </c>
      <c r="I69" s="86"/>
      <c r="J69" s="86"/>
    </row>
    <row r="70" spans="2:10" s="5" customFormat="1" ht="15" customHeight="1">
      <c r="B70" s="151" t="s">
        <v>285</v>
      </c>
      <c r="C70" s="143">
        <v>2</v>
      </c>
      <c r="D70" s="144">
        <f t="shared" si="5"/>
        <v>4.1580041580041582E-3</v>
      </c>
      <c r="E70" s="178">
        <v>37.000000190735001</v>
      </c>
      <c r="F70" s="144">
        <f t="shared" si="6"/>
        <v>5.7696725896895385E-3</v>
      </c>
      <c r="G70" s="128">
        <v>180</v>
      </c>
      <c r="H70" s="144">
        <f t="shared" si="7"/>
        <v>3.2243040877010711E-3</v>
      </c>
      <c r="I70" s="86"/>
      <c r="J70" s="86"/>
    </row>
    <row r="71" spans="2:10" s="5" customFormat="1" ht="15" customHeight="1">
      <c r="B71" s="151" t="s">
        <v>286</v>
      </c>
      <c r="C71" s="143">
        <v>1</v>
      </c>
      <c r="D71" s="144">
        <f t="shared" ref="D71:D77" si="11">C71/$C$77</f>
        <v>2.0790020790020791E-3</v>
      </c>
      <c r="E71" s="178"/>
      <c r="F71" s="144">
        <f t="shared" ref="F71:F77" si="12">E71/$E$77</f>
        <v>0</v>
      </c>
      <c r="G71" s="128"/>
      <c r="H71" s="144">
        <f t="shared" ref="H71:H77" si="13">G71/$G$77</f>
        <v>0</v>
      </c>
      <c r="I71" s="86"/>
      <c r="J71" s="86"/>
    </row>
    <row r="72" spans="2:10" s="5" customFormat="1" ht="15" customHeight="1">
      <c r="B72" s="151" t="s">
        <v>287</v>
      </c>
      <c r="C72" s="143">
        <v>1</v>
      </c>
      <c r="D72" s="144">
        <f t="shared" si="11"/>
        <v>2.0790020790020791E-3</v>
      </c>
      <c r="E72" s="178">
        <v>4.8513846386927204</v>
      </c>
      <c r="F72" s="144">
        <f t="shared" si="12"/>
        <v>7.5651083317873451E-4</v>
      </c>
      <c r="G72" s="128">
        <v>25</v>
      </c>
      <c r="H72" s="144">
        <f t="shared" si="13"/>
        <v>4.4782001218070434E-4</v>
      </c>
      <c r="I72" s="86"/>
      <c r="J72" s="86"/>
    </row>
    <row r="73" spans="2:10" s="5" customFormat="1" ht="15" customHeight="1">
      <c r="B73" s="151" t="s">
        <v>288</v>
      </c>
      <c r="C73" s="143">
        <v>1</v>
      </c>
      <c r="D73" s="144">
        <f t="shared" si="11"/>
        <v>2.0790020790020791E-3</v>
      </c>
      <c r="E73" s="178">
        <v>7.5</v>
      </c>
      <c r="F73" s="144">
        <f t="shared" si="12"/>
        <v>1.1695282216108533E-3</v>
      </c>
      <c r="G73" s="128">
        <v>14</v>
      </c>
      <c r="H73" s="144">
        <f t="shared" si="13"/>
        <v>2.5077920682119441E-4</v>
      </c>
      <c r="I73" s="86"/>
      <c r="J73" s="86"/>
    </row>
    <row r="74" spans="2:10" s="5" customFormat="1" ht="15" customHeight="1">
      <c r="B74" s="151" t="s">
        <v>289</v>
      </c>
      <c r="C74" s="143">
        <v>1</v>
      </c>
      <c r="D74" s="144">
        <f t="shared" si="11"/>
        <v>2.0790020790020791E-3</v>
      </c>
      <c r="E74" s="178">
        <v>98.4</v>
      </c>
      <c r="F74" s="144">
        <f t="shared" si="12"/>
        <v>1.5344210267534396E-2</v>
      </c>
      <c r="G74" s="128">
        <v>70</v>
      </c>
      <c r="H74" s="144">
        <f t="shared" si="13"/>
        <v>1.2538960341059722E-3</v>
      </c>
      <c r="I74" s="86"/>
      <c r="J74" s="86"/>
    </row>
    <row r="75" spans="2:10" s="5" customFormat="1" ht="15" customHeight="1">
      <c r="B75" s="151" t="s">
        <v>290</v>
      </c>
      <c r="C75" s="143">
        <v>1</v>
      </c>
      <c r="D75" s="144">
        <f t="shared" si="11"/>
        <v>2.0790020790020791E-3</v>
      </c>
      <c r="E75" s="178">
        <v>66.074983332180807</v>
      </c>
      <c r="F75" s="144">
        <f t="shared" si="12"/>
        <v>1.0303541033260291E-2</v>
      </c>
      <c r="G75" s="128">
        <v>200</v>
      </c>
      <c r="H75" s="144">
        <f t="shared" si="13"/>
        <v>3.5825600974456347E-3</v>
      </c>
      <c r="I75" s="86"/>
      <c r="J75" s="86"/>
    </row>
    <row r="76" spans="2:10" s="5" customFormat="1" ht="15" customHeight="1">
      <c r="B76" s="151" t="s">
        <v>291</v>
      </c>
      <c r="C76" s="143">
        <v>1</v>
      </c>
      <c r="D76" s="144">
        <f t="shared" si="11"/>
        <v>2.0790020790020791E-3</v>
      </c>
      <c r="E76" s="178">
        <v>0.5</v>
      </c>
      <c r="F76" s="144">
        <f t="shared" si="12"/>
        <v>7.7968548107390214E-5</v>
      </c>
      <c r="G76" s="128">
        <v>20</v>
      </c>
      <c r="H76" s="144">
        <f t="shared" si="13"/>
        <v>3.5825600974456344E-4</v>
      </c>
      <c r="I76" s="86"/>
      <c r="J76" s="86"/>
    </row>
    <row r="77" spans="2:10" s="5" customFormat="1">
      <c r="B77" s="158" t="s">
        <v>159</v>
      </c>
      <c r="C77" s="130">
        <f>+SUM(C39:C76)</f>
        <v>481</v>
      </c>
      <c r="D77" s="149">
        <f t="shared" si="11"/>
        <v>1</v>
      </c>
      <c r="E77" s="179">
        <f>+SUM(E39:E76)</f>
        <v>6412.8422567433663</v>
      </c>
      <c r="F77" s="149">
        <f t="shared" si="12"/>
        <v>1</v>
      </c>
      <c r="G77" s="130">
        <f>+SUM(G39:G76)</f>
        <v>55826</v>
      </c>
      <c r="H77" s="149">
        <f t="shared" si="13"/>
        <v>1</v>
      </c>
      <c r="I77" s="86"/>
      <c r="J77" s="86"/>
    </row>
    <row r="78" spans="2:10" s="5" customFormat="1" ht="12.75" customHeight="1">
      <c r="B78" s="34" t="s">
        <v>168</v>
      </c>
      <c r="C78" s="34"/>
      <c r="D78" s="34"/>
      <c r="E78" s="34"/>
      <c r="I78" s="86"/>
      <c r="J78" s="86"/>
    </row>
    <row r="79" spans="2:10" s="5" customFormat="1" ht="15" customHeight="1">
      <c r="B79" s="34" t="s">
        <v>263</v>
      </c>
      <c r="C79" s="34"/>
      <c r="D79" s="34"/>
      <c r="E79" s="34"/>
      <c r="I79" s="86"/>
      <c r="J79" s="86"/>
    </row>
    <row r="80" spans="2:10" s="5" customFormat="1" ht="39" customHeight="1">
      <c r="B80" s="245" t="s">
        <v>265</v>
      </c>
      <c r="C80" s="245"/>
      <c r="D80" s="245"/>
      <c r="E80" s="245"/>
      <c r="F80" s="245"/>
      <c r="G80" s="245"/>
      <c r="H80" s="245"/>
    </row>
    <row r="81" spans="1:8" s="5" customFormat="1" ht="117" customHeight="1">
      <c r="A81" s="96"/>
      <c r="B81" s="240" t="s">
        <v>292</v>
      </c>
      <c r="C81" s="240"/>
      <c r="D81" s="240"/>
      <c r="E81" s="240"/>
      <c r="F81" s="240"/>
      <c r="G81" s="240"/>
      <c r="H81" s="240"/>
    </row>
    <row r="82" spans="1:8" s="5" customFormat="1"/>
    <row r="83" spans="1:8" s="5" customFormat="1"/>
    <row r="84" spans="1:8" s="5" customFormat="1" hidden="1"/>
    <row r="85" spans="1:8" s="5" customFormat="1" hidden="1"/>
    <row r="86" spans="1:8" s="5" customFormat="1" hidden="1"/>
    <row r="87" spans="1:8" s="5" customFormat="1" hidden="1"/>
    <row r="88" spans="1:8" s="5" customFormat="1" hidden="1"/>
    <row r="89" spans="1:8" s="5" customFormat="1" hidden="1"/>
    <row r="90" spans="1:8" s="5" customFormat="1" hidden="1"/>
    <row r="91" spans="1:8" s="5" customFormat="1" hidden="1"/>
    <row r="92" spans="1:8" s="5" customFormat="1" hidden="1"/>
    <row r="93" spans="1:8" s="5" customFormat="1" hidden="1"/>
    <row r="94" spans="1:8" s="5" customFormat="1" hidden="1"/>
    <row r="95" spans="1:8" s="5" customFormat="1" hidden="1"/>
    <row r="96" spans="1:8" s="5" customFormat="1" hidden="1"/>
    <row r="97" s="5" customFormat="1" hidden="1"/>
    <row r="98" s="5" customFormat="1" hidden="1"/>
    <row r="99" s="5" customFormat="1" hidden="1"/>
    <row r="100" s="5" customFormat="1" hidden="1"/>
    <row r="101" s="5" customFormat="1" hidden="1"/>
    <row r="102" s="5" customFormat="1" hidden="1"/>
    <row r="103" s="5" customFormat="1" hidden="1"/>
    <row r="104" s="5" customFormat="1" hidden="1"/>
    <row r="105" s="5" customFormat="1" hidden="1"/>
    <row r="106" s="5" customFormat="1" hidden="1"/>
    <row r="107" s="5" customFormat="1" hidden="1"/>
    <row r="108" s="5" customFormat="1" hidden="1"/>
    <row r="109" s="5" customFormat="1" hidden="1"/>
    <row r="110" s="5" customFormat="1" hidden="1"/>
    <row r="111" s="5" customFormat="1" hidden="1"/>
    <row r="112" s="5" customFormat="1" hidden="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row r="124" s="5" customFormat="1" hidden="1"/>
    <row r="125" s="5" customFormat="1" hidden="1"/>
    <row r="126" s="5" customFormat="1" hidden="1"/>
    <row r="127" s="5" customFormat="1" hidden="1"/>
    <row r="128"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5" customFormat="1" hidden="1"/>
    <row r="482" s="5" customFormat="1" hidden="1"/>
    <row r="483" s="5" customFormat="1" hidden="1"/>
    <row r="484" s="5" customFormat="1" hidden="1"/>
    <row r="485" s="5" customFormat="1" hidden="1"/>
    <row r="486" s="5" customFormat="1" hidden="1"/>
    <row r="487" s="5" customFormat="1" hidden="1"/>
    <row r="488" s="5" customFormat="1" hidden="1"/>
    <row r="489" s="5" customFormat="1" hidden="1"/>
    <row r="490" s="5" customFormat="1" hidden="1"/>
    <row r="491" s="5" customFormat="1" hidden="1"/>
    <row r="492" s="5" customFormat="1" hidden="1"/>
    <row r="493" s="5" customFormat="1" hidden="1"/>
    <row r="494" s="5" customFormat="1" hidden="1"/>
    <row r="495" s="5" customFormat="1" hidden="1"/>
    <row r="496" s="5" customFormat="1" hidden="1"/>
    <row r="497" s="5" customFormat="1" hidden="1"/>
    <row r="498" s="5" customFormat="1" hidden="1"/>
    <row r="499" s="5" customFormat="1" hidden="1"/>
    <row r="500" s="5" customFormat="1" hidden="1"/>
    <row r="501" s="5" customFormat="1" hidden="1"/>
    <row r="502" s="5" customFormat="1" hidden="1"/>
    <row r="503" s="5" customFormat="1" hidden="1"/>
    <row r="504" s="5" customFormat="1" hidden="1"/>
    <row r="505" s="5" customFormat="1" hidden="1"/>
    <row r="506" s="5" customFormat="1" hidden="1"/>
    <row r="507" s="5" customFormat="1" hidden="1"/>
    <row r="508" s="5" customFormat="1" hidden="1"/>
    <row r="509" s="5" customFormat="1" hidden="1"/>
    <row r="510" s="5" customFormat="1" hidden="1"/>
    <row r="511" s="5" customFormat="1" hidden="1"/>
    <row r="512" s="5" customFormat="1" hidden="1"/>
    <row r="513" spans="2:8" s="5" customFormat="1" hidden="1"/>
    <row r="514" spans="2:8" s="5" customFormat="1" hidden="1">
      <c r="B514" s="13"/>
      <c r="C514" s="13"/>
      <c r="D514" s="13"/>
      <c r="E514" s="13"/>
      <c r="F514" s="13"/>
      <c r="G514" s="13"/>
      <c r="H514" s="13"/>
    </row>
    <row r="515" spans="2:8" s="5" customFormat="1" hidden="1">
      <c r="B515" s="13"/>
      <c r="C515" s="13"/>
      <c r="D515" s="13"/>
      <c r="E515" s="13"/>
      <c r="F515" s="13"/>
      <c r="G515" s="13"/>
      <c r="H515" s="13"/>
    </row>
    <row r="516" spans="2:8"/>
    <row r="517" spans="2:8"/>
    <row r="518" spans="2:8"/>
    <row r="519" spans="2:8"/>
    <row r="520" spans="2:8"/>
    <row r="521" spans="2:8"/>
    <row r="522" spans="2:8"/>
    <row r="523" spans="2:8"/>
    <row r="524" spans="2:8"/>
    <row r="525" spans="2:8"/>
    <row r="526" spans="2:8"/>
    <row r="527" spans="2:8"/>
    <row r="528" spans="2:8"/>
    <row r="529"/>
    <row r="530"/>
    <row r="531"/>
    <row r="532"/>
    <row r="533"/>
    <row r="534"/>
    <row r="535"/>
  </sheetData>
  <sortState ref="B13:F25">
    <sortCondition descending="1" ref="C13:C25"/>
  </sortState>
  <mergeCells count="9">
    <mergeCell ref="B81:H81"/>
    <mergeCell ref="B33:H33"/>
    <mergeCell ref="B31:H31"/>
    <mergeCell ref="C11:E11"/>
    <mergeCell ref="F11:H11"/>
    <mergeCell ref="C37:D37"/>
    <mergeCell ref="E37:F37"/>
    <mergeCell ref="G37:H37"/>
    <mergeCell ref="B80:H8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64E0610A551EFC45AAE21BC845EF37C5" ma:contentTypeVersion="24" ma:contentTypeDescription="Crear nuevo documento." ma:contentTypeScope="" ma:versionID="f7c549cecbfb69596538126a02e0ced6">
  <xsd:schema xmlns:xsd="http://www.w3.org/2001/XMLSchema" xmlns:xs="http://www.w3.org/2001/XMLSchema" xmlns:p="http://schemas.microsoft.com/office/2006/metadata/properties" xmlns:ns1="http://schemas.microsoft.com/sharepoint/v3" xmlns:ns2="13e4f755-44db-48ec-8b3a-7621a8a0f9b8" xmlns:ns3="125c2590-be8c-4307-87cc-fe675bd220fe" targetNamespace="http://schemas.microsoft.com/office/2006/metadata/properties" ma:root="true" ma:fieldsID="09bc357f64e4b13a67a1ea25db43d259" ns1:_="" ns2:_="" ns3:_="">
    <xsd:import namespace="http://schemas.microsoft.com/sharepoint/v3"/>
    <xsd:import namespace="13e4f755-44db-48ec-8b3a-7621a8a0f9b8"/>
    <xsd:import namespace="125c2590-be8c-4307-87cc-fe675bd220f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2:SharedWithUsers" minOccurs="0"/>
                <xsd:element ref="ns2:SharedWithDetail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e4f755-44db-48ec-8b3a-7621a8a0f9b8"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element name="TaxCatchAll" ma:index="28" nillable="true" ma:displayName="Taxonomy Catch All Column" ma:hidden="true" ma:list="{0fabc28b-dcac-42a0-88a3-b78e78b62cf8}" ma:internalName="TaxCatchAll" ma:showField="CatchAllData" ma:web="13e4f755-44db-48ec-8b3a-7621a8a0f9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5c2590-be8c-4307-87cc-fe675bd220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5c7a6193-0d8d-44f5-bd58-9aa7144acd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13e4f755-44db-48ec-8b3a-7621a8a0f9b8">IIB1-1816185334-835720</_dlc_DocId>
    <_dlc_DocIdUrl xmlns="13e4f755-44db-48ec-8b3a-7621a8a0f9b8">
      <Url>https://investinbogota.sharepoint.com/sites/Oficina/_layouts/15/DocIdRedir.aspx?ID=IIB1-1816185334-835720</Url>
      <Description>IIB1-1816185334-835720</Description>
    </_dlc_DocIdUrl>
    <TaxCatchAll xmlns="13e4f755-44db-48ec-8b3a-7621a8a0f9b8" xsi:nil="true"/>
    <lcf76f155ced4ddcb4097134ff3c332f xmlns="125c2590-be8c-4307-87cc-fe675bd220fe">
      <Terms xmlns="http://schemas.microsoft.com/office/infopath/2007/PartnerControls"/>
    </lcf76f155ced4ddcb4097134ff3c332f>
    <SharedWithUsers xmlns="13e4f755-44db-48ec-8b3a-7621a8a0f9b8">
      <UserInfo>
        <DisplayName>Luz Edith Fajardo Gómez</DisplayName>
        <AccountId>14127</AccountId>
        <AccountType/>
      </UserInfo>
      <UserInfo>
        <DisplayName>Ivan Camilo Perez Orozco</DisplayName>
        <AccountId>29</AccountId>
        <AccountType/>
      </UserInfo>
      <UserInfo>
        <DisplayName>Juan Felipe Gómez Cortes</DisplayName>
        <AccountId>674</AccountId>
        <AccountType/>
      </UserInfo>
    </SharedWithUsers>
  </documentManagement>
</p:properties>
</file>

<file path=customXml/itemProps1.xml><?xml version="1.0" encoding="utf-8"?>
<ds:datastoreItem xmlns:ds="http://schemas.openxmlformats.org/officeDocument/2006/customXml" ds:itemID="{B7D64A77-92BC-4A32-AF53-B5D451E48DC8}">
  <ds:schemaRefs>
    <ds:schemaRef ds:uri="http://schemas.microsoft.com/sharepoint/v3/contenttype/forms"/>
  </ds:schemaRefs>
</ds:datastoreItem>
</file>

<file path=customXml/itemProps2.xml><?xml version="1.0" encoding="utf-8"?>
<ds:datastoreItem xmlns:ds="http://schemas.openxmlformats.org/officeDocument/2006/customXml" ds:itemID="{23B5BE37-A75D-4636-B881-F619C0F3BD04}">
  <ds:schemaRefs>
    <ds:schemaRef ds:uri="http://schemas.microsoft.com/sharepoint/events"/>
  </ds:schemaRefs>
</ds:datastoreItem>
</file>

<file path=customXml/itemProps3.xml><?xml version="1.0" encoding="utf-8"?>
<ds:datastoreItem xmlns:ds="http://schemas.openxmlformats.org/officeDocument/2006/customXml" ds:itemID="{AC37864A-E1EE-4BAA-A16D-5A05A7DCB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e4f755-44db-48ec-8b3a-7621a8a0f9b8"/>
    <ds:schemaRef ds:uri="125c2590-be8c-4307-87cc-fe675bd22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069B8BF-16CB-453C-A68D-F680C5A41572}">
  <ds:schemaRefs>
    <ds:schemaRef ds:uri="http://purl.org/dc/elements/1.1/"/>
    <ds:schemaRef ds:uri="125c2590-be8c-4307-87cc-fe675bd220fe"/>
    <ds:schemaRef ds:uri="http://schemas.microsoft.com/office/2006/metadata/properties"/>
    <ds:schemaRef ds:uri="http://schemas.microsoft.com/office/2006/documentManagement/types"/>
    <ds:schemaRef ds:uri="http://schemas.microsoft.com/sharepoint/v3"/>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13e4f755-44db-48ec-8b3a-7621a8a0f9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IED Bogotá-Región</vt:lpstr>
      <vt:lpstr>Índice</vt:lpstr>
      <vt:lpstr>Resumen Ejecutivo</vt:lpstr>
      <vt:lpstr>1. Panorama mundial IED</vt:lpstr>
      <vt:lpstr>1. Panorama mundial IED Formu</vt:lpstr>
      <vt:lpstr>2. Montos de IED</vt:lpstr>
      <vt:lpstr>3. IED por municipio</vt:lpstr>
      <vt:lpstr>4. IED por país de origen</vt:lpstr>
      <vt:lpstr>5. IED por sector de destino</vt:lpstr>
      <vt:lpstr>5a Resumen por sectores IIB</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pasante inteligencia mercado 2</dc:creator>
  <cp:lastModifiedBy>Pc</cp:lastModifiedBy>
  <cp:revision/>
  <dcterms:created xsi:type="dcterms:W3CDTF">2020-08-14T16:07:51Z</dcterms:created>
  <dcterms:modified xsi:type="dcterms:W3CDTF">2025-07-04T18:37:32Z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0x01010064E0610A551EFC45AAE21BC845EF37C5</vt:lpwstr>
  </property>
  <property fmtid="{D5CDD505-2E9C-101B-9397-08002B2CF9AE}" pid="3" name="_dlc_DocIdItemGuid">
    <vt:lpwstr>b23ace25-127c-49f5-a524-d6f6b69e0220</vt:lpwstr>
  </property>
  <property fmtid="{D5CDD505-2E9C-101B-9397-08002B2CF9AE}" pid="4" name="MediaServiceImageTags">
    <vt:lpwstr/>
  </property>
</Properties>
</file>