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harts/chartEx1.xml" ContentType="application/vnd.ms-office.chartex+xml"/>
  <Override PartName="/xl/charts/chartEx2.xml" ContentType="application/vnd.ms-office.chartex+xml"/>
  <Override PartName="/xl/charts/chartEx3.xml" ContentType="application/vnd.ms-office.chartex+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108" yWindow="-108" windowWidth="19416" windowHeight="10296" tabRatio="775"/>
  </bookViews>
  <sheets>
    <sheet name="IED Bogotá-Región" sheetId="20" r:id="rId1"/>
    <sheet name="Índice" sheetId="6" r:id="rId2"/>
    <sheet name="Resumen Ejecutivo" sheetId="12" r:id="rId3"/>
    <sheet name="1. Panorama mundial IED" sheetId="21" r:id="rId4"/>
    <sheet name="2. Montos de IED" sheetId="2" r:id="rId5"/>
    <sheet name="Hoja1" sheetId="9" state="hidden" r:id="rId6"/>
    <sheet name="3. IED por municipio" sheetId="3" r:id="rId7"/>
    <sheet name="4. IED por país de origen" sheetId="18" r:id="rId8"/>
    <sheet name="5. IED por sector de destino" sheetId="5"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s>
  <definedNames>
    <definedName name="\0">#REF!</definedName>
    <definedName name="\A">#REF!</definedName>
    <definedName name="\B">#REF!</definedName>
    <definedName name="\M">#REF!</definedName>
    <definedName name="__pr1">'[1]Cifras 2005 - CCB'!$B$27:$J$38</definedName>
    <definedName name="_1">'[2]Legal framework'!#REF!</definedName>
    <definedName name="_Fill" hidden="1">#REF!</definedName>
    <definedName name="_xlnm._FilterDatabase" localSheetId="6" hidden="1">'3. IED por municipio'!$M$10:$P$10</definedName>
    <definedName name="_xlnm._FilterDatabase" localSheetId="8" hidden="1">'5. IED por sector de destino'!$K$57:$L$67</definedName>
    <definedName name="_M">#REF!</definedName>
    <definedName name="_pr1">'[1]Cifras 2005 - CCB'!$B$27:$J$38</definedName>
    <definedName name="_xlchart.v1.0" hidden="1">'4. IED por país de origen'!$J$63:$J$73</definedName>
    <definedName name="_xlchart.v1.1" hidden="1">'4. IED por país de origen'!$K$63:$K$73</definedName>
    <definedName name="_xlchart.v1.2" hidden="1">'5. IED por sector de destino'!$J$13:$J$28</definedName>
    <definedName name="_xlchart.v1.3" hidden="1">'5. IED por sector de destino'!$L$13:$L$28</definedName>
    <definedName name="_xlchart.v1.4" hidden="1">'5. IED por sector de destino'!$J$56:$J$71</definedName>
    <definedName name="_xlchart.v1.5" hidden="1">'5. IED por sector de destino'!$L$56:$L$71</definedName>
    <definedName name="a">#REF!</definedName>
    <definedName name="A_impresión_IM">#REF!</definedName>
    <definedName name="BETO">[3]BETO!$A$15:$I$60134</definedName>
    <definedName name="CIIU">[4]!Tabla1[[CIIU2]:[Actividad]]</definedName>
    <definedName name="CIIU2">[4]!Tabla1[[Actividad]:[CIIU2]]</definedName>
    <definedName name="Condition">'[2]Legal framework'!#REF!</definedName>
    <definedName name="CONDITION2">'[2]Legal framework'!#REF!</definedName>
    <definedName name="CountryCond">'[2]Legal framework'!#REF!</definedName>
    <definedName name="CountryCondModified">'[2]Legal framework'!#REF!</definedName>
    <definedName name="CritereTitle">'[2]Legal framework'!#REF!</definedName>
    <definedName name="CriteriaRank">'[2]Legal framework'!#REF!</definedName>
    <definedName name="CriteriaUpdate">'[2]Legal framework'!#REF!</definedName>
    <definedName name="CriteriaYear">'[2]Legal framework'!#REF!</definedName>
    <definedName name="dd">#REF!</definedName>
    <definedName name="DeleteChart">'[2]Legal framework'!#REF!</definedName>
    <definedName name="DeleteExcel">[5]Sheet1!#REF!</definedName>
    <definedName name="DrillDowntitle">[5]Sheet1!#REF!</definedName>
    <definedName name="FactorTitle">'[2]Legal framework'!#REF!</definedName>
    <definedName name="Format">'[2]Legal framework'!#REF!</definedName>
    <definedName name="FormatNotes">'[2]Legal framework'!#REF!</definedName>
    <definedName name="Group_Title">'[2]Legal framework'!#REF!</definedName>
    <definedName name="H_Show_Hide">'[2]Legal framework'!#REF!</definedName>
    <definedName name="HasNotes">'[2]Legal framework'!#REF!</definedName>
    <definedName name="Indice">[6]Introducción!$A$28:$A$33</definedName>
    <definedName name="Infraestructura">#REF!</definedName>
    <definedName name="IsBack">'[2]Legal framework'!#REF!</definedName>
    <definedName name="IsRanging">'[2]Legal framework'!#REF!</definedName>
    <definedName name="ISSurvey">'[2]Legal framework'!#REF!</definedName>
    <definedName name="jlhkjhk">'[2]Legal framework'!#REF!</definedName>
    <definedName name="jsjs">#REF!</definedName>
    <definedName name="kjhkjh">#REF!</definedName>
    <definedName name="Level">'[2]Legal framework'!#REF!</definedName>
    <definedName name="nose">#REF!</definedName>
    <definedName name="Notes">'[2]Legal framework'!$I$20</definedName>
    <definedName name="nuevo">'[2]Legal framework'!#REF!</definedName>
    <definedName name="NumberFormat">[7]Sheet1!$F$29:$O$33</definedName>
    <definedName name="OverallTitle">'[2]Legal framework'!#REF!</definedName>
    <definedName name="PLANILLA">#REF!</definedName>
    <definedName name="RangeToPublish">'[2]Legal framework'!$A$2:$K$22</definedName>
    <definedName name="RangeToSort">'[2]Legal framework'!$B$8:$K$8</definedName>
    <definedName name="RankColumn">'[2]Legal framework'!#REF!</definedName>
    <definedName name="RankOrder">'[2]Legal framework'!#REF!</definedName>
    <definedName name="ReportTitle">'[2]Legal framework'!#REF!</definedName>
    <definedName name="SortRows">'[2]Legal framework'!#REF!</definedName>
    <definedName name="StartDrill">[5]Sheet1!#REF!</definedName>
    <definedName name="SubTitle">'[2]Legal framework'!#REF!</definedName>
    <definedName name="Table">'[2]Legal framework'!#REF!</definedName>
    <definedName name="Totaldepto">[8]G3!#REF!</definedName>
    <definedName name="trececiudades">'[9]13 áreas mensual'!$A$14</definedName>
    <definedName name="V_Show_Hide">'[2]Legal framework'!$A$8:$L$19</definedName>
    <definedName name="w" hidden="1">#REF!</definedName>
    <definedName name="ytfd">'[2]Legal framework'!#REF!</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3" i="5" l="1"/>
  <c r="G43" i="5"/>
  <c r="H40" i="5"/>
  <c r="H39" i="5"/>
  <c r="H36" i="5"/>
  <c r="H35" i="5"/>
  <c r="H34" i="5"/>
  <c r="H33" i="5"/>
  <c r="H32" i="5"/>
  <c r="H28" i="5"/>
  <c r="H26" i="5"/>
  <c r="H25" i="5"/>
  <c r="H23" i="5"/>
  <c r="H22" i="5"/>
  <c r="H21" i="5"/>
  <c r="E36" i="5"/>
  <c r="E40" i="5"/>
  <c r="E39" i="5"/>
  <c r="E34" i="5"/>
  <c r="E26" i="5"/>
  <c r="E22" i="5"/>
  <c r="E23" i="5"/>
  <c r="I90" i="21"/>
  <c r="E90" i="21"/>
  <c r="C92" i="5"/>
  <c r="D89" i="5"/>
  <c r="E28" i="5"/>
  <c r="C43" i="5"/>
  <c r="D43" i="5"/>
  <c r="C44" i="2"/>
  <c r="K16" i="3"/>
  <c r="K19" i="3"/>
  <c r="K22" i="3"/>
  <c r="K23" i="3"/>
  <c r="H16" i="3"/>
  <c r="H19" i="3"/>
  <c r="H22" i="3"/>
  <c r="E22" i="3"/>
  <c r="E16" i="3"/>
  <c r="E19" i="3"/>
  <c r="K57" i="5"/>
  <c r="K58" i="5"/>
  <c r="K59" i="5"/>
  <c r="K60" i="5"/>
  <c r="K61" i="5"/>
  <c r="K62" i="5"/>
  <c r="K63" i="5"/>
  <c r="K64" i="5"/>
  <c r="K65" i="5"/>
  <c r="K56" i="5"/>
  <c r="J65" i="5"/>
  <c r="J64" i="5"/>
  <c r="J63" i="5"/>
  <c r="J62" i="5"/>
  <c r="J61" i="5"/>
  <c r="J60" i="5"/>
  <c r="J59" i="5"/>
  <c r="J58" i="5"/>
  <c r="J57" i="5"/>
  <c r="J56" i="5"/>
  <c r="J22" i="5"/>
  <c r="E28" i="18"/>
  <c r="E27" i="18"/>
  <c r="I28" i="18"/>
  <c r="I27" i="18"/>
  <c r="C50" i="18"/>
  <c r="F97" i="21"/>
  <c r="D91" i="5"/>
  <c r="D90" i="5"/>
  <c r="H32" i="2"/>
  <c r="H33" i="2"/>
  <c r="H34" i="2"/>
  <c r="G32" i="2"/>
  <c r="G33" i="2"/>
  <c r="G34" i="2"/>
  <c r="F32" i="2"/>
  <c r="F33" i="2"/>
  <c r="F34" i="2"/>
  <c r="F35" i="2"/>
  <c r="E32" i="2"/>
  <c r="E33" i="2"/>
  <c r="E34" i="2"/>
  <c r="D32" i="2"/>
  <c r="D33" i="2"/>
  <c r="D34" i="2"/>
  <c r="C32" i="2"/>
  <c r="C33" i="2"/>
  <c r="C34" i="2"/>
  <c r="E35" i="5"/>
  <c r="E32" i="5"/>
  <c r="D19" i="2"/>
  <c r="J98" i="21"/>
  <c r="F98" i="21"/>
  <c r="E33" i="5"/>
  <c r="C106" i="18"/>
  <c r="E105" i="21"/>
  <c r="I105" i="21"/>
  <c r="H105" i="21"/>
  <c r="G105" i="21"/>
  <c r="D105" i="21"/>
  <c r="C105" i="21"/>
  <c r="J104" i="21"/>
  <c r="F104" i="21"/>
  <c r="J103" i="21"/>
  <c r="F103" i="21"/>
  <c r="J102" i="21"/>
  <c r="F102" i="21"/>
  <c r="J101" i="21"/>
  <c r="F101" i="21"/>
  <c r="J100" i="21"/>
  <c r="F100" i="21"/>
  <c r="J99" i="21"/>
  <c r="F99" i="21"/>
  <c r="J97" i="21"/>
  <c r="J96" i="21"/>
  <c r="F96" i="21"/>
  <c r="J95" i="21"/>
  <c r="F95" i="21"/>
  <c r="J94" i="21"/>
  <c r="F94" i="21"/>
  <c r="J93" i="21"/>
  <c r="F93" i="21"/>
  <c r="J91" i="21"/>
  <c r="F91" i="21"/>
  <c r="H90" i="21"/>
  <c r="G90" i="21"/>
  <c r="D90" i="21"/>
  <c r="C90" i="21"/>
  <c r="J89" i="21"/>
  <c r="F89" i="21"/>
  <c r="J88" i="21"/>
  <c r="F88" i="21"/>
  <c r="J87" i="21"/>
  <c r="F87" i="21"/>
  <c r="J86" i="21"/>
  <c r="F86" i="21"/>
  <c r="J85" i="21"/>
  <c r="F85" i="21"/>
  <c r="J83" i="21"/>
  <c r="F83" i="21"/>
  <c r="J82" i="21"/>
  <c r="F82" i="21"/>
  <c r="J81" i="21"/>
  <c r="F81" i="21"/>
  <c r="J80" i="21"/>
  <c r="F80" i="21"/>
  <c r="M73" i="21"/>
  <c r="L73" i="21"/>
  <c r="K73" i="21"/>
  <c r="J73" i="21"/>
  <c r="F73" i="21"/>
  <c r="M72" i="21"/>
  <c r="L72" i="21"/>
  <c r="K72" i="21"/>
  <c r="J72" i="21"/>
  <c r="F72" i="21"/>
  <c r="M71" i="21"/>
  <c r="L71" i="21"/>
  <c r="K71" i="21"/>
  <c r="J71" i="21"/>
  <c r="F71" i="21"/>
  <c r="M69" i="21"/>
  <c r="L69" i="21"/>
  <c r="K69" i="21"/>
  <c r="J69" i="21"/>
  <c r="F69" i="21"/>
  <c r="M68" i="21"/>
  <c r="L68" i="21"/>
  <c r="K68" i="21"/>
  <c r="J68" i="21"/>
  <c r="F68" i="21"/>
  <c r="M70" i="21"/>
  <c r="L70" i="21"/>
  <c r="K70" i="21"/>
  <c r="J70" i="21"/>
  <c r="F70" i="21"/>
  <c r="M67" i="21"/>
  <c r="L67" i="21"/>
  <c r="K67" i="21"/>
  <c r="J67" i="21"/>
  <c r="F67" i="21"/>
  <c r="M66" i="21"/>
  <c r="L66" i="21"/>
  <c r="K66" i="21"/>
  <c r="J66" i="21"/>
  <c r="F66" i="21"/>
  <c r="M65" i="21"/>
  <c r="L65" i="21"/>
  <c r="K65" i="21"/>
  <c r="J65" i="21"/>
  <c r="F65" i="21"/>
  <c r="M64" i="21"/>
  <c r="L64" i="21"/>
  <c r="K64" i="21"/>
  <c r="J64" i="21"/>
  <c r="F64" i="21"/>
  <c r="M61" i="21"/>
  <c r="L61" i="21"/>
  <c r="K61" i="21"/>
  <c r="J61" i="21"/>
  <c r="F61" i="21"/>
  <c r="M60" i="21"/>
  <c r="L60" i="21"/>
  <c r="K60" i="21"/>
  <c r="J60" i="21"/>
  <c r="F60" i="21"/>
  <c r="M59" i="21"/>
  <c r="L59" i="21"/>
  <c r="K59" i="21"/>
  <c r="J59" i="21"/>
  <c r="F59" i="21"/>
  <c r="M58" i="21"/>
  <c r="L58" i="21"/>
  <c r="K58" i="21"/>
  <c r="J58" i="21"/>
  <c r="F58" i="21"/>
  <c r="M57" i="21"/>
  <c r="L57" i="21"/>
  <c r="K57" i="21"/>
  <c r="J57" i="21"/>
  <c r="F57" i="21"/>
  <c r="M56" i="21"/>
  <c r="L56" i="21"/>
  <c r="K56" i="21"/>
  <c r="J56" i="21"/>
  <c r="F56" i="21"/>
  <c r="M55" i="21"/>
  <c r="L55" i="21"/>
  <c r="K55" i="21"/>
  <c r="J55" i="21"/>
  <c r="F55" i="21"/>
  <c r="M54" i="21"/>
  <c r="L54" i="21"/>
  <c r="K54" i="21"/>
  <c r="J54" i="21"/>
  <c r="F54" i="21"/>
  <c r="M53" i="21"/>
  <c r="L53" i="21"/>
  <c r="K53" i="21"/>
  <c r="J53" i="21"/>
  <c r="F53" i="21"/>
  <c r="M52" i="21"/>
  <c r="L52" i="21"/>
  <c r="K52" i="21"/>
  <c r="J52" i="21"/>
  <c r="F52" i="21"/>
  <c r="M49" i="21"/>
  <c r="L49" i="21"/>
  <c r="K49" i="21"/>
  <c r="J49" i="21"/>
  <c r="F49" i="21"/>
  <c r="M48" i="21"/>
  <c r="L48" i="21"/>
  <c r="K48" i="21"/>
  <c r="J48" i="21"/>
  <c r="F48" i="21"/>
  <c r="M47" i="21"/>
  <c r="L47" i="21"/>
  <c r="K47" i="21"/>
  <c r="J47" i="21"/>
  <c r="F47" i="21"/>
  <c r="M46" i="21"/>
  <c r="L46" i="21"/>
  <c r="K46" i="21"/>
  <c r="J46" i="21"/>
  <c r="F46" i="21"/>
  <c r="M45" i="21"/>
  <c r="L45" i="21"/>
  <c r="K45" i="21"/>
  <c r="J45" i="21"/>
  <c r="F45" i="21"/>
  <c r="M44" i="21"/>
  <c r="L44" i="21"/>
  <c r="K44" i="21"/>
  <c r="J44" i="21"/>
  <c r="F44" i="21"/>
  <c r="M43" i="21"/>
  <c r="L43" i="21"/>
  <c r="K43" i="21"/>
  <c r="J43" i="21"/>
  <c r="F43" i="21"/>
  <c r="M42" i="21"/>
  <c r="L42" i="21"/>
  <c r="K42" i="21"/>
  <c r="J42" i="21"/>
  <c r="F42" i="21"/>
  <c r="M41" i="21"/>
  <c r="L41" i="21"/>
  <c r="K41" i="21"/>
  <c r="J41" i="21"/>
  <c r="F41" i="21"/>
  <c r="M40" i="21"/>
  <c r="L40" i="21"/>
  <c r="K40" i="21"/>
  <c r="J40" i="21"/>
  <c r="F40" i="21"/>
  <c r="I39" i="21"/>
  <c r="H39" i="21"/>
  <c r="H74" i="21"/>
  <c r="G39" i="21"/>
  <c r="E39" i="21"/>
  <c r="D39" i="21"/>
  <c r="D74" i="21"/>
  <c r="C39" i="21"/>
  <c r="C62" i="21"/>
  <c r="I32" i="21"/>
  <c r="H32" i="21"/>
  <c r="E32" i="21"/>
  <c r="D32" i="21"/>
  <c r="C32" i="21"/>
  <c r="M31" i="21"/>
  <c r="L31" i="21"/>
  <c r="K31" i="21"/>
  <c r="J31" i="21"/>
  <c r="F31" i="21"/>
  <c r="M30" i="21"/>
  <c r="L30" i="21"/>
  <c r="K30" i="21"/>
  <c r="J30" i="21"/>
  <c r="F30" i="21"/>
  <c r="M29" i="21"/>
  <c r="L29" i="21"/>
  <c r="K29" i="21"/>
  <c r="J29" i="21"/>
  <c r="F29" i="21"/>
  <c r="M28" i="21"/>
  <c r="L28" i="21"/>
  <c r="K28" i="21"/>
  <c r="J28" i="21"/>
  <c r="F28" i="21"/>
  <c r="M27" i="21"/>
  <c r="L27" i="21"/>
  <c r="K27" i="21"/>
  <c r="J27" i="21"/>
  <c r="F27" i="21"/>
  <c r="M26" i="21"/>
  <c r="L26" i="21"/>
  <c r="K26" i="21"/>
  <c r="J26" i="21"/>
  <c r="F26" i="21"/>
  <c r="M25" i="21"/>
  <c r="L25" i="21"/>
  <c r="K25" i="21"/>
  <c r="J25" i="21"/>
  <c r="F25" i="21"/>
  <c r="M24" i="21"/>
  <c r="L24" i="21"/>
  <c r="K24" i="21"/>
  <c r="J24" i="21"/>
  <c r="F24" i="21"/>
  <c r="M23" i="21"/>
  <c r="L23" i="21"/>
  <c r="K23" i="21"/>
  <c r="J23" i="21"/>
  <c r="F23" i="21"/>
  <c r="M22" i="21"/>
  <c r="L22" i="21"/>
  <c r="K22" i="21"/>
  <c r="J22" i="21"/>
  <c r="F22" i="21"/>
  <c r="M20" i="21"/>
  <c r="L20" i="21"/>
  <c r="K20" i="21"/>
  <c r="J20" i="21"/>
  <c r="F20" i="21"/>
  <c r="M19" i="21"/>
  <c r="L19" i="21"/>
  <c r="K19" i="21"/>
  <c r="J19" i="21"/>
  <c r="F19" i="21"/>
  <c r="M18" i="21"/>
  <c r="L18" i="21"/>
  <c r="K18" i="21"/>
  <c r="J18" i="21"/>
  <c r="F18" i="21"/>
  <c r="M17" i="21"/>
  <c r="L17" i="21"/>
  <c r="K17" i="21"/>
  <c r="J17" i="21"/>
  <c r="F17" i="21"/>
  <c r="M16" i="21"/>
  <c r="L16" i="21"/>
  <c r="K16" i="21"/>
  <c r="J16" i="21"/>
  <c r="F16" i="21"/>
  <c r="M15" i="21"/>
  <c r="L15" i="21"/>
  <c r="K15" i="21"/>
  <c r="J15" i="21"/>
  <c r="F15" i="21"/>
  <c r="M14" i="21"/>
  <c r="L14" i="21"/>
  <c r="K14" i="21"/>
  <c r="J14" i="21"/>
  <c r="F14" i="21"/>
  <c r="M13" i="21"/>
  <c r="L13" i="21"/>
  <c r="J13" i="21"/>
  <c r="G13" i="21"/>
  <c r="K13" i="21"/>
  <c r="F13" i="21"/>
  <c r="G44" i="2"/>
  <c r="H44" i="2"/>
  <c r="G43" i="2"/>
  <c r="H43" i="2"/>
  <c r="G42" i="2"/>
  <c r="H42" i="2"/>
  <c r="E42" i="2"/>
  <c r="F42" i="2"/>
  <c r="E41" i="2"/>
  <c r="F41" i="2"/>
  <c r="G41" i="2"/>
  <c r="H41" i="2"/>
  <c r="E44" i="2"/>
  <c r="F44" i="2"/>
  <c r="E43" i="2"/>
  <c r="F43" i="2"/>
  <c r="D44" i="2"/>
  <c r="C43" i="2"/>
  <c r="D43" i="2"/>
  <c r="C42" i="2"/>
  <c r="D42" i="2"/>
  <c r="C41" i="2"/>
  <c r="D41" i="2"/>
  <c r="J105" i="21"/>
  <c r="N19" i="21"/>
  <c r="N73" i="21"/>
  <c r="J90" i="21"/>
  <c r="N52" i="21"/>
  <c r="N66" i="21"/>
  <c r="N17" i="21"/>
  <c r="N30" i="21"/>
  <c r="F90" i="21"/>
  <c r="N40" i="21"/>
  <c r="N54" i="21"/>
  <c r="N57" i="21"/>
  <c r="N48" i="21"/>
  <c r="N64" i="21"/>
  <c r="K39" i="21"/>
  <c r="N55" i="21"/>
  <c r="N60" i="21"/>
  <c r="N72" i="21"/>
  <c r="N49" i="21"/>
  <c r="N65" i="21"/>
  <c r="N69" i="21"/>
  <c r="F105" i="21"/>
  <c r="G32" i="21"/>
  <c r="K32" i="21"/>
  <c r="N47" i="21"/>
  <c r="N61" i="21"/>
  <c r="N68" i="21"/>
  <c r="N53" i="21"/>
  <c r="N42" i="21"/>
  <c r="N56" i="21"/>
  <c r="N70" i="21"/>
  <c r="N43" i="21"/>
  <c r="N71" i="21"/>
  <c r="N41" i="21"/>
  <c r="N46" i="21"/>
  <c r="N67" i="21"/>
  <c r="N44" i="21"/>
  <c r="N58" i="21"/>
  <c r="N45" i="21"/>
  <c r="N59" i="21"/>
  <c r="N31" i="21"/>
  <c r="N29" i="21"/>
  <c r="N28" i="21"/>
  <c r="N27" i="21"/>
  <c r="N26" i="21"/>
  <c r="N25" i="21"/>
  <c r="N24" i="21"/>
  <c r="N22" i="21"/>
  <c r="N23" i="21"/>
  <c r="F32" i="21"/>
  <c r="N14" i="21"/>
  <c r="N13" i="21"/>
  <c r="L32" i="21"/>
  <c r="N20" i="21"/>
  <c r="F39" i="21"/>
  <c r="L74" i="21"/>
  <c r="M39" i="21"/>
  <c r="L39" i="21"/>
  <c r="N18" i="21"/>
  <c r="N16" i="21"/>
  <c r="N15" i="21"/>
  <c r="M32" i="21"/>
  <c r="E74" i="21"/>
  <c r="F74" i="21"/>
  <c r="G74" i="21"/>
  <c r="E50" i="21"/>
  <c r="E62" i="21"/>
  <c r="G50" i="21"/>
  <c r="G62" i="21"/>
  <c r="K62" i="21"/>
  <c r="H50" i="21"/>
  <c r="H62" i="21"/>
  <c r="I74" i="21"/>
  <c r="C74" i="21"/>
  <c r="I50" i="21"/>
  <c r="I62" i="21"/>
  <c r="J32" i="21"/>
  <c r="J39" i="21"/>
  <c r="C50" i="21"/>
  <c r="D50" i="21"/>
  <c r="D62" i="21"/>
  <c r="L50" i="21"/>
  <c r="K50" i="21"/>
  <c r="N32" i="21"/>
  <c r="N39" i="21"/>
  <c r="L62" i="21"/>
  <c r="M62" i="21"/>
  <c r="N62" i="21"/>
  <c r="J62" i="21"/>
  <c r="M50" i="21"/>
  <c r="J50" i="21"/>
  <c r="M74" i="21"/>
  <c r="N74" i="21"/>
  <c r="J74" i="21"/>
  <c r="F50" i="21"/>
  <c r="F62" i="21"/>
  <c r="K74" i="21"/>
  <c r="N50" i="21"/>
  <c r="J13" i="5"/>
  <c r="K13" i="5"/>
  <c r="J14" i="5"/>
  <c r="K14" i="5"/>
  <c r="J15" i="5"/>
  <c r="K15" i="5"/>
  <c r="J16" i="5"/>
  <c r="K16" i="5"/>
  <c r="J17" i="5"/>
  <c r="K17" i="5"/>
  <c r="J18" i="5"/>
  <c r="K18" i="5"/>
  <c r="J19" i="5"/>
  <c r="K19" i="5"/>
  <c r="J20" i="5"/>
  <c r="K20" i="5"/>
  <c r="J21" i="5"/>
  <c r="K21" i="5"/>
  <c r="K22" i="5"/>
  <c r="E106" i="18"/>
  <c r="F100" i="18"/>
  <c r="D100" i="18"/>
  <c r="D50" i="18"/>
  <c r="F48" i="18"/>
  <c r="H50" i="18"/>
  <c r="G50" i="18"/>
  <c r="P26" i="3"/>
  <c r="O26" i="3"/>
  <c r="F19" i="2"/>
  <c r="H14" i="5"/>
  <c r="H15" i="5"/>
  <c r="H16" i="5"/>
  <c r="H17" i="5"/>
  <c r="H18" i="5"/>
  <c r="H19" i="5"/>
  <c r="E25" i="5"/>
  <c r="G106" i="18"/>
  <c r="H102" i="18"/>
  <c r="I32" i="18"/>
  <c r="I48" i="18"/>
  <c r="I49" i="18"/>
  <c r="I18" i="18"/>
  <c r="I19" i="18"/>
  <c r="I20" i="18"/>
  <c r="I22" i="18"/>
  <c r="I24" i="18"/>
  <c r="I25" i="18"/>
  <c r="E48" i="18"/>
  <c r="E49" i="18"/>
  <c r="E32" i="18"/>
  <c r="E22" i="18"/>
  <c r="E18" i="18"/>
  <c r="F105" i="18"/>
  <c r="F104" i="18"/>
  <c r="F101" i="18"/>
  <c r="F103" i="18"/>
  <c r="F102" i="18"/>
  <c r="D101" i="18"/>
  <c r="D105" i="18"/>
  <c r="D104" i="18"/>
  <c r="D103" i="18"/>
  <c r="D102" i="18"/>
  <c r="E14" i="3"/>
  <c r="H14" i="3"/>
  <c r="H105" i="18"/>
  <c r="H104" i="18"/>
  <c r="H103" i="18"/>
  <c r="H101" i="18"/>
  <c r="H100" i="18"/>
  <c r="F14" i="18"/>
  <c r="F49" i="18"/>
  <c r="E23" i="3"/>
  <c r="K14" i="3"/>
  <c r="H13" i="5"/>
  <c r="E16" i="5"/>
  <c r="E15" i="5"/>
  <c r="I47" i="18"/>
  <c r="I46" i="18"/>
  <c r="I45" i="18"/>
  <c r="I44" i="18"/>
  <c r="I43" i="18"/>
  <c r="I42" i="18"/>
  <c r="I17" i="18"/>
  <c r="I16" i="18"/>
  <c r="I15" i="18"/>
  <c r="I14" i="18"/>
  <c r="E47" i="18"/>
  <c r="E46" i="18"/>
  <c r="E45" i="18"/>
  <c r="E44" i="18"/>
  <c r="E43" i="18"/>
  <c r="E42" i="18"/>
  <c r="E25" i="18"/>
  <c r="E24" i="18"/>
  <c r="E20" i="18"/>
  <c r="E19" i="18"/>
  <c r="E17" i="18"/>
  <c r="J24" i="3"/>
  <c r="I24" i="3"/>
  <c r="G24" i="3"/>
  <c r="F24" i="3"/>
  <c r="D24" i="3"/>
  <c r="C24" i="3"/>
  <c r="K15" i="3"/>
  <c r="K13" i="3"/>
  <c r="K12" i="3"/>
  <c r="H23" i="3"/>
  <c r="H15" i="3"/>
  <c r="H13" i="3"/>
  <c r="H12" i="3"/>
  <c r="E15" i="3"/>
  <c r="K24" i="3"/>
  <c r="H24" i="3"/>
  <c r="L13" i="5"/>
  <c r="E14" i="5"/>
  <c r="E17" i="5"/>
  <c r="E18" i="5"/>
  <c r="E19" i="5"/>
  <c r="E21" i="5"/>
  <c r="L17" i="5"/>
  <c r="L21" i="5"/>
  <c r="L18" i="5"/>
  <c r="L22" i="5"/>
  <c r="L15" i="5"/>
  <c r="L19" i="5"/>
  <c r="L16" i="5"/>
  <c r="L20" i="5"/>
  <c r="L14" i="5"/>
  <c r="E43" i="5"/>
  <c r="E15" i="18"/>
  <c r="E16" i="18"/>
  <c r="E13" i="3"/>
  <c r="L28" i="5"/>
  <c r="H43" i="5"/>
  <c r="E92" i="5"/>
  <c r="F89" i="5"/>
  <c r="F90" i="5"/>
  <c r="F91" i="5"/>
  <c r="L57" i="5"/>
  <c r="L59" i="5"/>
  <c r="L60" i="5"/>
  <c r="L61" i="5"/>
  <c r="L56" i="5"/>
  <c r="L58" i="5"/>
  <c r="L63" i="5"/>
  <c r="L62" i="5"/>
  <c r="L65" i="5"/>
  <c r="L64" i="5"/>
  <c r="F64" i="5"/>
  <c r="F88" i="5"/>
  <c r="F87" i="5"/>
  <c r="F92" i="5"/>
  <c r="D62" i="5"/>
  <c r="D87" i="5"/>
  <c r="D88" i="5"/>
  <c r="D92" i="5"/>
  <c r="F63" i="5"/>
  <c r="F80" i="5"/>
  <c r="F79" i="5"/>
  <c r="F71" i="5"/>
  <c r="D77" i="5"/>
  <c r="D61" i="5"/>
  <c r="D84" i="5"/>
  <c r="D76" i="5"/>
  <c r="D68" i="5"/>
  <c r="D60" i="5"/>
  <c r="F86" i="5"/>
  <c r="F78" i="5"/>
  <c r="F70" i="5"/>
  <c r="F62" i="5"/>
  <c r="D83" i="5"/>
  <c r="D75" i="5"/>
  <c r="D67" i="5"/>
  <c r="D59" i="5"/>
  <c r="F85" i="5"/>
  <c r="F77" i="5"/>
  <c r="F69" i="5"/>
  <c r="F61" i="5"/>
  <c r="D56" i="5"/>
  <c r="D82" i="5"/>
  <c r="D74" i="5"/>
  <c r="D66" i="5"/>
  <c r="D58" i="5"/>
  <c r="F84" i="5"/>
  <c r="F76" i="5"/>
  <c r="F68" i="5"/>
  <c r="F60" i="5"/>
  <c r="D81" i="5"/>
  <c r="D73" i="5"/>
  <c r="D65" i="5"/>
  <c r="D57" i="5"/>
  <c r="F83" i="5"/>
  <c r="F75" i="5"/>
  <c r="F67" i="5"/>
  <c r="F59" i="5"/>
  <c r="D80" i="5"/>
  <c r="D72" i="5"/>
  <c r="D64" i="5"/>
  <c r="F56" i="5"/>
  <c r="F82" i="5"/>
  <c r="F74" i="5"/>
  <c r="F66" i="5"/>
  <c r="F58" i="5"/>
  <c r="D79" i="5"/>
  <c r="D71" i="5"/>
  <c r="D63" i="5"/>
  <c r="F81" i="5"/>
  <c r="F73" i="5"/>
  <c r="F65" i="5"/>
  <c r="F57" i="5"/>
  <c r="D85" i="5"/>
  <c r="D69" i="5"/>
  <c r="D86" i="5"/>
  <c r="D78" i="5"/>
  <c r="D70" i="5"/>
  <c r="F72" i="5"/>
  <c r="G92" i="5"/>
  <c r="L71" i="5"/>
  <c r="E13" i="5"/>
  <c r="E14" i="18"/>
  <c r="E12" i="3"/>
  <c r="C20" i="2"/>
  <c r="H89" i="5"/>
  <c r="H90" i="5"/>
  <c r="H91" i="5"/>
  <c r="H65" i="5"/>
  <c r="H63" i="5"/>
  <c r="H70" i="5"/>
  <c r="H69" i="5"/>
  <c r="H68" i="5"/>
  <c r="H59" i="5"/>
  <c r="H82" i="5"/>
  <c r="H62" i="5"/>
  <c r="H61" i="5"/>
  <c r="H60" i="5"/>
  <c r="H74" i="5"/>
  <c r="H64" i="5"/>
  <c r="H73" i="5"/>
  <c r="H81" i="5"/>
  <c r="H80" i="5"/>
  <c r="H57" i="5"/>
  <c r="H87" i="5"/>
  <c r="H83" i="5"/>
  <c r="H58" i="5"/>
  <c r="H92" i="5"/>
  <c r="H79" i="5"/>
  <c r="H86" i="5"/>
  <c r="H85" i="5"/>
  <c r="H84" i="5"/>
  <c r="H75" i="5"/>
  <c r="H88" i="5"/>
  <c r="H56" i="5"/>
  <c r="H66" i="5"/>
  <c r="H71" i="5"/>
  <c r="H78" i="5"/>
  <c r="H77" i="5"/>
  <c r="H76" i="5"/>
  <c r="H67" i="5"/>
  <c r="H72" i="5"/>
  <c r="J50" i="18"/>
  <c r="J49" i="18"/>
  <c r="J48" i="18"/>
  <c r="D71" i="18"/>
  <c r="K72" i="18"/>
  <c r="D96" i="18"/>
  <c r="F68" i="18"/>
  <c r="F96" i="18"/>
  <c r="H66" i="18"/>
  <c r="H96" i="18"/>
  <c r="I50" i="18"/>
  <c r="J16" i="18"/>
  <c r="J24" i="18"/>
  <c r="J32" i="18"/>
  <c r="J40" i="18"/>
  <c r="J17" i="18"/>
  <c r="J25" i="18"/>
  <c r="J33" i="18"/>
  <c r="J41" i="18"/>
  <c r="J18" i="18"/>
  <c r="J26" i="18"/>
  <c r="J34" i="18"/>
  <c r="J42" i="18"/>
  <c r="J19" i="18"/>
  <c r="J27" i="18"/>
  <c r="J35" i="18"/>
  <c r="J43" i="18"/>
  <c r="J20" i="18"/>
  <c r="J28" i="18"/>
  <c r="J36" i="18"/>
  <c r="J44" i="18"/>
  <c r="J21" i="18"/>
  <c r="J29" i="18"/>
  <c r="J37" i="18"/>
  <c r="J45" i="18"/>
  <c r="J22" i="18"/>
  <c r="J30" i="18"/>
  <c r="J38" i="18"/>
  <c r="J46" i="18"/>
  <c r="J15" i="18"/>
  <c r="J23" i="18"/>
  <c r="J31" i="18"/>
  <c r="J47" i="18"/>
  <c r="J39" i="18"/>
  <c r="F17" i="18"/>
  <c r="F25" i="18"/>
  <c r="F33" i="18"/>
  <c r="F41" i="18"/>
  <c r="F18" i="18"/>
  <c r="F26" i="18"/>
  <c r="F34" i="18"/>
  <c r="F42" i="18"/>
  <c r="F19" i="18"/>
  <c r="F27" i="18"/>
  <c r="F35" i="18"/>
  <c r="F43" i="18"/>
  <c r="F20" i="18"/>
  <c r="F28" i="18"/>
  <c r="F36" i="18"/>
  <c r="F44" i="18"/>
  <c r="F21" i="18"/>
  <c r="F29" i="18"/>
  <c r="F37" i="18"/>
  <c r="F45" i="18"/>
  <c r="F50" i="18"/>
  <c r="F22" i="18"/>
  <c r="F30" i="18"/>
  <c r="F38" i="18"/>
  <c r="F46" i="18"/>
  <c r="F15" i="18"/>
  <c r="F23" i="18"/>
  <c r="F31" i="18"/>
  <c r="F47" i="18"/>
  <c r="F24" i="18"/>
  <c r="F32" i="18"/>
  <c r="F39" i="18"/>
  <c r="F16" i="18"/>
  <c r="F40" i="18"/>
  <c r="F95" i="18"/>
  <c r="F79" i="18"/>
  <c r="F93" i="18"/>
  <c r="F83" i="18"/>
  <c r="F77" i="18"/>
  <c r="F67" i="18"/>
  <c r="F63" i="18"/>
  <c r="F98" i="18"/>
  <c r="F81" i="18"/>
  <c r="F65" i="18"/>
  <c r="D98" i="18"/>
  <c r="D89" i="18"/>
  <c r="F91" i="18"/>
  <c r="F75" i="18"/>
  <c r="D81" i="18"/>
  <c r="F89" i="18"/>
  <c r="F73" i="18"/>
  <c r="D73" i="18"/>
  <c r="F87" i="18"/>
  <c r="F72" i="18"/>
  <c r="D65" i="18"/>
  <c r="K66" i="18"/>
  <c r="F85" i="18"/>
  <c r="F69" i="18"/>
  <c r="D93" i="18"/>
  <c r="D85" i="18"/>
  <c r="D77" i="18"/>
  <c r="D69" i="18"/>
  <c r="K70" i="18"/>
  <c r="H98" i="18"/>
  <c r="H89" i="18"/>
  <c r="H81" i="18"/>
  <c r="H73" i="18"/>
  <c r="H65" i="18"/>
  <c r="D62" i="18"/>
  <c r="D92" i="18"/>
  <c r="D84" i="18"/>
  <c r="D76" i="18"/>
  <c r="D68" i="18"/>
  <c r="K69" i="18"/>
  <c r="F99" i="18"/>
  <c r="F90" i="18"/>
  <c r="F82" i="18"/>
  <c r="F74" i="18"/>
  <c r="F66" i="18"/>
  <c r="H97" i="18"/>
  <c r="H88" i="18"/>
  <c r="H80" i="18"/>
  <c r="H70" i="18"/>
  <c r="H64" i="18"/>
  <c r="D91" i="18"/>
  <c r="D83" i="18"/>
  <c r="D75" i="18"/>
  <c r="D67" i="18"/>
  <c r="K68" i="18"/>
  <c r="H95" i="18"/>
  <c r="H87" i="18"/>
  <c r="H79" i="18"/>
  <c r="H72" i="18"/>
  <c r="H63" i="18"/>
  <c r="D99" i="18"/>
  <c r="D90" i="18"/>
  <c r="D82" i="18"/>
  <c r="D74" i="18"/>
  <c r="D66" i="18"/>
  <c r="K67" i="18"/>
  <c r="F97" i="18"/>
  <c r="F88" i="18"/>
  <c r="F80" i="18"/>
  <c r="F70" i="18"/>
  <c r="F64" i="18"/>
  <c r="H94" i="18"/>
  <c r="H86" i="18"/>
  <c r="H78" i="18"/>
  <c r="H71" i="18"/>
  <c r="H69" i="18"/>
  <c r="H93" i="18"/>
  <c r="H85" i="18"/>
  <c r="H77" i="18"/>
  <c r="E50" i="18"/>
  <c r="D97" i="18"/>
  <c r="D88" i="18"/>
  <c r="D80" i="18"/>
  <c r="D70" i="18"/>
  <c r="K71" i="18"/>
  <c r="D64" i="18"/>
  <c r="K65" i="18"/>
  <c r="F94" i="18"/>
  <c r="F86" i="18"/>
  <c r="F78" i="18"/>
  <c r="F71" i="18"/>
  <c r="H62" i="18"/>
  <c r="H92" i="18"/>
  <c r="H84" i="18"/>
  <c r="H76" i="18"/>
  <c r="H68" i="18"/>
  <c r="H67" i="18"/>
  <c r="D95" i="18"/>
  <c r="D87" i="18"/>
  <c r="D79" i="18"/>
  <c r="D72" i="18"/>
  <c r="D63" i="18"/>
  <c r="K64" i="18"/>
  <c r="H91" i="18"/>
  <c r="H83" i="18"/>
  <c r="H75" i="18"/>
  <c r="D94" i="18"/>
  <c r="D86" i="18"/>
  <c r="D78" i="18"/>
  <c r="F62" i="18"/>
  <c r="F92" i="18"/>
  <c r="F84" i="18"/>
  <c r="F76" i="18"/>
  <c r="H99" i="18"/>
  <c r="H90" i="18"/>
  <c r="H82" i="18"/>
  <c r="H74" i="18"/>
  <c r="J14" i="18"/>
  <c r="H106" i="18"/>
  <c r="F106" i="18"/>
  <c r="K63" i="18"/>
  <c r="K73" i="18"/>
  <c r="D106" i="18"/>
  <c r="E24" i="3"/>
  <c r="G20" i="2"/>
  <c r="E20" i="2"/>
  <c r="H17" i="2"/>
  <c r="F17" i="2"/>
  <c r="D17" i="2"/>
  <c r="H19" i="2"/>
  <c r="H18" i="2"/>
  <c r="F18" i="2"/>
  <c r="D18" i="2"/>
</calcChain>
</file>

<file path=xl/connections.xml><?xml version="1.0" encoding="utf-8"?>
<connections xmlns="http://schemas.openxmlformats.org/spreadsheetml/2006/main">
  <connection id="1" keepAlive="1" name="ThisWorkbookDataModel" description="Modelo de datos"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<sst xmlns="http://schemas.openxmlformats.org/spreadsheetml/2006/main" count="499" uniqueCount="268">
  <si>
    <t>Inversión Extranjera Directa* en Bogotá-Región</t>
  </si>
  <si>
    <t>Periodo de análisis: 2021 -  2024</t>
  </si>
  <si>
    <t>Analítica de Datos</t>
  </si>
  <si>
    <t>Marzo 2025</t>
  </si>
  <si>
    <t>Sección</t>
  </si>
  <si>
    <t xml:space="preserve">Contenido </t>
  </si>
  <si>
    <t>Panorma general de la IED nueva y de expansión</t>
  </si>
  <si>
    <t>1.1</t>
  </si>
  <si>
    <t>IED nueva y de expansión en el mundo por región y sectores</t>
  </si>
  <si>
    <t>1.2</t>
  </si>
  <si>
    <t>IED nueva y de expansión en América Latina por principales 10 países receptores, sectores y ciudades</t>
  </si>
  <si>
    <t>1.3</t>
  </si>
  <si>
    <t>IED nueva y de expansión en Colombia por principales sectores y ciudades receptoras.</t>
  </si>
  <si>
    <t>IED nueva y de expansión en Colombia y Bogotá-Región 2023-2024</t>
  </si>
  <si>
    <t>2.1</t>
  </si>
  <si>
    <t>IED nueva y de expansión anual en Bogotá-Región (2021-2024)</t>
  </si>
  <si>
    <t>2.2</t>
  </si>
  <si>
    <t>Comparación IED nueva y de expansión (2021-2024)</t>
  </si>
  <si>
    <t>2.3</t>
  </si>
  <si>
    <t>Participación de la IED nueva y de expansión de Bogotá-Región en el total nacional (2024)</t>
  </si>
  <si>
    <t xml:space="preserve">IED nueva y de expansión por municipio </t>
  </si>
  <si>
    <t>3.1</t>
  </si>
  <si>
    <t>IED nueva y de expansión en Bogotá y por municipios de la región (cifras acumuladas de 2023 - 2024)</t>
  </si>
  <si>
    <t>3.2</t>
  </si>
  <si>
    <t>IED nueva y de expansión en Bogotá y por municipios de la región (2021 - 2024)</t>
  </si>
  <si>
    <t xml:space="preserve">IED nueva y de expansión por país de origen </t>
  </si>
  <si>
    <t>4.1</t>
  </si>
  <si>
    <t>IED nueva y de expansión en Bogotá-Región por país de origen (cifras acumuladas de 2023 - 2024)</t>
  </si>
  <si>
    <t>4.2</t>
  </si>
  <si>
    <t>IED nueva y de expansión en Bogotá-Región por país de origen (2021 - 2024)</t>
  </si>
  <si>
    <t>IED nueva y de expansión por sector de destino</t>
  </si>
  <si>
    <t>5.1</t>
  </si>
  <si>
    <t>IED nueva y de expansión en Bogotá-Región por sector (cifras acumuladas de 2023 - 2024)</t>
  </si>
  <si>
    <t>5.2</t>
  </si>
  <si>
    <t>IED nueva y de expansión en Bogotá-Región por sector (2021 - 2024)</t>
  </si>
  <si>
    <t>Base de datos de proyectos de IED nueva y de expansión en Colombia 2024</t>
  </si>
  <si>
    <t>Ajuste de la metodología de estimación - Certificaciones</t>
  </si>
  <si>
    <t>* Corresponde a información estimada de proyectos de inversión extranjera directa, nueva y de expansión en Bogotá-Región</t>
  </si>
  <si>
    <t>Inversión Extranjera Directa* Nueva y de Expansión en Bogotá-Región</t>
  </si>
  <si>
    <t>Panorama general de la IED</t>
  </si>
  <si>
    <t>Periodo de análisis: 2021- 2024</t>
  </si>
  <si>
    <t>Panorama Mundial</t>
  </si>
  <si>
    <t>* Según las cifras de fDi markets a cierre de 2024, el número de proyectos de inversión nueva y de expansión a nivel mundial aumentó 1,9% en comparación al  2023. A nivel regional, la mayoría de regiones experimentaron un incremento en términos de proyectos de inversión, por ejemplo, América del Norte experimentó un crecimiento en el número de proyectos de inversión nueva y de expansión de 21,2% respecto a  2023. Esta dinámica está sustentada principalmente en el sector de bienes raíces, el cual tuvo un crecimiento de 77% respecto a 2023. Los proyectos de energía renovable y el sector textil también experimentaron incrementos significativos en el número de proyectos. En segundo lugar, Asia Pacífico tuvo un crecimiento de 6,3% en el número de proyectos de inversión, explicado por la dinámica en proyectos de servicios corporativos y la Maquinaria, Equipos &amp; Herramientas Industriales. Latinoamérica presentó una variación de 3,0%, en esta dinámica, los servicios corporativos tuvieron una variación significativa de 19%, al igual que los textiles con un 34% de crecimiento, explicaron la dinámica regional.
Europa Occidental presentó una contracción de  (-8,6%), lo cual está explicado por un menor número de proyectos en el sector de Software y TI, Textiles y proyectos de energía renovable. Europa Emergente presentó niveles similares a los de 2023 en el número de proyectos, con una variación de -0,3%. Finalmente,  Africa con una contracción de  (-5,4%) vio una disminución marcada en proyectos de energía renovable y servicios financieros.</t>
  </si>
  <si>
    <t>A nivel global, 7 de los 10 principales sectores receptores de IED nueva y de expansión experimentaron una expansión en el número de proyectos de inversión, entre los que se destacan los proyectos de bienes raices (26,7%) principalmente en Norte América; productos de consumo (19,6%) que registra aumento de proyectos en todas las regiones del mundo y servicios corporativos (6,1%) con una dinamica destacada en 6 de las 7 principales regiones (con excepción de Africa). Por su parte, sectores como el de Software y TI vieron una disminución del 4% en el número de proyectos, principalmente por la contracción en Europa Occidental y Asia Pacífico.</t>
  </si>
  <si>
    <t>Enfatizando en América Latina y el Caribe,  se vio un aumento generalizado en 7 de los 10 principales países receptores de IED en la región. México lidera la recepción de proyectos de IED y tuvo una variación de 5,0% principalmente sustentado en la dinámica de Maquinaria y equipo industrial, servicios corporativos y comunicaciones. Por su parte, los proyectos de IED en Brasil crecieron un 6,9% con una dinámica particular de los sectores de Software y TI, y energía renovable. Por su parte, Colombia tuvo un incremento de 21,2% (teniendo en cuenta solo los proyectos registrados en FDI Markets) con una dinámica significativa en productos de consumo y textiles. Finalmente, Perú es el pais con mayor tasa de crecimiento en proyectos de inversión con 69,4% explicado por la variación de actividades de retail en los sectores de productos de consumo y textiles, sumado a la variación de servicios corporativos, además, presentó un incremento en el capital invertido de 557%, explicado por  la llegada de dos proyectos, valorados en más de USD 1.500 millones cada uno, relacionados con extracción. 
Por otra parte,  Costa Rica presentó una caida de (-56,6%) en el número de proyectos de inversión, principalmente por la caída del sector de Software y TI y  Servicios corporativos. Los otros dos países de la región que tuvieron menos proyectos de inversión en 2024 respecto al año anterior fueron: Uruguay con una caída de  (-30,8%) y Panamá con (-7,7%).</t>
  </si>
  <si>
    <t>Panorama Nacional</t>
  </si>
  <si>
    <t>Durante 2024, Colombia recibió 226 proyectos de inversión nueva y de expansión, lo que representó un aumento de 32,9% frente al año 2023. Asimismo, los montos de inversión  y los empleos nuevos creados estimados aumentaron en 100,2% y 85,2% respectivamente. El incremento del número de proyectos está explicado principalmente por las actividades de Retail &amp; Productos de Consumo las cuales aportaron 75 proyectos al país. En terminos de capital invertido, el sector con mayor crecimiento fue comunicaciones, particularmente las actividades de datacenter que sumaron cerca de 1,8 billones de dólares, convirtiendose en el sector con mayor capital invertido en 2024.</t>
  </si>
  <si>
    <t xml:space="preserve">* Las ciudades que más proyectos de inversión recibieron fueron Bogotá, Cali, Medellín y Barranquilla, las cuales concentraron el  65% de los proyectos de inversión que llegaron al país, principalmente en actividades de Retail de los sectores de textiles y productos de consumo. Cali presentó un aumento significativo en el número de proyectos de IED, particularmente 17 de los 25 proyectos en 2024 están asociados con actividades de Retail.  Se destaca la llegada de proyectos de datacenter a Mosquera y Tenjo, así como la llegada de proyectos de alta inversión relacionados a energías renovables en municipios como Sabanalarga (Antioquia), San Carlos de Guaroa (Meta), Sahagún (Córdoba), Fundación (Magdalena), entre otros. </t>
  </si>
  <si>
    <t>Panorama Regional</t>
  </si>
  <si>
    <t>* En 2024, se registraron 105 proyectos de inversión nueva y de expansión en Bogotá-Región, lo que representa un crecimiento de 11,7% respecto al año anterior. En terminos de inversión, 2024 cerró con una inversión estimada de USD 2.490 millones,  es decir, un crecimiento de 296,7% frente a los USD 628 millones registrados en 2023. En terminos de empleo, se generaron más de 12.605 empleos nuevos, lo que representa un crecimiento de 92,5%. Los principales países inversionistas fueron Estados Unidos, con una participación de 28,6%,  seguido por España (9,5%), México (8,6%), y China (6,7%). Adicionalmente los sectores de Retail, Software y Servicios TI y Servicios Corporativos concentraron el 50% de los proyectos de IED que llegaron a la Bogotá Región  en 2024.</t>
  </si>
  <si>
    <t>Inversión Extranjera Directa Nueva y de Expansión en Bogotá-Región - Información histórica de 2021-2024</t>
  </si>
  <si>
    <t>Anexo - Cifras de IED</t>
  </si>
  <si>
    <t>1.1. IED nueva y de expansión en el mundo por región y sectores</t>
  </si>
  <si>
    <t>Proyectos</t>
  </si>
  <si>
    <t>Montos USD Millones</t>
  </si>
  <si>
    <t>Ratio Montos por proyecto (USD Millones)</t>
  </si>
  <si>
    <t>Var</t>
  </si>
  <si>
    <t>Mundo</t>
  </si>
  <si>
    <t>Europa Occidental</t>
  </si>
  <si>
    <t>Asia-Pacifico</t>
  </si>
  <si>
    <t xml:space="preserve">América del Norte </t>
  </si>
  <si>
    <t>Medio Oriente</t>
  </si>
  <si>
    <t>Europa Emergente</t>
  </si>
  <si>
    <t>América Latina y el Caribe</t>
  </si>
  <si>
    <t>África</t>
  </si>
  <si>
    <t>Sectores</t>
  </si>
  <si>
    <t>Software &amp; Servicios TI</t>
  </si>
  <si>
    <t>Servicios Corporativos</t>
  </si>
  <si>
    <t>Textiles</t>
  </si>
  <si>
    <t xml:space="preserve">Maquinaria, Equipos &amp; Herramientas Industriales </t>
  </si>
  <si>
    <t>Bienes Raices</t>
  </si>
  <si>
    <t>Productos de Consumo</t>
  </si>
  <si>
    <t xml:space="preserve">Transporte y Almacenamiento </t>
  </si>
  <si>
    <t>Servicios Financieros</t>
  </si>
  <si>
    <t>Energías Renovables</t>
  </si>
  <si>
    <t>Comunicaciones</t>
  </si>
  <si>
    <t>Otros</t>
  </si>
  <si>
    <t>Fuente: fDi Markets</t>
  </si>
  <si>
    <t xml:space="preserve"> </t>
  </si>
  <si>
    <t>1.2. IED nueva y de expansión en América Latina por principales 10 países receptores, sectores y ciudades.</t>
  </si>
  <si>
    <t>Países Receptores</t>
  </si>
  <si>
    <t>México</t>
  </si>
  <si>
    <t>Brasil</t>
  </si>
  <si>
    <t>Colombia</t>
  </si>
  <si>
    <t>Chile</t>
  </si>
  <si>
    <t>Perú</t>
  </si>
  <si>
    <t>Argentina</t>
  </si>
  <si>
    <t>Costa Rica</t>
  </si>
  <si>
    <t>República Dominicana</t>
  </si>
  <si>
    <t>Panamá</t>
  </si>
  <si>
    <t>Uruguay</t>
  </si>
  <si>
    <t xml:space="preserve">Principales sectores </t>
  </si>
  <si>
    <t>Transporte y Almacenamiento</t>
  </si>
  <si>
    <t>Productos de consumo</t>
  </si>
  <si>
    <t>Comida &amp; Bebidas</t>
  </si>
  <si>
    <t xml:space="preserve">Ciudades </t>
  </si>
  <si>
    <t>2023 - 3T</t>
  </si>
  <si>
    <t>2024 - 3T</t>
  </si>
  <si>
    <t>Ciudad de México</t>
  </si>
  <si>
    <t>Sao Paulo</t>
  </si>
  <si>
    <t>Bogotá</t>
  </si>
  <si>
    <t>Monterrey</t>
  </si>
  <si>
    <t>Santiago</t>
  </si>
  <si>
    <t>Querétaro</t>
  </si>
  <si>
    <t>Lima</t>
  </si>
  <si>
    <t>Guadalajara</t>
  </si>
  <si>
    <t>Buenos Aires</t>
  </si>
  <si>
    <t>Medellín</t>
  </si>
  <si>
    <t>1.3. IED nueva y de expansión en Colombia por principales sectores y ciudades receptoras.</t>
  </si>
  <si>
    <t>Cali</t>
  </si>
  <si>
    <t>Barranquilla</t>
  </si>
  <si>
    <t>Bucaramanga</t>
  </si>
  <si>
    <t>Cartagena</t>
  </si>
  <si>
    <t>Palmira</t>
  </si>
  <si>
    <t>Cota</t>
  </si>
  <si>
    <t>Funza</t>
  </si>
  <si>
    <t>Tocancipá</t>
  </si>
  <si>
    <t xml:space="preserve">Principales Sectores </t>
  </si>
  <si>
    <t>Retail &amp; Productos de Consumo</t>
  </si>
  <si>
    <t>Energía renovable</t>
  </si>
  <si>
    <t>Transporte y almacenamiento</t>
  </si>
  <si>
    <t>Comida &amp; bebidas</t>
  </si>
  <si>
    <t>Bienes Raíces</t>
  </si>
  <si>
    <t>Químicos</t>
  </si>
  <si>
    <t>Componentes Electrónicos</t>
  </si>
  <si>
    <t>Farmacéuticos</t>
  </si>
  <si>
    <t>Fuente: Invest in Bogota con base en información de certificaciones de inversión de IIB, fDi Markets y Orbis Crossborder.</t>
  </si>
  <si>
    <t>Inversión Extranjera Directa Nueva y de Expansión en Bogotá-Región - Información histórica de 2021 a  2024</t>
  </si>
  <si>
    <t>Montos de IED 2021 - 2024</t>
  </si>
  <si>
    <t>Entre 2021 y 2024, Bogotá-Región alojó 445 proyectos de IED nueva y de expansión, valorados en USD 6.168 millones, y se estima que estos proyectos generaron más de 50.000 empleos.</t>
  </si>
  <si>
    <t>2.2 Comparación IED nueva y de expansión. Información acumulada por año  (2021-2024)</t>
  </si>
  <si>
    <t>Número de proyectos</t>
  </si>
  <si>
    <t xml:space="preserve">Inversión de capital </t>
  </si>
  <si>
    <t xml:space="preserve"> Empleos directos creados </t>
  </si>
  <si>
    <t>Año</t>
  </si>
  <si>
    <t xml:space="preserve">Proyectos </t>
  </si>
  <si>
    <t xml:space="preserve">Tasa de crecimiento anual </t>
  </si>
  <si>
    <t>Capex
USD millones</t>
  </si>
  <si>
    <t>Empleos</t>
  </si>
  <si>
    <t>Total</t>
  </si>
  <si>
    <t xml:space="preserve">Datos en millones de dólares con precios corrientes </t>
  </si>
  <si>
    <t xml:space="preserve">*Datos preliminares </t>
  </si>
  <si>
    <t>Fuente: Invest in Bogota con base en información de certificaciones de inversión de IIB, fDi Markets y Orbis Crossborder.  Los montos de inversión y empleos nuevos creados son valores estimados que realizan las fuentes de información usadas para este informe.</t>
  </si>
  <si>
    <t>En 2024, se registraron 105 proyectos de inversión nueva y de expansión en Bogotá-Región, por una inversión estimada de USD 2490 millones, y generando más de 12 mil empleos nuevos. La ciudad región vio una incremento en proyectos de inversión del 11,7% respecto al 2023, además, presentó una variación de 296,7% y 92,5% en montos de inversión y empleos creados, respectivamente frente al mismo periodo del año anterior. El crecimiento de los montos estimados de inversión permitió un aumento en los montos promedio de inversión, pasando de USD 6,7 millones en el 2023 a USD 23,7 millones al cierrre de 2024.</t>
  </si>
  <si>
    <t>2.3 Participación de la IED nueva y de expansión de Bogotá-Región en el total nacional</t>
  </si>
  <si>
    <t>Inversión de capital</t>
  </si>
  <si>
    <t>Empleos directos creados</t>
  </si>
  <si>
    <t xml:space="preserve">Bogotá-Región </t>
  </si>
  <si>
    <t>Total nacional</t>
  </si>
  <si>
    <t xml:space="preserve">Datos en millones de dólares a precios corrientes </t>
  </si>
  <si>
    <t>Fuente: Invest in Bogota con base en información de certificaciones de inversión de IIB, fDi Markets y Orbis Crossborder. Los montos de inversión y empleos nuevos creados son valores estimados que realizan las fuentes de información usadas para este informe.</t>
  </si>
  <si>
    <t>Bogotá-Región concentró el 46,5% de los proyectos, siendo la participación más baja en los ultimos 4 años. Por su parte, el 48,5% de los montos estimados de inversión tuvieron como destino Bogotá - Región, y el 46,6% de los empleos directos creados por proyectos de inversión extranjera directa nueva y de expansión en 2024. Esta participación muestra el papel que desempeña la ciudad-región como motor de la economía colombiana. 
En 2024, Colombia vio un aumento de los proyectos de  retail &amp; productos de consumo, comunicaciones y Energías Renovables. Dentro de los sectores de retail &amp; productos de consumo, el incremento se dio como consecuencia de la expansión en proyectos relacionados con tiendas de ropa y actividades minoristas, en donde además de Bogotá (19 proyectos), se destaca la llegada de 18 proyectos a Cali y 8 a Bucaramanga. Respecto a comunicaciones, se destaca la llegada de 8 proyectos a Bogotá Región (además de Bogotá llegaron proyectos a Tenjo, Mosquera y Sopó). Finalmente, en energía renovable de los 11 proyectos que llegaron a Colombia en 2024 solo 1 llegó a Bogotá.</t>
  </si>
  <si>
    <t>Proyectos anuales</t>
  </si>
  <si>
    <t>Proyectos primer trimestre</t>
  </si>
  <si>
    <t>2021-1T</t>
  </si>
  <si>
    <t>2022-1T</t>
  </si>
  <si>
    <t>Inversión de capital 
USD millones</t>
  </si>
  <si>
    <t>2021-1</t>
  </si>
  <si>
    <t>2022-1</t>
  </si>
  <si>
    <t>Inversión Extranjera Directa Nueva y de Expansión en Bogotá-Región - Información histórica de 2021 a 2024</t>
  </si>
  <si>
    <t xml:space="preserve">IED por municipio </t>
  </si>
  <si>
    <t>3.1 IED nueva y de expansión en Bogotá y por municipios de la región (2023 - 2024)</t>
  </si>
  <si>
    <t>3.2 IED nueva y de expansión en Bogotá y por municipios de la región (2021-2024)</t>
  </si>
  <si>
    <t>Inversión de capital
USD millones</t>
  </si>
  <si>
    <t>Ciudad / Municipio</t>
  </si>
  <si>
    <t>Municipio</t>
  </si>
  <si>
    <t>Variación</t>
  </si>
  <si>
    <t>Mosquera</t>
  </si>
  <si>
    <t>Zipaquirá</t>
  </si>
  <si>
    <t>Tenjo</t>
  </si>
  <si>
    <t>El Rosal</t>
  </si>
  <si>
    <t>Chia</t>
  </si>
  <si>
    <t>Sopo</t>
  </si>
  <si>
    <t>Cajicá</t>
  </si>
  <si>
    <t>Fusagasugá</t>
  </si>
  <si>
    <t>Sopó</t>
  </si>
  <si>
    <t>Soacha</t>
  </si>
  <si>
    <t>Manta</t>
  </si>
  <si>
    <t>*Datos preliminares
Fuente: Invest in Bogotá con base en información de certificaciones de inversión de IIB, fDi Markets y Orbis Crossborder.</t>
  </si>
  <si>
    <t xml:space="preserve">Fuente: Invest in Bogota con base en información de certificaciones de inversión de IIB, fDi Markets y Orbis Crossborder.  Los montos de inversión y empleos nuevos creados son valores estimados que realizan las fuentes de información usadas para este informe.			</t>
  </si>
  <si>
    <t xml:space="preserve">Fuente: Invest in Bogota con base en información de certificaciones de inversión de IIB, fDi Markets y Orbis Crossborder.  Los montos de inversión y empleos nuevos creados son valores estimados que realizan las fuentes de información usadas para este informe.											</t>
  </si>
  <si>
    <t>En 2024, Bogotá recibió el 86% de los proyectos de inversión que llegaron a la ciudad-región, siendo una participación menor a la registrada hace un año, la cual fue de 89%. Pese a esta caída de la participación de Bogotá, se estima que se vio un aumento en los montos promedio de inversión, pasando de USD 5,7 millones en 2023, a USD 7,7 millones en 2024.
Así mismo, el monto promedio de inversión estimado por proyecto incluyendo los demás municipios de Bogotá-Región tuvo un incremento, pasando de USD 6,7 millones en el total de 2023, a USD 24,6 millones en 2024.  Este incremento se explica por la llegada de dos proyectos de datacenter de la empresa odata  por un monto estimado de inversión de USD 650 millones cada uno, ubicados en Mosquera y Tenjo, un centro logístico que realizará Falabella en Cota por un monto de USD 130 millones, además de un proyecto asociado a una planta de fabricación de vidrio, por un monto estimado de USD 120 millones (OI Glass).
Si bien Bogotá es la ciudad que mayor número de proyectos ha atraído a la ciudad-región, los demás municipios albergan proyectos de mayor inversión, con un promedio estimado de USD 119,7 millones por proyecto durante 2024 .</t>
  </si>
  <si>
    <t xml:space="preserve">IED por país de origen </t>
  </si>
  <si>
    <t>4.1 IED nueva y de expansión en Bogotá-Región por país de origen (2023 - 2024)</t>
  </si>
  <si>
    <t xml:space="preserve">Inversión de capital Capex USD millones </t>
  </si>
  <si>
    <t xml:space="preserve">País </t>
  </si>
  <si>
    <t>Proporción del total (2024)</t>
  </si>
  <si>
    <t xml:space="preserve">Variación </t>
  </si>
  <si>
    <t>Estados Unidos</t>
  </si>
  <si>
    <t>España</t>
  </si>
  <si>
    <t>China</t>
  </si>
  <si>
    <t>Japón</t>
  </si>
  <si>
    <t>Dinamarca</t>
  </si>
  <si>
    <t>Luxemburgo</t>
  </si>
  <si>
    <t>India</t>
  </si>
  <si>
    <t>Francia</t>
  </si>
  <si>
    <t>Reino Unido</t>
  </si>
  <si>
    <t>Suecia</t>
  </si>
  <si>
    <t>Alemania</t>
  </si>
  <si>
    <t>Suiza</t>
  </si>
  <si>
    <t>Bermudas</t>
  </si>
  <si>
    <t>Emiratos Árabes Unidos</t>
  </si>
  <si>
    <t>Canadá</t>
  </si>
  <si>
    <t>Países Bajos</t>
  </si>
  <si>
    <t>Israel</t>
  </si>
  <si>
    <t>Portugal</t>
  </si>
  <si>
    <t>Bolivia</t>
  </si>
  <si>
    <t>Rusia</t>
  </si>
  <si>
    <t>Australia</t>
  </si>
  <si>
    <t>Tailandia</t>
  </si>
  <si>
    <t>Italia</t>
  </si>
  <si>
    <t>Trinidad y Tobago</t>
  </si>
  <si>
    <t>Nueva Zelanda</t>
  </si>
  <si>
    <t>Filipinas</t>
  </si>
  <si>
    <t>Bélgica</t>
  </si>
  <si>
    <t>Ecuador</t>
  </si>
  <si>
    <t>Corea del Sur</t>
  </si>
  <si>
    <t>* Datos preliminares</t>
  </si>
  <si>
    <t xml:space="preserve">Porcentajes de aporte de cada país al total general </t>
  </si>
  <si>
    <t>En  2024, los proyectos de IED nueva y de expansión que se desarrollaron en Bogotá-Región provinieron de 29 países. Entre estos, destaca Estados Unidos con un 28,6% de participación, seguido por España (9,5%), México (8,6%), y China (6,7%). Además, Estados  Unidos mantiene su posición como principal país inversionista para la ciudad-región, debido a un incremento de 25% en el numero de proyectos de inversión en 2024 frente al año anterior.</t>
  </si>
  <si>
    <t>4.2 IED nueva y de expansión en Bogotá-Región por país de origen (2021 - 2024)</t>
  </si>
  <si>
    <t xml:space="preserve"> Empleos directos creados</t>
  </si>
  <si>
    <t xml:space="preserve">Proporción del total </t>
  </si>
  <si>
    <t>Austria</t>
  </si>
  <si>
    <t>Singapur</t>
  </si>
  <si>
    <t>Islas Caimán</t>
  </si>
  <si>
    <t>Nicaragua</t>
  </si>
  <si>
    <t>Irlanda</t>
  </si>
  <si>
    <t>Polonia</t>
  </si>
  <si>
    <t>Ucrania</t>
  </si>
  <si>
    <t>Vanuatu</t>
  </si>
  <si>
    <t xml:space="preserve">Estados Unidos se posicionó como el principal inversionista en Bogotá-Región, con el 28% de los proyectos de IED nueva y de expansión que se realizaron entre 2021 y 2024. Adicionalmente, resalta la alta participación de países latinoamericanos como México (8,3%), Brasil (4,9%) y Chile (4,7%)
Se destaca la participación de países europeos y asiáticos, como España (9,9%), China (4,3%), Francia (3,8%) y Japón (3,4%), que ven Bogotá-Región como una ciudad ideal para expandir sus operaciones en América Latina. Durante los últimos 4 años, 44 países diferentes invirtieron en Bogotá-Región, ratificando la confianza de los inversionistas para expandir sus operaciones en la ciudad-región.						</t>
  </si>
  <si>
    <t xml:space="preserve">"Los sectores de software y servicios TI, servicios corporativos y textiles lideraron la atracción de inversión en Bogotá-Región a primer semestre de 2024, concentrando el 35% de los proyectos de IED que llegaron a la ciudad-región. Así mismo, se destaca la llegada de proyectos relacionados a los sectores de vidrio y cerámicas, almacenes y depósitos, componentes electrónicos y de automóvil.
El aumento en los montos de inversión se dio principalmente al desarrollo de un proyecto de data center en Bogotá, con una inversión estimada de USD 42 millones, y la reinversión en una planta de fabricación de vidrio en Tocancipá, con un valor aproximado de USD 120 millones.
Como se observó en 2023, la inversión en los sectores de servicios (software y servicios TI, servicios financieros y servicios corporativos) continuó disminuyendo en Bogotá-Región durante el primer semestre de 2024, con una caída del 47,6% respecto al mismo periodo del año anterior."						</t>
  </si>
  <si>
    <t>IED por sector de destino</t>
  </si>
  <si>
    <t>5.1 IED nueva y de expansión en Bogotá-Región por sector (2023 - 2024)</t>
  </si>
  <si>
    <t xml:space="preserve">Inversión de capital
Capex USD millones </t>
  </si>
  <si>
    <t xml:space="preserve">Sector </t>
  </si>
  <si>
    <t>Atención Médica</t>
  </si>
  <si>
    <t>Datacenter</t>
  </si>
  <si>
    <t>Manufacturas</t>
  </si>
  <si>
    <t>Ciencias de la vida</t>
  </si>
  <si>
    <t>Hoteles &amp; Turismo</t>
  </si>
  <si>
    <t>Industrias creativas</t>
  </si>
  <si>
    <t>Vidrios &amp; Cerámicas</t>
  </si>
  <si>
    <t>Maquinaria, Equipos &amp; Herramientas Industriales</t>
  </si>
  <si>
    <t>Dispositivos Médicos</t>
  </si>
  <si>
    <t>Materiales de Construcción &amp; Edificios</t>
  </si>
  <si>
    <t>Componentes de Automóvil</t>
  </si>
  <si>
    <t>Ocio &amp; Entretenimiento</t>
  </si>
  <si>
    <t>Aeroespacial</t>
  </si>
  <si>
    <t>Productos Electrónicos</t>
  </si>
  <si>
    <t>Automotor</t>
  </si>
  <si>
    <t>Almacenes &amp; depósitos</t>
  </si>
  <si>
    <t>Equipos &amp; Máquinas Empresariales</t>
  </si>
  <si>
    <t>Plásticos</t>
  </si>
  <si>
    <t xml:space="preserve">Porcentajes de aporte de cada sector al total general </t>
  </si>
  <si>
    <t>*Datos preliminares</t>
  </si>
  <si>
    <t xml:space="preserve">Fuente: Invest in Bogota con base en información de certificaciones de inversión de IIB, fDi Markets y Orbis Crossborder. Los montos de inversión y empleos nuevos creados son valores estimados que realizan las fuentes de información usadas para este informe.			</t>
  </si>
  <si>
    <t>Los sectores de Retail &amp; Productos de Consumo, Servicios Corporativos y Software y Servicios TI,  lideraron la atracción de inversión en Bogotá-Región en 2024, concentrando el 50% de los proyectos de IED que llegaron a la ciudad-región. Así mismo, se destaca la llegada de proyectos de sectores que no registraron inversión en año pasado, tales como componentes electrónicos y energía renovable
El aumento en los montos de inversión se dio principalmente a la llegada de dos proyectos de datacenter por USD 650 millones cada uno provenientes de la empresa Odata, y que se ubicarán en Mosquera y Tenjo,  además de una empresa del sector aeroespacial, por un valor estimado de USD 66 millones;  la apertura de un centro logístico en Tocancipá, por un valor estimado de inversión de USD 65 millones; y la reinversión en una planta de fabricación de vidrio en Tocancipá, con un valor estimado de USD 120 millones.
Como se observó en 2023, la inversión en los sectores de servicios (Corporativos y SOftware y TI) continuó disminuyendo en Bogotá-Región durante el  2024, con una caída del 18,2%  y 14,3% respecto al mismo periodo del año anterior.</t>
  </si>
  <si>
    <t>5.2 IED nueva y de expansión en Bogotá-Región por sector 2021 - 2024</t>
  </si>
  <si>
    <t>Biotecnología</t>
  </si>
  <si>
    <t>Transporte No-Automotor OEM</t>
  </si>
  <si>
    <t>Servicios de Restaurantes</t>
  </si>
  <si>
    <t>Caucho</t>
  </si>
  <si>
    <t>Carbón, Petróleo y Gas Natural</t>
  </si>
  <si>
    <t>Metales</t>
  </si>
  <si>
    <t>Papel, Impresión &amp; Embalaje</t>
  </si>
  <si>
    <t xml:space="preserve">Durante los últimos 4 años, el sector de software y servicios de tecnología de la información (TI) ha sido el líder en la atracción de proyectos de inversión en Bogotá-Región, representando el 20,9% del total, seguido por servicios corporativos con un 18,2%, y Retail &amp; Productos de Consumo con un 13%. De manera similar, estos mismos sectores han generado el mayor número de empleos, sumando el 66,4% , del total durante el período mencionado.
Respecto al monto de inversión, gracias la la inversión de 1,3 billones de dólares de la empresa odata durante 2024, el sector comunicaciones cuenta con la mayor participación con 37%, seguido por Servicios de Software y TI con 11,8% y Retail &amp; Productos de Consumo con 7,8%.						</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</si>
</sst>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 #,##0_-;_-* &quot;-&quot;_-;_-@_-"/>
    <numFmt numFmtId="43" formatCode="_-* #,##0.00_-;\-* #,##0.00_-;_-* &quot;-&quot;??_-;_-@_-"/>
    <numFmt numFmtId="164" formatCode="0.0%"/>
    <numFmt numFmtId="165" formatCode="_-* #,##0_-;\-* #,##0_-;_-* &quot;-&quot;??_-;_-@_-"/>
    <numFmt numFmtId="166" formatCode="_(&quot;$&quot;\ * #,##0.00_);_(&quot;$&quot;\ * \(#,##0.00\);_(&quot;$&quot;\ * &quot;-&quot;??_);_(@_)"/>
    <numFmt numFmtId="167" formatCode="_-* #,##0.0_-;\-* #,##0.0_-;_-* &quot;-&quot;??_-;_-@_-"/>
    <numFmt numFmtId="168" formatCode="_-* #,##0.000_-;\-* #,##0.000_-;_-* &quot;-&quot;??_-;_-@_-"/>
    <numFmt numFmtId="169" formatCode="#,##0.0"/>
  </numFmts>
  <fonts count="40">
    <font>
      <sz val="11"/>
      <color theme="1"/>
      <name val="Calibri"/>
      <family val="2"/>
      <scheme val="minor"/>
    </font>
    <font>
      <sz val="11"/>
      <color theme="1"/>
      <name val="Calibri"/>
      <family val="2"/>
      <scheme val="minor"/>
    </font>
    <font>
      <sz val="11"/>
      <color rgb="FF000000"/>
      <name val="Arial"/>
      <family val="2"/>
    </font>
    <font>
      <u/>
      <sz val="11"/>
      <color theme="10"/>
      <name val="Calibri"/>
      <family val="2"/>
      <scheme val="minor"/>
    </font>
    <font>
      <b/>
      <sz val="11"/>
      <color theme="1"/>
      <name val="Arial"/>
      <family val="2"/>
    </font>
    <font>
      <b/>
      <sz val="11"/>
      <color rgb="FF000000"/>
      <name val="Arial"/>
      <family val="2"/>
    </font>
    <font>
      <sz val="10"/>
      <name val="Arial"/>
      <family val="2"/>
    </font>
    <font>
      <b/>
      <sz val="11"/>
      <color theme="0"/>
      <name val="Arial"/>
      <family val="2"/>
    </font>
    <font>
      <sz val="11"/>
      <color theme="1"/>
      <name val="Arial"/>
      <family val="2"/>
    </font>
    <font>
      <b/>
      <sz val="16"/>
      <color rgb="FF000000"/>
      <name val="Arial"/>
      <family val="2"/>
    </font>
    <font>
      <sz val="12"/>
      <color rgb="FF000000"/>
      <name val="Arial"/>
      <family val="2"/>
    </font>
    <font>
      <sz val="8"/>
      <name val="Calibri"/>
      <family val="2"/>
      <scheme val="minor"/>
    </font>
    <font>
      <sz val="10"/>
      <color rgb="FF000000"/>
      <name val="Arial"/>
      <family val="2"/>
    </font>
    <font>
      <u/>
      <sz val="10"/>
      <color theme="10"/>
      <name val="Arial"/>
      <family val="2"/>
    </font>
    <font>
      <sz val="10"/>
      <color rgb="FF000000"/>
      <name val="Calibri"/>
      <family val="2"/>
      <scheme val="minor"/>
    </font>
    <font>
      <sz val="11"/>
      <color rgb="FF000000"/>
      <name val="Gabarito"/>
    </font>
    <font>
      <b/>
      <sz val="16"/>
      <color rgb="FF000000"/>
      <name val="Gabarito"/>
    </font>
    <font>
      <sz val="12"/>
      <color rgb="FF000000"/>
      <name val="Gabarito"/>
    </font>
    <font>
      <b/>
      <sz val="11"/>
      <color rgb="FF000000"/>
      <name val="Gabarito"/>
    </font>
    <font>
      <b/>
      <sz val="11"/>
      <color rgb="FFFFFFFF"/>
      <name val="Gabarito"/>
    </font>
    <font>
      <b/>
      <u/>
      <sz val="11"/>
      <color theme="0"/>
      <name val="Gabarito"/>
    </font>
    <font>
      <sz val="9"/>
      <color rgb="FF000000"/>
      <name val="Gabarito"/>
    </font>
    <font>
      <sz val="11"/>
      <color theme="1"/>
      <name val="Gabarito"/>
    </font>
    <font>
      <sz val="11"/>
      <color rgb="FF242424"/>
      <name val="Gabarito"/>
    </font>
    <font>
      <sz val="11"/>
      <name val="Gabarito"/>
    </font>
    <font>
      <b/>
      <sz val="11"/>
      <color theme="1"/>
      <name val="Gabarito"/>
    </font>
    <font>
      <sz val="10.5"/>
      <color rgb="FF242424"/>
      <name val="Gabarito"/>
    </font>
    <font>
      <b/>
      <sz val="11"/>
      <color theme="0"/>
      <name val="Gabarito"/>
    </font>
    <font>
      <u/>
      <sz val="11"/>
      <color theme="10"/>
      <name val="Gabarito"/>
    </font>
    <font>
      <sz val="11"/>
      <color theme="0"/>
      <name val="Gabarito"/>
    </font>
    <font>
      <sz val="11"/>
      <color theme="6" tint="-0.499984740745262"/>
      <name val="Gabarito"/>
    </font>
    <font>
      <b/>
      <sz val="11"/>
      <color theme="6" tint="-0.499984740745262"/>
      <name val="Gabarito"/>
    </font>
    <font>
      <sz val="8"/>
      <color rgb="FF000000"/>
      <name val="Gabarito"/>
    </font>
    <font>
      <sz val="11"/>
      <color theme="0" tint="-0.499984740745262"/>
      <name val="Gabarito"/>
    </font>
    <font>
      <sz val="11"/>
      <color rgb="FF198DAE"/>
      <name val="Gabarito"/>
    </font>
    <font>
      <b/>
      <sz val="11"/>
      <name val="Gabarito"/>
    </font>
    <font>
      <b/>
      <sz val="14"/>
      <color rgb="FF595959"/>
      <name val="Gabarito"/>
    </font>
    <font>
      <b/>
      <sz val="11"/>
      <color theme="9"/>
      <name val="Gabarito"/>
    </font>
    <font>
      <sz val="11"/>
      <color rgb="FF000000"/>
      <name val="Calibri"/>
      <family val="2"/>
      <scheme val="minor"/>
    </font>
    <font>
      <sz val="11"/>
      <color rgb="FFFF0000"/>
      <name val="Gabarito"/>
    </font>
  </fonts>
  <fills count="12">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theme="4"/>
        <bgColor indexed="64"/>
      </patternFill>
    </fill>
    <fill>
      <patternFill patternType="solid">
        <fgColor rgb="FFFFFFFF"/>
        <bgColor rgb="FF000000"/>
      </patternFill>
    </fill>
    <fill>
      <patternFill patternType="solid">
        <fgColor rgb="FF05A34F"/>
        <bgColor rgb="FF000000"/>
      </patternFill>
    </fill>
    <fill>
      <patternFill patternType="solid">
        <fgColor rgb="FF83DDA9"/>
        <bgColor rgb="FF000000"/>
      </patternFill>
    </fill>
    <fill>
      <patternFill patternType="solid">
        <fgColor rgb="FF05A34F"/>
        <bgColor indexed="64"/>
      </patternFill>
    </fill>
    <fill>
      <patternFill patternType="solid">
        <fgColor rgb="FF5ED18D"/>
        <bgColor indexed="64"/>
      </patternFill>
    </fill>
    <fill>
      <patternFill patternType="solid">
        <fgColor rgb="FF5ED18D"/>
        <bgColor rgb="FF000000"/>
      </patternFill>
    </fill>
    <fill>
      <patternFill patternType="solid">
        <fgColor rgb="FFBBEACB"/>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rgb="FF676767"/>
      </left>
      <right style="thin">
        <color rgb="FF676767"/>
      </right>
      <top style="thin">
        <color rgb="FF676767"/>
      </top>
      <bottom style="thin">
        <color rgb="FF676767"/>
      </bottom>
      <diagonal/>
    </border>
    <border>
      <left/>
      <right/>
      <top/>
      <bottom style="thin">
        <color rgb="FF676767"/>
      </bottom>
      <diagonal/>
    </border>
    <border>
      <left/>
      <right style="thin">
        <color rgb="FF676767"/>
      </right>
      <top/>
      <bottom style="thin">
        <color rgb="FF676767"/>
      </bottom>
      <diagonal/>
    </border>
    <border>
      <left style="thin">
        <color rgb="FF676767"/>
      </left>
      <right/>
      <top style="thin">
        <color rgb="FF676767"/>
      </top>
      <bottom style="thin">
        <color rgb="FF676767"/>
      </bottom>
      <diagonal/>
    </border>
    <border>
      <left/>
      <right/>
      <top style="thin">
        <color rgb="FF676767"/>
      </top>
      <bottom style="thin">
        <color rgb="FF676767"/>
      </bottom>
      <diagonal/>
    </border>
    <border>
      <left/>
      <right style="thin">
        <color rgb="FF676767"/>
      </right>
      <top style="thin">
        <color rgb="FF676767"/>
      </top>
      <bottom style="thin">
        <color rgb="FF676767"/>
      </bottom>
      <diagonal/>
    </border>
    <border>
      <left style="thin">
        <color rgb="FF676767"/>
      </left>
      <right/>
      <top/>
      <bottom style="thin">
        <color rgb="FF676767"/>
      </bottom>
      <diagonal/>
    </border>
    <border>
      <left style="thin">
        <color rgb="FF676767"/>
      </left>
      <right style="thin">
        <color rgb="FF676767"/>
      </right>
      <top style="thin">
        <color theme="0"/>
      </top>
      <bottom style="thin">
        <color rgb="FF676767"/>
      </bottom>
      <diagonal/>
    </border>
    <border>
      <left style="thin">
        <color rgb="FF676767"/>
      </left>
      <right style="thin">
        <color rgb="FF676767"/>
      </right>
      <top/>
      <bottom style="thin">
        <color rgb="FF676767"/>
      </bottom>
      <diagonal/>
    </border>
    <border>
      <left style="thin">
        <color theme="0"/>
      </left>
      <right/>
      <top style="thin">
        <color theme="0"/>
      </top>
      <bottom style="thin">
        <color theme="0"/>
      </bottom>
      <diagonal/>
    </border>
    <border>
      <left/>
      <right/>
      <top style="thin">
        <color theme="0"/>
      </top>
      <bottom style="thin">
        <color theme="0"/>
      </bottom>
      <diagonal/>
    </border>
    <border>
      <left/>
      <right/>
      <top style="thin">
        <color rgb="FF676767"/>
      </top>
      <bottom/>
      <diagonal/>
    </border>
  </borders>
  <cellStyleXfs count="23">
    <xf numFmtId="0" fontId="0" fillId="0" borderId="0"/>
    <xf numFmtId="9" fontId="1" fillId="0" borderId="0" applyFont="0" applyFill="0" applyBorder="0" applyAlignment="0" applyProtection="0"/>
    <xf numFmtId="0" fontId="3" fillId="0" borderId="0" applyNumberFormat="0" applyFill="0" applyBorder="0" applyAlignment="0" applyProtection="0"/>
    <xf numFmtId="0" fontId="6" fillId="0" borderId="0"/>
    <xf numFmtId="43" fontId="1" fillId="0" borderId="0" applyFont="0" applyFill="0" applyBorder="0" applyAlignment="0" applyProtection="0"/>
    <xf numFmtId="43" fontId="1" fillId="0" borderId="0" applyFont="0" applyFill="0" applyBorder="0" applyAlignment="0" applyProtection="0"/>
    <xf numFmtId="0" fontId="3" fillId="0" borderId="0" applyNumberFormat="0" applyFill="0" applyBorder="0" applyAlignment="0" applyProtection="0"/>
    <xf numFmtId="0" fontId="12" fillId="0" borderId="0"/>
    <xf numFmtId="166" fontId="12" fillId="0" borderId="0" applyFont="0" applyFill="0" applyBorder="0" applyAlignment="0" applyProtection="0"/>
    <xf numFmtId="9" fontId="12" fillId="0" borderId="0" applyFont="0" applyFill="0" applyBorder="0" applyAlignment="0" applyProtection="0"/>
    <xf numFmtId="0" fontId="6" fillId="0" borderId="0"/>
    <xf numFmtId="0" fontId="12" fillId="0" borderId="0"/>
    <xf numFmtId="0" fontId="6" fillId="0" borderId="0"/>
    <xf numFmtId="0" fontId="1" fillId="0" borderId="0"/>
    <xf numFmtId="43" fontId="12" fillId="0" borderId="0" applyFont="0" applyFill="0" applyBorder="0" applyAlignment="0" applyProtection="0"/>
    <xf numFmtId="9" fontId="12" fillId="0" borderId="0" applyFont="0" applyFill="0" applyBorder="0" applyAlignment="0" applyProtection="0"/>
    <xf numFmtId="41" fontId="12" fillId="0" borderId="0" applyFon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43" fontId="12" fillId="0" borderId="0" applyFont="0" applyFill="0" applyBorder="0" applyAlignment="0" applyProtection="0"/>
    <xf numFmtId="0" fontId="14" fillId="0" borderId="0"/>
    <xf numFmtId="43" fontId="1" fillId="0" borderId="0" applyFont="0" applyFill="0" applyBorder="0" applyAlignment="0" applyProtection="0"/>
    <xf numFmtId="0" fontId="38" fillId="0" borderId="0"/>
  </cellStyleXfs>
  <cellXfs count="247">
    <xf numFmtId="0" fontId="0" fillId="0" borderId="0" xfId="0"/>
    <xf numFmtId="0" fontId="5" fillId="2" borderId="0" xfId="0" applyFont="1" applyFill="1" applyAlignment="1">
      <alignment horizontal="left" vertical="center"/>
    </xf>
    <xf numFmtId="49" fontId="5" fillId="2" borderId="0" xfId="0" applyNumberFormat="1" applyFont="1" applyFill="1" applyAlignment="1">
      <alignment horizontal="left" vertical="center"/>
    </xf>
    <xf numFmtId="3" fontId="2" fillId="0" borderId="4"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0" fontId="8" fillId="0" borderId="3" xfId="0" applyFont="1" applyBorder="1" applyAlignment="1">
      <alignment horizontal="center"/>
    </xf>
    <xf numFmtId="0" fontId="4" fillId="0" borderId="5" xfId="0" applyFont="1" applyBorder="1" applyAlignment="1">
      <alignment horizontal="center"/>
    </xf>
    <xf numFmtId="0" fontId="9" fillId="2" borderId="0" xfId="0" applyFont="1" applyFill="1" applyAlignment="1">
      <alignment horizontal="left" vertical="center"/>
    </xf>
    <xf numFmtId="0" fontId="10" fillId="2" borderId="0" xfId="0" applyFont="1" applyFill="1" applyAlignment="1">
      <alignment horizontal="left" vertical="center"/>
    </xf>
    <xf numFmtId="0" fontId="7" fillId="4" borderId="2" xfId="3" applyFont="1" applyFill="1" applyBorder="1" applyAlignment="1">
      <alignment horizontal="center" vertical="center" wrapText="1"/>
    </xf>
    <xf numFmtId="0" fontId="7" fillId="4" borderId="7" xfId="3" applyFont="1" applyFill="1" applyBorder="1" applyAlignment="1">
      <alignment horizontal="center" vertical="center" wrapText="1"/>
    </xf>
    <xf numFmtId="0" fontId="7" fillId="4" borderId="6" xfId="3" applyFont="1" applyFill="1" applyBorder="1" applyAlignment="1">
      <alignment horizontal="center" vertical="center" wrapText="1"/>
    </xf>
    <xf numFmtId="0" fontId="4" fillId="0" borderId="8" xfId="0" applyFont="1" applyBorder="1" applyAlignment="1">
      <alignment horizontal="center"/>
    </xf>
    <xf numFmtId="0" fontId="8" fillId="0" borderId="9" xfId="0" applyFont="1" applyBorder="1" applyAlignment="1">
      <alignment horizontal="center"/>
    </xf>
    <xf numFmtId="3" fontId="2" fillId="0" borderId="10" xfId="0" applyNumberFormat="1" applyFont="1" applyBorder="1" applyAlignment="1">
      <alignment horizontal="center" vertical="center" wrapText="1"/>
    </xf>
    <xf numFmtId="0" fontId="4" fillId="0" borderId="0" xfId="0" applyFont="1" applyAlignment="1">
      <alignment horizontal="center"/>
    </xf>
    <xf numFmtId="0" fontId="8" fillId="0" borderId="0" xfId="0" applyFont="1" applyAlignment="1">
      <alignment horizontal="center"/>
    </xf>
    <xf numFmtId="0" fontId="4" fillId="0" borderId="1" xfId="0" applyFont="1" applyBorder="1" applyAlignment="1">
      <alignment horizontal="center"/>
    </xf>
    <xf numFmtId="0" fontId="8" fillId="0" borderId="1" xfId="0" applyFont="1" applyBorder="1" applyAlignment="1">
      <alignment horizontal="center"/>
    </xf>
    <xf numFmtId="0" fontId="15" fillId="2" borderId="0" xfId="0" applyFont="1" applyFill="1" applyAlignment="1">
      <alignment horizontal="left" vertical="center"/>
    </xf>
    <xf numFmtId="0" fontId="15" fillId="2" borderId="0" xfId="0" applyFont="1" applyFill="1" applyAlignment="1">
      <alignment horizontal="left" vertical="center" wrapText="1"/>
    </xf>
    <xf numFmtId="0" fontId="16" fillId="2" borderId="0" xfId="0" applyFont="1" applyFill="1" applyAlignment="1">
      <alignment horizontal="left" vertical="center"/>
    </xf>
    <xf numFmtId="0" fontId="17" fillId="0" borderId="0" xfId="0" applyFont="1"/>
    <xf numFmtId="0" fontId="18" fillId="2" borderId="0" xfId="0" applyFont="1" applyFill="1" applyAlignment="1">
      <alignment horizontal="left" vertical="center"/>
    </xf>
    <xf numFmtId="49" fontId="18" fillId="0" borderId="0" xfId="0" quotePrefix="1" applyNumberFormat="1" applyFont="1" applyAlignment="1">
      <alignment horizontal="left" vertical="center"/>
    </xf>
    <xf numFmtId="0" fontId="15" fillId="0" borderId="0" xfId="0" applyFont="1" applyAlignment="1">
      <alignment horizontal="left" vertical="center"/>
    </xf>
    <xf numFmtId="0" fontId="21" fillId="2" borderId="0" xfId="0" applyFont="1" applyFill="1" applyAlignment="1">
      <alignment vertical="top" wrapText="1"/>
    </xf>
    <xf numFmtId="0" fontId="22" fillId="0" borderId="0" xfId="0" applyFont="1"/>
    <xf numFmtId="0" fontId="16" fillId="0" borderId="0" xfId="0" applyFont="1" applyAlignment="1">
      <alignment horizontal="left" vertical="center"/>
    </xf>
    <xf numFmtId="49" fontId="18" fillId="0" borderId="0" xfId="0" applyNumberFormat="1" applyFont="1" applyAlignment="1">
      <alignment horizontal="left" vertical="center"/>
    </xf>
    <xf numFmtId="0" fontId="23" fillId="0" borderId="0" xfId="0" applyFont="1" applyAlignment="1">
      <alignment horizontal="justify" vertical="center"/>
    </xf>
    <xf numFmtId="0" fontId="24" fillId="0" borderId="0" xfId="0" applyFont="1" applyAlignment="1">
      <alignment horizontal="justify" vertical="center" wrapText="1"/>
    </xf>
    <xf numFmtId="164" fontId="22" fillId="0" borderId="0" xfId="1" applyNumberFormat="1" applyFont="1"/>
    <xf numFmtId="0" fontId="26" fillId="0" borderId="0" xfId="0" applyFont="1" applyAlignment="1">
      <alignment horizontal="justify" vertical="center"/>
    </xf>
    <xf numFmtId="0" fontId="22" fillId="2" borderId="0" xfId="0" applyFont="1" applyFill="1"/>
    <xf numFmtId="164" fontId="25" fillId="2" borderId="0" xfId="1" applyNumberFormat="1" applyFont="1" applyFill="1"/>
    <xf numFmtId="2" fontId="25" fillId="2" borderId="0" xfId="1" applyNumberFormat="1" applyFont="1" applyFill="1"/>
    <xf numFmtId="0" fontId="25" fillId="2" borderId="0" xfId="0" applyFont="1" applyFill="1"/>
    <xf numFmtId="165" fontId="22" fillId="2" borderId="0" xfId="0" applyNumberFormat="1" applyFont="1" applyFill="1"/>
    <xf numFmtId="165" fontId="22" fillId="2" borderId="0" xfId="4" applyNumberFormat="1" applyFont="1" applyFill="1"/>
    <xf numFmtId="164" fontId="22" fillId="2" borderId="0" xfId="1" applyNumberFormat="1" applyFont="1" applyFill="1"/>
    <xf numFmtId="168" fontId="22" fillId="2" borderId="0" xfId="0" applyNumberFormat="1" applyFont="1" applyFill="1"/>
    <xf numFmtId="0" fontId="25" fillId="3" borderId="0" xfId="0" applyFont="1" applyFill="1"/>
    <xf numFmtId="49" fontId="18" fillId="2" borderId="0" xfId="0" quotePrefix="1" applyNumberFormat="1" applyFont="1" applyFill="1" applyAlignment="1">
      <alignment horizontal="left" vertical="center"/>
    </xf>
    <xf numFmtId="0" fontId="28" fillId="2" borderId="0" xfId="2" applyFont="1" applyFill="1" applyAlignment="1">
      <alignment horizontal="left" vertical="center"/>
    </xf>
    <xf numFmtId="0" fontId="29" fillId="2" borderId="0" xfId="0" applyFont="1" applyFill="1" applyAlignment="1">
      <alignment horizontal="left" vertical="center"/>
    </xf>
    <xf numFmtId="0" fontId="27" fillId="2" borderId="0" xfId="3" applyFont="1" applyFill="1" applyAlignment="1">
      <alignment horizontal="center" vertical="center" wrapText="1"/>
    </xf>
    <xf numFmtId="164" fontId="15" fillId="2" borderId="0" xfId="1" applyNumberFormat="1" applyFont="1" applyFill="1" applyAlignment="1">
      <alignment horizontal="left" vertical="center"/>
    </xf>
    <xf numFmtId="0" fontId="32" fillId="2" borderId="0" xfId="0" applyFont="1" applyFill="1" applyAlignment="1">
      <alignment horizontal="left" vertical="center"/>
    </xf>
    <xf numFmtId="0" fontId="32" fillId="2" borderId="0" xfId="0" applyFont="1" applyFill="1" applyAlignment="1">
      <alignment horizontal="left" vertical="center" wrapText="1"/>
    </xf>
    <xf numFmtId="0" fontId="15" fillId="2" borderId="0" xfId="0" applyFont="1" applyFill="1" applyAlignment="1">
      <alignment horizontal="center" vertical="center" wrapText="1"/>
    </xf>
    <xf numFmtId="0" fontId="32" fillId="2" borderId="0" xfId="0" applyFont="1" applyFill="1" applyAlignment="1">
      <alignment horizontal="center" vertical="center" wrapText="1"/>
    </xf>
    <xf numFmtId="0" fontId="27" fillId="0" borderId="0" xfId="3" applyFont="1" applyAlignment="1">
      <alignment horizontal="center" vertical="center" wrapText="1"/>
    </xf>
    <xf numFmtId="0" fontId="33" fillId="2" borderId="0" xfId="0" applyFont="1" applyFill="1" applyAlignment="1">
      <alignment horizontal="left" vertical="center"/>
    </xf>
    <xf numFmtId="3" fontId="33" fillId="2" borderId="0" xfId="0" applyNumberFormat="1" applyFont="1" applyFill="1" applyAlignment="1">
      <alignment horizontal="left" vertical="center"/>
    </xf>
    <xf numFmtId="0" fontId="32" fillId="2" borderId="0" xfId="0" applyFont="1" applyFill="1" applyAlignment="1">
      <alignment vertical="center"/>
    </xf>
    <xf numFmtId="0" fontId="15" fillId="2" borderId="0" xfId="0" applyFont="1" applyFill="1" applyAlignment="1">
      <alignment vertical="center"/>
    </xf>
    <xf numFmtId="0" fontId="32" fillId="2" borderId="0" xfId="0" applyFont="1" applyFill="1" applyAlignment="1">
      <alignment vertical="center" wrapText="1"/>
    </xf>
    <xf numFmtId="0" fontId="32" fillId="2" borderId="0" xfId="0" applyFont="1" applyFill="1" applyAlignment="1">
      <alignment vertical="top" wrapText="1"/>
    </xf>
    <xf numFmtId="0" fontId="32" fillId="2" borderId="0" xfId="0" applyFont="1" applyFill="1" applyAlignment="1">
      <alignment horizontal="left" vertical="top" wrapText="1"/>
    </xf>
    <xf numFmtId="0" fontId="19" fillId="2" borderId="0" xfId="0" applyFont="1" applyFill="1" applyAlignment="1">
      <alignment horizontal="center" vertical="center" wrapText="1"/>
    </xf>
    <xf numFmtId="0" fontId="30" fillId="2" borderId="0" xfId="0" applyFont="1" applyFill="1" applyAlignment="1">
      <alignment horizontal="center" vertical="center" wrapText="1"/>
    </xf>
    <xf numFmtId="3" fontId="30" fillId="2" borderId="0" xfId="0" applyNumberFormat="1" applyFont="1" applyFill="1" applyAlignment="1">
      <alignment horizontal="center" vertical="center" wrapText="1"/>
    </xf>
    <xf numFmtId="0" fontId="31" fillId="2" borderId="0" xfId="0" applyFont="1" applyFill="1" applyAlignment="1">
      <alignment vertical="center" wrapText="1"/>
    </xf>
    <xf numFmtId="0" fontId="31" fillId="2" borderId="0" xfId="0" applyFont="1" applyFill="1" applyAlignment="1">
      <alignment horizontal="center" vertical="center" wrapText="1"/>
    </xf>
    <xf numFmtId="3" fontId="31" fillId="2" borderId="0" xfId="0" applyNumberFormat="1" applyFont="1" applyFill="1" applyAlignment="1">
      <alignment horizontal="center" vertical="center" wrapText="1"/>
    </xf>
    <xf numFmtId="2" fontId="15" fillId="2" borderId="0" xfId="1" applyNumberFormat="1" applyFont="1" applyFill="1" applyAlignment="1">
      <alignment horizontal="left" vertical="center"/>
    </xf>
    <xf numFmtId="0" fontId="32" fillId="2" borderId="0" xfId="0" applyFont="1" applyFill="1" applyAlignment="1">
      <alignment horizontal="left" vertical="top"/>
    </xf>
    <xf numFmtId="0" fontId="22" fillId="2" borderId="0" xfId="0" applyFont="1" applyFill="1" applyAlignment="1">
      <alignment horizontal="left" vertical="center"/>
    </xf>
    <xf numFmtId="0" fontId="31" fillId="2" borderId="0" xfId="0" applyFont="1" applyFill="1" applyAlignment="1">
      <alignment horizontal="left"/>
    </xf>
    <xf numFmtId="0" fontId="30" fillId="2" borderId="0" xfId="0" applyFont="1" applyFill="1" applyAlignment="1">
      <alignment horizontal="center"/>
    </xf>
    <xf numFmtId="9" fontId="30" fillId="2" borderId="0" xfId="1" applyFont="1" applyFill="1" applyBorder="1" applyAlignment="1">
      <alignment horizontal="center"/>
    </xf>
    <xf numFmtId="1" fontId="30" fillId="2" borderId="0" xfId="0" applyNumberFormat="1" applyFont="1" applyFill="1" applyAlignment="1">
      <alignment horizontal="center"/>
    </xf>
    <xf numFmtId="0" fontId="19" fillId="0" borderId="0" xfId="0" applyFont="1" applyAlignment="1">
      <alignment horizontal="center" vertical="center" wrapText="1"/>
    </xf>
    <xf numFmtId="0" fontId="32" fillId="2" borderId="0" xfId="0" applyFont="1" applyFill="1" applyAlignment="1">
      <alignment horizontal="left"/>
    </xf>
    <xf numFmtId="0" fontId="30" fillId="0" borderId="0" xfId="0" applyFont="1" applyAlignment="1">
      <alignment horizontal="center"/>
    </xf>
    <xf numFmtId="1" fontId="30" fillId="0" borderId="0" xfId="0" applyNumberFormat="1" applyFont="1" applyAlignment="1">
      <alignment horizontal="center"/>
    </xf>
    <xf numFmtId="9" fontId="30" fillId="0" borderId="0" xfId="0" applyNumberFormat="1" applyFont="1" applyAlignment="1">
      <alignment horizontal="center"/>
    </xf>
    <xf numFmtId="3" fontId="30" fillId="0" borderId="0" xfId="0" applyNumberFormat="1" applyFont="1" applyAlignment="1">
      <alignment horizontal="center"/>
    </xf>
    <xf numFmtId="164" fontId="30" fillId="0" borderId="0" xfId="1" applyNumberFormat="1" applyFont="1" applyBorder="1" applyAlignment="1">
      <alignment horizontal="center"/>
    </xf>
    <xf numFmtId="0" fontId="27" fillId="0" borderId="12" xfId="0" applyFont="1" applyBorder="1" applyAlignment="1">
      <alignment vertical="center" wrapText="1"/>
    </xf>
    <xf numFmtId="0" fontId="27" fillId="0" borderId="11" xfId="0" applyFont="1" applyBorder="1" applyAlignment="1">
      <alignment vertical="center" wrapText="1"/>
    </xf>
    <xf numFmtId="0" fontId="15" fillId="0" borderId="11" xfId="0" applyFont="1" applyBorder="1" applyAlignment="1">
      <alignment horizontal="left" vertical="center"/>
    </xf>
    <xf numFmtId="0" fontId="24" fillId="2" borderId="0" xfId="0" applyFont="1" applyFill="1" applyAlignment="1">
      <alignment horizontal="left" vertical="center"/>
    </xf>
    <xf numFmtId="1" fontId="24" fillId="2" borderId="0" xfId="0" applyNumberFormat="1" applyFont="1" applyFill="1" applyAlignment="1">
      <alignment horizontal="left" vertical="center"/>
    </xf>
    <xf numFmtId="164" fontId="24" fillId="2" borderId="0" xfId="1" applyNumberFormat="1" applyFont="1" applyFill="1" applyBorder="1" applyAlignment="1">
      <alignment horizontal="left" vertical="center"/>
    </xf>
    <xf numFmtId="0" fontId="35" fillId="2" borderId="0" xfId="0" applyFont="1" applyFill="1" applyAlignment="1">
      <alignment horizontal="left"/>
    </xf>
    <xf numFmtId="1" fontId="24" fillId="2" borderId="0" xfId="0" applyNumberFormat="1" applyFont="1" applyFill="1" applyAlignment="1">
      <alignment horizontal="center"/>
    </xf>
    <xf numFmtId="164" fontId="24" fillId="2" borderId="0" xfId="1" applyNumberFormat="1" applyFont="1" applyFill="1" applyBorder="1" applyAlignment="1">
      <alignment horizontal="center"/>
    </xf>
    <xf numFmtId="164" fontId="24" fillId="2" borderId="0" xfId="1" applyNumberFormat="1" applyFont="1" applyFill="1" applyAlignment="1">
      <alignment horizontal="center"/>
    </xf>
    <xf numFmtId="9" fontId="22" fillId="2" borderId="0" xfId="1" applyFont="1" applyFill="1" applyAlignment="1">
      <alignment horizontal="left" vertical="center"/>
    </xf>
    <xf numFmtId="164" fontId="24" fillId="2" borderId="0" xfId="1" applyNumberFormat="1" applyFont="1" applyFill="1" applyAlignment="1">
      <alignment horizontal="left" vertical="center"/>
    </xf>
    <xf numFmtId="0" fontId="31" fillId="3" borderId="0" xfId="0" applyFont="1" applyFill="1" applyAlignment="1">
      <alignment horizontal="right"/>
    </xf>
    <xf numFmtId="9" fontId="31" fillId="3" borderId="0" xfId="1" applyFont="1" applyFill="1" applyBorder="1" applyAlignment="1">
      <alignment horizontal="right"/>
    </xf>
    <xf numFmtId="165" fontId="31" fillId="3" borderId="0" xfId="4" applyNumberFormat="1" applyFont="1" applyFill="1" applyBorder="1" applyAlignment="1">
      <alignment horizontal="right"/>
    </xf>
    <xf numFmtId="0" fontId="31" fillId="3" borderId="0" xfId="0" applyFont="1" applyFill="1" applyAlignment="1">
      <alignment horizontal="left"/>
    </xf>
    <xf numFmtId="1" fontId="15" fillId="2" borderId="0" xfId="0" applyNumberFormat="1" applyFont="1" applyFill="1" applyAlignment="1">
      <alignment horizontal="left" vertical="center"/>
    </xf>
    <xf numFmtId="1" fontId="15" fillId="2" borderId="0" xfId="1" applyNumberFormat="1" applyFont="1" applyFill="1" applyAlignment="1">
      <alignment horizontal="left" vertical="center"/>
    </xf>
    <xf numFmtId="0" fontId="36" fillId="0" borderId="0" xfId="0" applyFont="1" applyAlignment="1">
      <alignment horizontal="center" vertical="center" readingOrder="1"/>
    </xf>
    <xf numFmtId="9" fontId="15" fillId="2" borderId="0" xfId="1" applyFont="1" applyFill="1" applyAlignment="1">
      <alignment horizontal="left" vertical="center"/>
    </xf>
    <xf numFmtId="164" fontId="15" fillId="2" borderId="0" xfId="0" applyNumberFormat="1" applyFont="1" applyFill="1" applyAlignment="1">
      <alignment horizontal="center" vertical="center"/>
    </xf>
    <xf numFmtId="0" fontId="25" fillId="2" borderId="0" xfId="0" applyFont="1" applyFill="1" applyAlignment="1">
      <alignment vertical="center"/>
    </xf>
    <xf numFmtId="0" fontId="27" fillId="2" borderId="0" xfId="0" applyFont="1" applyFill="1" applyAlignment="1">
      <alignment horizontal="left" vertical="center" wrapText="1"/>
    </xf>
    <xf numFmtId="164" fontId="32" fillId="2" borderId="0" xfId="1" applyNumberFormat="1" applyFont="1" applyFill="1" applyAlignment="1">
      <alignment horizontal="left" vertical="center"/>
    </xf>
    <xf numFmtId="164" fontId="22" fillId="2" borderId="0" xfId="0" applyNumberFormat="1" applyFont="1" applyFill="1"/>
    <xf numFmtId="0" fontId="27" fillId="8" borderId="0" xfId="0" applyFont="1" applyFill="1" applyAlignment="1">
      <alignment horizontal="left" vertical="center"/>
    </xf>
    <xf numFmtId="0" fontId="22" fillId="8" borderId="0" xfId="0" applyFont="1" applyFill="1"/>
    <xf numFmtId="164" fontId="25" fillId="8" borderId="0" xfId="1" applyNumberFormat="1" applyFont="1" applyFill="1"/>
    <xf numFmtId="2" fontId="25" fillId="8" borderId="0" xfId="1" applyNumberFormat="1" applyFont="1" applyFill="1"/>
    <xf numFmtId="0" fontId="27" fillId="8" borderId="0" xfId="0" applyFont="1" applyFill="1" applyAlignment="1">
      <alignment horizontal="justify" vertical="center"/>
    </xf>
    <xf numFmtId="0" fontId="27" fillId="8" borderId="0" xfId="0" applyFont="1" applyFill="1"/>
    <xf numFmtId="49" fontId="27" fillId="8" borderId="0" xfId="0" applyNumberFormat="1" applyFont="1" applyFill="1" applyAlignment="1">
      <alignment horizontal="left" vertical="center"/>
    </xf>
    <xf numFmtId="0" fontId="15" fillId="8" borderId="0" xfId="0" applyFont="1" applyFill="1" applyAlignment="1">
      <alignment horizontal="left" vertical="center"/>
    </xf>
    <xf numFmtId="0" fontId="18" fillId="8" borderId="0" xfId="0" applyFont="1" applyFill="1" applyAlignment="1">
      <alignment horizontal="left" vertical="center"/>
    </xf>
    <xf numFmtId="0" fontId="37" fillId="8" borderId="0" xfId="0" applyFont="1" applyFill="1" applyAlignment="1">
      <alignment horizontal="left" vertical="center"/>
    </xf>
    <xf numFmtId="0" fontId="0" fillId="8" borderId="0" xfId="0" applyFill="1"/>
    <xf numFmtId="0" fontId="27" fillId="9" borderId="13" xfId="0" applyFont="1" applyFill="1" applyBorder="1" applyAlignment="1">
      <alignment horizontal="center"/>
    </xf>
    <xf numFmtId="164" fontId="27" fillId="9" borderId="13" xfId="1" applyNumberFormat="1" applyFont="1" applyFill="1" applyBorder="1" applyAlignment="1">
      <alignment horizontal="center"/>
    </xf>
    <xf numFmtId="2" fontId="27" fillId="9" borderId="13" xfId="1" applyNumberFormat="1" applyFont="1" applyFill="1" applyBorder="1" applyAlignment="1">
      <alignment horizontal="center"/>
    </xf>
    <xf numFmtId="165" fontId="25" fillId="0" borderId="13" xfId="4" applyNumberFormat="1" applyFont="1" applyFill="1" applyBorder="1" applyAlignment="1">
      <alignment horizontal="center" vertical="center"/>
    </xf>
    <xf numFmtId="165" fontId="25" fillId="0" borderId="13" xfId="4" applyNumberFormat="1" applyFont="1" applyFill="1" applyBorder="1" applyAlignment="1">
      <alignment horizontal="center"/>
    </xf>
    <xf numFmtId="164" fontId="25" fillId="0" borderId="13" xfId="1" applyNumberFormat="1" applyFont="1" applyFill="1" applyBorder="1" applyAlignment="1">
      <alignment horizontal="center"/>
    </xf>
    <xf numFmtId="167" fontId="25" fillId="0" borderId="13" xfId="4" applyNumberFormat="1" applyFont="1" applyFill="1" applyBorder="1" applyAlignment="1">
      <alignment horizontal="center"/>
    </xf>
    <xf numFmtId="165" fontId="22" fillId="0" borderId="13" xfId="4" applyNumberFormat="1" applyFont="1" applyFill="1" applyBorder="1" applyAlignment="1">
      <alignment horizontal="center" vertical="center"/>
    </xf>
    <xf numFmtId="165" fontId="22" fillId="0" borderId="13" xfId="4" applyNumberFormat="1" applyFont="1" applyFill="1" applyBorder="1" applyAlignment="1">
      <alignment horizontal="center"/>
    </xf>
    <xf numFmtId="167" fontId="22" fillId="0" borderId="13" xfId="4" applyNumberFormat="1" applyFont="1" applyFill="1" applyBorder="1" applyAlignment="1">
      <alignment horizontal="center"/>
    </xf>
    <xf numFmtId="0" fontId="25" fillId="0" borderId="13" xfId="0" applyFont="1" applyBorder="1"/>
    <xf numFmtId="0" fontId="22" fillId="0" borderId="13" xfId="0" applyFont="1" applyBorder="1"/>
    <xf numFmtId="0" fontId="27" fillId="9" borderId="13" xfId="1" applyNumberFormat="1" applyFont="1" applyFill="1" applyBorder="1" applyAlignment="1">
      <alignment horizontal="center"/>
    </xf>
    <xf numFmtId="165" fontId="25" fillId="0" borderId="13" xfId="4" applyNumberFormat="1" applyFont="1" applyFill="1" applyBorder="1"/>
    <xf numFmtId="165" fontId="22" fillId="0" borderId="13" xfId="4" applyNumberFormat="1" applyFont="1" applyFill="1" applyBorder="1"/>
    <xf numFmtId="165" fontId="22" fillId="0" borderId="13" xfId="4" applyNumberFormat="1" applyFont="1" applyBorder="1"/>
    <xf numFmtId="164" fontId="25" fillId="0" borderId="13" xfId="1" applyNumberFormat="1" applyFont="1" applyBorder="1" applyAlignment="1">
      <alignment horizontal="center"/>
    </xf>
    <xf numFmtId="167" fontId="22" fillId="0" borderId="13" xfId="4" applyNumberFormat="1" applyFont="1" applyBorder="1" applyAlignment="1">
      <alignment horizontal="center"/>
    </xf>
    <xf numFmtId="164" fontId="25" fillId="0" borderId="13" xfId="1" applyNumberFormat="1" applyFont="1" applyFill="1" applyBorder="1"/>
    <xf numFmtId="165" fontId="22" fillId="0" borderId="13" xfId="0" applyNumberFormat="1" applyFont="1" applyBorder="1"/>
    <xf numFmtId="1" fontId="22" fillId="0" borderId="13" xfId="0" applyNumberFormat="1" applyFont="1" applyBorder="1"/>
    <xf numFmtId="1" fontId="22" fillId="0" borderId="13" xfId="4" applyNumberFormat="1" applyFont="1" applyFill="1" applyBorder="1"/>
    <xf numFmtId="0" fontId="22" fillId="0" borderId="13" xfId="0" applyFont="1" applyBorder="1" applyAlignment="1">
      <alignment horizontal="left"/>
    </xf>
    <xf numFmtId="0" fontId="24" fillId="0" borderId="13" xfId="0" applyFont="1" applyBorder="1" applyAlignment="1">
      <alignment horizontal="left"/>
    </xf>
    <xf numFmtId="0" fontId="19" fillId="6" borderId="13" xfId="0" applyFont="1" applyFill="1" applyBorder="1" applyAlignment="1">
      <alignment wrapText="1"/>
    </xf>
    <xf numFmtId="0" fontId="19" fillId="7" borderId="13" xfId="0" applyFont="1" applyFill="1" applyBorder="1" applyAlignment="1">
      <alignment horizontal="left"/>
    </xf>
    <xf numFmtId="0" fontId="20" fillId="7" borderId="13" xfId="2" applyFont="1" applyFill="1" applyBorder="1" applyAlignment="1"/>
    <xf numFmtId="0" fontId="15" fillId="5" borderId="13" xfId="0" applyFont="1" applyFill="1" applyBorder="1" applyAlignment="1">
      <alignment horizontal="left"/>
    </xf>
    <xf numFmtId="0" fontId="15" fillId="0" borderId="13" xfId="0" applyFont="1" applyBorder="1"/>
    <xf numFmtId="0" fontId="15" fillId="5" borderId="13" xfId="0" applyFont="1" applyFill="1" applyBorder="1"/>
    <xf numFmtId="0" fontId="19" fillId="10" borderId="13" xfId="0" applyFont="1" applyFill="1" applyBorder="1" applyAlignment="1">
      <alignment horizontal="left"/>
    </xf>
    <xf numFmtId="0" fontId="20" fillId="10" borderId="13" xfId="2" applyFont="1" applyFill="1" applyBorder="1" applyAlignment="1"/>
    <xf numFmtId="0" fontId="27" fillId="8" borderId="13" xfId="3" applyFont="1" applyFill="1" applyBorder="1" applyAlignment="1">
      <alignment horizontal="center" vertical="center" wrapText="1"/>
    </xf>
    <xf numFmtId="0" fontId="30" fillId="0" borderId="13" xfId="0" applyFont="1" applyBorder="1" applyAlignment="1">
      <alignment horizontal="center"/>
    </xf>
    <xf numFmtId="3" fontId="30" fillId="0" borderId="13" xfId="0" applyNumberFormat="1" applyFont="1" applyBorder="1" applyAlignment="1">
      <alignment horizontal="center" vertical="center" wrapText="1"/>
    </xf>
    <xf numFmtId="0" fontId="31" fillId="0" borderId="13" xfId="0" applyFont="1" applyBorder="1" applyAlignment="1">
      <alignment horizontal="center" vertical="center" wrapText="1"/>
    </xf>
    <xf numFmtId="3" fontId="31" fillId="0" borderId="13" xfId="0" applyNumberFormat="1" applyFont="1" applyBorder="1" applyAlignment="1">
      <alignment horizontal="center" vertical="center" wrapText="1"/>
    </xf>
    <xf numFmtId="0" fontId="27" fillId="9" borderId="13" xfId="3" applyFont="1" applyFill="1" applyBorder="1" applyAlignment="1">
      <alignment horizontal="center" vertical="center" wrapText="1"/>
    </xf>
    <xf numFmtId="0" fontId="31" fillId="11" borderId="13" xfId="0" applyFont="1" applyFill="1" applyBorder="1" applyAlignment="1">
      <alignment horizontal="center"/>
    </xf>
    <xf numFmtId="0" fontId="31" fillId="0" borderId="13" xfId="0" applyFont="1" applyBorder="1" applyAlignment="1">
      <alignment horizontal="center"/>
    </xf>
    <xf numFmtId="164" fontId="30" fillId="0" borderId="13" xfId="1" applyNumberFormat="1" applyFont="1" applyFill="1" applyBorder="1" applyAlignment="1">
      <alignment horizontal="center"/>
    </xf>
    <xf numFmtId="0" fontId="31" fillId="0" borderId="13" xfId="0" applyFont="1" applyBorder="1" applyAlignment="1">
      <alignment horizontal="center" vertical="center"/>
    </xf>
    <xf numFmtId="0" fontId="30" fillId="0" borderId="13" xfId="0" applyFont="1" applyBorder="1" applyAlignment="1">
      <alignment horizontal="center" vertical="center" wrapText="1"/>
    </xf>
    <xf numFmtId="164" fontId="30" fillId="0" borderId="13" xfId="0" applyNumberFormat="1" applyFont="1" applyBorder="1" applyAlignment="1">
      <alignment horizontal="center" vertical="center" wrapText="1"/>
    </xf>
    <xf numFmtId="164" fontId="31" fillId="0" borderId="13" xfId="0" applyNumberFormat="1" applyFont="1" applyBorder="1" applyAlignment="1">
      <alignment horizontal="center" vertical="center" wrapText="1"/>
    </xf>
    <xf numFmtId="0" fontId="31" fillId="0" borderId="13" xfId="0" applyFont="1" applyBorder="1" applyAlignment="1">
      <alignment vertical="center" wrapText="1"/>
    </xf>
    <xf numFmtId="0" fontId="19" fillId="8" borderId="13" xfId="0" applyFont="1" applyFill="1" applyBorder="1" applyAlignment="1">
      <alignment horizontal="center" vertical="center" wrapText="1"/>
    </xf>
    <xf numFmtId="0" fontId="19" fillId="9" borderId="13" xfId="0" applyFont="1" applyFill="1" applyBorder="1" applyAlignment="1">
      <alignment horizontal="center" vertical="center" wrapText="1"/>
    </xf>
    <xf numFmtId="164" fontId="30" fillId="0" borderId="13" xfId="0" applyNumberFormat="1" applyFont="1" applyBorder="1" applyAlignment="1">
      <alignment horizontal="center"/>
    </xf>
    <xf numFmtId="1" fontId="30" fillId="0" borderId="13" xfId="0" applyNumberFormat="1" applyFont="1" applyBorder="1" applyAlignment="1">
      <alignment horizontal="center"/>
    </xf>
    <xf numFmtId="164" fontId="30" fillId="0" borderId="13" xfId="1" applyNumberFormat="1" applyFont="1" applyBorder="1" applyAlignment="1">
      <alignment horizontal="center"/>
    </xf>
    <xf numFmtId="1" fontId="31" fillId="0" borderId="13" xfId="0" applyNumberFormat="1" applyFont="1" applyBorder="1" applyAlignment="1">
      <alignment horizontal="center"/>
    </xf>
    <xf numFmtId="164" fontId="31" fillId="0" borderId="13" xfId="0" applyNumberFormat="1" applyFont="1" applyBorder="1" applyAlignment="1">
      <alignment horizontal="center"/>
    </xf>
    <xf numFmtId="9" fontId="31" fillId="0" borderId="13" xfId="0" applyNumberFormat="1" applyFont="1" applyBorder="1" applyAlignment="1">
      <alignment horizontal="center"/>
    </xf>
    <xf numFmtId="3" fontId="31" fillId="0" borderId="13" xfId="0" applyNumberFormat="1" applyFont="1" applyBorder="1" applyAlignment="1">
      <alignment horizontal="center"/>
    </xf>
    <xf numFmtId="164" fontId="31" fillId="0" borderId="13" xfId="1" applyNumberFormat="1" applyFont="1" applyBorder="1" applyAlignment="1">
      <alignment horizontal="center"/>
    </xf>
    <xf numFmtId="0" fontId="27" fillId="9" borderId="13" xfId="0" applyFont="1" applyFill="1" applyBorder="1" applyAlignment="1">
      <alignment horizontal="center" vertical="center" wrapText="1"/>
    </xf>
    <xf numFmtId="0" fontId="31" fillId="0" borderId="13" xfId="0" applyFont="1" applyBorder="1" applyAlignment="1">
      <alignment horizontal="left"/>
    </xf>
    <xf numFmtId="0" fontId="19" fillId="10" borderId="13" xfId="0" applyFont="1" applyFill="1" applyBorder="1" applyAlignment="1">
      <alignment horizontal="center" vertical="center" wrapText="1"/>
    </xf>
    <xf numFmtId="9" fontId="31" fillId="0" borderId="13" xfId="1" applyFont="1" applyBorder="1" applyAlignment="1">
      <alignment horizontal="center"/>
    </xf>
    <xf numFmtId="0" fontId="30" fillId="0" borderId="13" xfId="1" applyNumberFormat="1" applyFont="1" applyBorder="1" applyAlignment="1">
      <alignment horizontal="center"/>
    </xf>
    <xf numFmtId="164" fontId="15" fillId="2" borderId="13" xfId="0" applyNumberFormat="1" applyFont="1" applyFill="1" applyBorder="1" applyAlignment="1">
      <alignment horizontal="center" vertical="center"/>
    </xf>
    <xf numFmtId="0" fontId="31" fillId="0" borderId="13" xfId="1" applyNumberFormat="1" applyFont="1" applyBorder="1" applyAlignment="1">
      <alignment horizontal="center"/>
    </xf>
    <xf numFmtId="164" fontId="18" fillId="2" borderId="13" xfId="0" applyNumberFormat="1" applyFont="1" applyFill="1" applyBorder="1" applyAlignment="1">
      <alignment horizontal="center" vertical="center"/>
    </xf>
    <xf numFmtId="0" fontId="31" fillId="3" borderId="13" xfId="0" applyFont="1" applyFill="1" applyBorder="1" applyAlignment="1">
      <alignment horizontal="left"/>
    </xf>
    <xf numFmtId="0" fontId="38" fillId="0" borderId="0" xfId="0" applyFont="1"/>
    <xf numFmtId="9" fontId="22" fillId="2" borderId="0" xfId="0" applyNumberFormat="1" applyFont="1" applyFill="1"/>
    <xf numFmtId="167" fontId="15" fillId="2" borderId="0" xfId="0" applyNumberFormat="1" applyFont="1" applyFill="1" applyAlignment="1">
      <alignment horizontal="left" vertical="center"/>
    </xf>
    <xf numFmtId="0" fontId="30" fillId="0" borderId="13" xfId="0" applyFont="1" applyBorder="1" applyAlignment="1">
      <alignment vertical="center" wrapText="1"/>
    </xf>
    <xf numFmtId="165" fontId="22" fillId="0" borderId="20" xfId="4" applyNumberFormat="1" applyFont="1" applyFill="1" applyBorder="1" applyAlignment="1">
      <alignment horizontal="center"/>
    </xf>
    <xf numFmtId="0" fontId="27" fillId="9" borderId="21" xfId="0" applyFont="1" applyFill="1" applyBorder="1" applyAlignment="1">
      <alignment horizontal="center"/>
    </xf>
    <xf numFmtId="164" fontId="27" fillId="9" borderId="21" xfId="1" applyNumberFormat="1" applyFont="1" applyFill="1" applyBorder="1" applyAlignment="1">
      <alignment horizontal="center"/>
    </xf>
    <xf numFmtId="9" fontId="22" fillId="2" borderId="0" xfId="1" applyFont="1" applyFill="1"/>
    <xf numFmtId="0" fontId="39" fillId="2" borderId="0" xfId="0" applyFont="1" applyFill="1"/>
    <xf numFmtId="0" fontId="23" fillId="0" borderId="0" xfId="0" applyFont="1" applyAlignment="1">
      <alignment horizontal="justify" vertical="center" wrapText="1"/>
    </xf>
    <xf numFmtId="3" fontId="22" fillId="0" borderId="13" xfId="0" applyNumberFormat="1" applyFont="1" applyBorder="1" applyAlignment="1">
      <alignment horizontal="right" vertical="center"/>
    </xf>
    <xf numFmtId="3" fontId="22" fillId="0" borderId="13" xfId="4" applyNumberFormat="1" applyFont="1" applyBorder="1" applyAlignment="1">
      <alignment horizontal="right" vertical="center"/>
    </xf>
    <xf numFmtId="3" fontId="22" fillId="0" borderId="13" xfId="4" applyNumberFormat="1" applyFont="1" applyFill="1" applyBorder="1" applyAlignment="1">
      <alignment horizontal="right" vertical="center"/>
    </xf>
    <xf numFmtId="164" fontId="31" fillId="11" borderId="13" xfId="1" applyNumberFormat="1" applyFont="1" applyFill="1" applyBorder="1" applyAlignment="1">
      <alignment horizontal="center"/>
    </xf>
    <xf numFmtId="3" fontId="31" fillId="11" borderId="13" xfId="0" applyNumberFormat="1" applyFont="1" applyFill="1" applyBorder="1" applyAlignment="1">
      <alignment horizontal="center" vertical="center" wrapText="1"/>
    </xf>
    <xf numFmtId="169" fontId="30" fillId="0" borderId="13" xfId="4" applyNumberFormat="1" applyFont="1" applyBorder="1" applyAlignment="1">
      <alignment horizontal="center" vertical="center"/>
    </xf>
    <xf numFmtId="169" fontId="30" fillId="0" borderId="13" xfId="1" applyNumberFormat="1" applyFont="1" applyBorder="1" applyAlignment="1">
      <alignment horizontal="center"/>
    </xf>
    <xf numFmtId="169" fontId="31" fillId="0" borderId="13" xfId="0" applyNumberFormat="1" applyFont="1" applyBorder="1" applyAlignment="1">
      <alignment horizontal="center"/>
    </xf>
    <xf numFmtId="169" fontId="31" fillId="0" borderId="13" xfId="1" applyNumberFormat="1" applyFont="1" applyBorder="1" applyAlignment="1">
      <alignment horizontal="center"/>
    </xf>
    <xf numFmtId="169" fontId="30" fillId="0" borderId="13" xfId="0" applyNumberFormat="1" applyFont="1" applyBorder="1" applyAlignment="1">
      <alignment horizontal="center" vertical="center" wrapText="1"/>
    </xf>
    <xf numFmtId="169" fontId="31" fillId="0" borderId="13" xfId="0" applyNumberFormat="1" applyFont="1" applyBorder="1" applyAlignment="1">
      <alignment horizontal="center" vertical="center" wrapText="1"/>
    </xf>
    <xf numFmtId="0" fontId="30" fillId="0" borderId="13" xfId="0" applyFont="1" applyBorder="1" applyAlignment="1">
      <alignment horizontal="center" vertical="center"/>
    </xf>
    <xf numFmtId="3" fontId="30" fillId="0" borderId="13" xfId="0" applyNumberFormat="1" applyFont="1" applyBorder="1" applyAlignment="1">
      <alignment horizontal="center" vertical="center"/>
    </xf>
    <xf numFmtId="0" fontId="31" fillId="11" borderId="13" xfId="0" applyFont="1" applyFill="1" applyBorder="1" applyAlignment="1">
      <alignment horizontal="center" vertical="center"/>
    </xf>
    <xf numFmtId="3" fontId="31" fillId="11" borderId="13" xfId="0" applyNumberFormat="1" applyFont="1" applyFill="1" applyBorder="1" applyAlignment="1">
      <alignment horizontal="center" vertical="center"/>
    </xf>
    <xf numFmtId="9" fontId="29" fillId="2" borderId="0" xfId="1" applyFont="1" applyFill="1" applyAlignment="1">
      <alignment horizontal="right" vertical="center"/>
    </xf>
    <xf numFmtId="9" fontId="29" fillId="2" borderId="0" xfId="0" applyNumberFormat="1" applyFont="1" applyFill="1" applyAlignment="1">
      <alignment horizontal="right" vertical="center"/>
    </xf>
    <xf numFmtId="0" fontId="27" fillId="9" borderId="24" xfId="3" applyFont="1" applyFill="1" applyBorder="1" applyAlignment="1">
      <alignment horizontal="center" vertical="center" wrapText="1"/>
    </xf>
    <xf numFmtId="164" fontId="27" fillId="0" borderId="13" xfId="1" applyNumberFormat="1" applyFont="1" applyFill="1" applyBorder="1" applyAlignment="1">
      <alignment horizontal="center"/>
    </xf>
    <xf numFmtId="0" fontId="0" fillId="2" borderId="0" xfId="0" applyFill="1"/>
    <xf numFmtId="0" fontId="18" fillId="0" borderId="0" xfId="0" applyFont="1" applyAlignment="1">
      <alignment horizontal="left" vertical="center"/>
    </xf>
    <xf numFmtId="9" fontId="32" fillId="2" borderId="0" xfId="1" applyFont="1" applyFill="1" applyAlignment="1">
      <alignment horizontal="left" vertical="center" wrapText="1"/>
    </xf>
    <xf numFmtId="3" fontId="32" fillId="2" borderId="0" xfId="0" applyNumberFormat="1" applyFont="1" applyFill="1" applyAlignment="1">
      <alignment horizontal="left" vertical="center" wrapText="1"/>
    </xf>
    <xf numFmtId="0" fontId="29" fillId="0" borderId="0" xfId="0" applyFont="1" applyAlignment="1">
      <alignment horizontal="left" vertical="center"/>
    </xf>
    <xf numFmtId="9" fontId="32" fillId="2" borderId="0" xfId="1" applyFont="1" applyFill="1" applyAlignment="1">
      <alignment horizontal="left" vertical="center"/>
    </xf>
    <xf numFmtId="9" fontId="32" fillId="2" borderId="0" xfId="1" applyFont="1" applyFill="1" applyAlignment="1">
      <alignment vertical="center"/>
    </xf>
    <xf numFmtId="0" fontId="31" fillId="3" borderId="0" xfId="1" applyNumberFormat="1" applyFont="1" applyFill="1" applyBorder="1" applyAlignment="1">
      <alignment horizontal="right"/>
    </xf>
    <xf numFmtId="164" fontId="25" fillId="0" borderId="0" xfId="1" applyNumberFormat="1" applyFont="1" applyFill="1" applyBorder="1" applyAlignment="1">
      <alignment horizontal="center"/>
    </xf>
    <xf numFmtId="4" fontId="32" fillId="2" borderId="0" xfId="0" applyNumberFormat="1" applyFont="1" applyFill="1" applyAlignment="1">
      <alignment horizontal="left" vertical="center" wrapText="1"/>
    </xf>
    <xf numFmtId="0" fontId="25" fillId="0" borderId="0" xfId="0" applyFont="1"/>
    <xf numFmtId="0" fontId="21" fillId="5" borderId="0" xfId="0" applyFont="1" applyFill="1" applyAlignment="1">
      <alignment horizontal="left" vertical="top"/>
    </xf>
    <xf numFmtId="0" fontId="21" fillId="0" borderId="0" xfId="0" applyFont="1" applyAlignment="1">
      <alignment horizontal="left" vertical="top" wrapText="1"/>
    </xf>
    <xf numFmtId="0" fontId="27" fillId="8" borderId="19" xfId="0" applyFont="1" applyFill="1" applyBorder="1" applyAlignment="1">
      <alignment horizontal="center"/>
    </xf>
    <xf numFmtId="0" fontId="27" fillId="8" borderId="14" xfId="0" applyFont="1" applyFill="1" applyBorder="1" applyAlignment="1">
      <alignment horizontal="center"/>
    </xf>
    <xf numFmtId="0" fontId="27" fillId="8" borderId="15" xfId="0" applyFont="1" applyFill="1" applyBorder="1" applyAlignment="1">
      <alignment horizontal="center"/>
    </xf>
    <xf numFmtId="0" fontId="27" fillId="8" borderId="22" xfId="0" applyFont="1" applyFill="1" applyBorder="1" applyAlignment="1">
      <alignment horizontal="center"/>
    </xf>
    <xf numFmtId="0" fontId="27" fillId="8" borderId="23" xfId="0" applyFont="1" applyFill="1" applyBorder="1" applyAlignment="1">
      <alignment horizontal="center"/>
    </xf>
    <xf numFmtId="0" fontId="27" fillId="8" borderId="12" xfId="0" applyFont="1" applyFill="1" applyBorder="1" applyAlignment="1">
      <alignment horizontal="center"/>
    </xf>
    <xf numFmtId="0" fontId="27" fillId="8" borderId="16" xfId="0" applyFont="1" applyFill="1" applyBorder="1" applyAlignment="1">
      <alignment horizontal="center"/>
    </xf>
    <xf numFmtId="0" fontId="27" fillId="8" borderId="17" xfId="0" applyFont="1" applyFill="1" applyBorder="1" applyAlignment="1">
      <alignment horizontal="center"/>
    </xf>
    <xf numFmtId="0" fontId="27" fillId="8" borderId="18" xfId="0" applyFont="1" applyFill="1" applyBorder="1" applyAlignment="1">
      <alignment horizontal="center"/>
    </xf>
    <xf numFmtId="2" fontId="27" fillId="8" borderId="19" xfId="0" applyNumberFormat="1" applyFont="1" applyFill="1" applyBorder="1" applyAlignment="1">
      <alignment horizontal="center"/>
    </xf>
    <xf numFmtId="2" fontId="27" fillId="8" borderId="14" xfId="0" applyNumberFormat="1" applyFont="1" applyFill="1" applyBorder="1" applyAlignment="1">
      <alignment horizontal="center"/>
    </xf>
    <xf numFmtId="2" fontId="27" fillId="8" borderId="15" xfId="0" applyNumberFormat="1" applyFont="1" applyFill="1" applyBorder="1" applyAlignment="1">
      <alignment horizontal="center"/>
    </xf>
    <xf numFmtId="0" fontId="27" fillId="8" borderId="0" xfId="0" applyFont="1" applyFill="1" applyAlignment="1">
      <alignment horizontal="left" vertical="center" wrapText="1"/>
    </xf>
    <xf numFmtId="0" fontId="15" fillId="2" borderId="0" xfId="0" applyFont="1" applyFill="1" applyAlignment="1">
      <alignment horizontal="center" vertical="center" wrapText="1"/>
    </xf>
    <xf numFmtId="0" fontId="27" fillId="8" borderId="0" xfId="0" applyFont="1" applyFill="1" applyAlignment="1">
      <alignment vertical="center" wrapText="1"/>
    </xf>
    <xf numFmtId="0" fontId="27" fillId="8" borderId="13" xfId="3" applyFont="1" applyFill="1" applyBorder="1" applyAlignment="1">
      <alignment horizontal="center" vertical="center" wrapText="1"/>
    </xf>
    <xf numFmtId="0" fontId="32" fillId="2" borderId="0" xfId="0" applyFont="1" applyFill="1" applyAlignment="1">
      <alignment horizontal="left" vertical="center" wrapText="1"/>
    </xf>
    <xf numFmtId="0" fontId="32" fillId="2" borderId="0" xfId="0" applyFont="1" applyFill="1" applyAlignment="1">
      <alignment horizontal="left" vertical="top" wrapText="1"/>
    </xf>
    <xf numFmtId="0" fontId="27" fillId="8" borderId="16" xfId="3" applyFont="1" applyFill="1" applyBorder="1" applyAlignment="1">
      <alignment horizontal="center" vertical="center" wrapText="1"/>
    </xf>
    <xf numFmtId="0" fontId="27" fillId="8" borderId="18" xfId="3" applyFont="1" applyFill="1" applyBorder="1" applyAlignment="1">
      <alignment horizontal="center" vertical="center" wrapText="1"/>
    </xf>
    <xf numFmtId="0" fontId="34" fillId="8" borderId="0" xfId="0" applyFont="1" applyFill="1" applyAlignment="1">
      <alignment horizontal="center" vertical="center"/>
    </xf>
    <xf numFmtId="0" fontId="18" fillId="2" borderId="0" xfId="0" applyFont="1" applyFill="1" applyAlignment="1">
      <alignment horizontal="center" vertical="top" wrapText="1"/>
    </xf>
    <xf numFmtId="0" fontId="18" fillId="2" borderId="0" xfId="0" applyFont="1" applyFill="1" applyAlignment="1">
      <alignment horizontal="center" vertical="center" wrapText="1"/>
    </xf>
    <xf numFmtId="0" fontId="19" fillId="6" borderId="13" xfId="0" applyFont="1" applyFill="1" applyBorder="1" applyAlignment="1">
      <alignment horizontal="center" vertical="center" wrapText="1"/>
    </xf>
  </cellXfs>
  <cellStyles count="23">
    <cellStyle name="Hipervínculo" xfId="2" builtinId="8"/>
    <cellStyle name="Hipervínculo 2" xfId="17"/>
    <cellStyle name="Hyperlink" xfId="6"/>
    <cellStyle name="Hyperlink 2" xfId="18"/>
    <cellStyle name="Millares" xfId="4" builtinId="3"/>
    <cellStyle name="Millares [0] 2" xfId="16"/>
    <cellStyle name="Millares 2" xfId="5"/>
    <cellStyle name="Millares 2 2" xfId="14"/>
    <cellStyle name="Millares 3" xfId="19"/>
    <cellStyle name="Millares 4" xfId="21"/>
    <cellStyle name="Moneda 2" xfId="8"/>
    <cellStyle name="Normal" xfId="0" builtinId="0"/>
    <cellStyle name="Normal 2" xfId="10"/>
    <cellStyle name="Normal 2 10" xfId="3"/>
    <cellStyle name="Normal 3" xfId="11"/>
    <cellStyle name="Normal 4" xfId="12"/>
    <cellStyle name="Normal 5" xfId="13"/>
    <cellStyle name="Normal 6" xfId="20"/>
    <cellStyle name="Normal 7" xfId="7"/>
    <cellStyle name="Normal 8" xfId="22"/>
    <cellStyle name="Porcentaje" xfId="1" builtinId="5"/>
    <cellStyle name="Porcentaje 2" xfId="15"/>
    <cellStyle name="Porcentaje 3" xfId="9"/>
  </cellStyles>
  <dxfs count="21">
    <dxf>
      <font>
        <color rgb="FF9C0006"/>
      </font>
      <fill>
        <patternFill>
          <bgColor rgb="FFFFC7CE"/>
        </patternFill>
      </fill>
    </dxf>
    <dxf>
      <font>
        <color rgb="FF9C0006"/>
      </font>
      <fill>
        <patternFill>
          <bgColor rgb="FFFFC7CE"/>
        </patternFill>
      </fill>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
      <font>
        <b/>
        <i val="0"/>
        <color theme="0"/>
      </font>
    </dxf>
  </dxfs>
  <tableStyles count="1" defaultTableStyle="TableStyleMedium2" defaultPivotStyle="PivotStyleLight16">
    <tableStyle name="Estilo de tabla 1" pivot="0" count="0"/>
  </tableStyles>
  <colors>
    <mruColors>
      <color rgb="FF5ED18D"/>
      <color rgb="FF05A34F"/>
      <color rgb="FFBBEACB"/>
      <color rgb="FFEF491F"/>
      <color rgb="FF83DDA9"/>
      <color rgb="FF676767"/>
      <color rgb="FF83C4FF"/>
      <color rgb="FF3384D6"/>
      <color rgb="FFFFCC2F"/>
      <color rgb="FFD0EF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connections" Target="connections.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theme" Target="theme/theme1.xml"/><Relationship Id="rId29" Type="http://schemas.openxmlformats.org/officeDocument/2006/relationships/powerPivotData" Target="model/item.data"/><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sharedStrings" Target="sharedStrings.xml"/><Relationship Id="rId28" Type="http://schemas.openxmlformats.org/officeDocument/2006/relationships/customXml" Target="../customXml/item4.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styles" Target="styles.xml"/><Relationship Id="rId27"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Ex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Ex2.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Ex3.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0" i="0" u="none" strike="noStrike" kern="1200" spc="0" baseline="0">
                <a:solidFill>
                  <a:schemeClr val="tx1"/>
                </a:solidFill>
                <a:latin typeface="Gabarito" pitchFamily="2" charset="0"/>
                <a:ea typeface="+mn-ea"/>
                <a:cs typeface="Arial" panose="020B0604020202020204" pitchFamily="34" charset="0"/>
              </a:defRPr>
            </a:pPr>
            <a:r>
              <a:rPr lang="en-US"/>
              <a:t>Histórico de IED nueva y de expansión </a:t>
            </a:r>
          </a:p>
        </c:rich>
      </c:tx>
      <c:layout>
        <c:manualLayout>
          <c:xMode val="edge"/>
          <c:yMode val="edge"/>
          <c:x val="0.23721751474230776"/>
          <c:y val="0"/>
        </c:manualLayout>
      </c:layout>
      <c:overlay val="0"/>
      <c:spPr>
        <a:noFill/>
        <a:ln>
          <a:noFill/>
        </a:ln>
        <a:effectLst/>
      </c:spPr>
    </c:title>
    <c:autoTitleDeleted val="0"/>
    <c:plotArea>
      <c:layout>
        <c:manualLayout>
          <c:layoutTarget val="inner"/>
          <c:xMode val="edge"/>
          <c:yMode val="edge"/>
          <c:x val="0.11528588838897541"/>
          <c:y val="0.1663419271580249"/>
          <c:w val="0.79052494955453023"/>
          <c:h val="0.61857788792321367"/>
        </c:manualLayout>
      </c:layout>
      <c:barChart>
        <c:barDir val="col"/>
        <c:grouping val="clustered"/>
        <c:varyColors val="0"/>
        <c:ser>
          <c:idx val="1"/>
          <c:order val="1"/>
          <c:tx>
            <c:v>Inversión USD millones</c:v>
          </c:tx>
          <c:spPr>
            <a:solidFill>
              <a:srgbClr val="05A34F"/>
            </a:solidFill>
            <a:ln>
              <a:noFill/>
            </a:ln>
            <a:effectLst/>
          </c:spPr>
          <c:invertIfNegative val="0"/>
          <c:dLbls>
            <c:spPr>
              <a:noFill/>
              <a:ln>
                <a:noFill/>
              </a:ln>
              <a:effectLst/>
            </c:spPr>
            <c:txPr>
              <a:bodyPr rot="0" spcFirstLastPara="1" vertOverflow="ellipsis" vert="horz" wrap="square" anchor="ctr" anchorCtr="1"/>
              <a:lstStyle/>
              <a:p>
                <a:pPr>
                  <a:defRPr lang="en-US" sz="1000" b="0" i="0" u="none" strike="noStrike" kern="1200" baseline="0">
                    <a:solidFill>
                      <a:schemeClr val="bg1"/>
                    </a:solidFill>
                    <a:latin typeface="Gabarito" pitchFamily="2" charset="0"/>
                    <a:ea typeface="+mn-ea"/>
                    <a:cs typeface="Arial" panose="020B0604020202020204" pitchFamily="34" charset="0"/>
                  </a:defRPr>
                </a:pPr>
                <a:endParaRPr lang="es-CO"/>
              </a:p>
            </c:txPr>
            <c:dLblPos val="inBase"/>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IED'!$B$16:$B$19</c:f>
              <c:numCache>
                <c:formatCode>General</c:formatCode>
                <c:ptCount val="4"/>
                <c:pt idx="0">
                  <c:v>2021</c:v>
                </c:pt>
                <c:pt idx="1">
                  <c:v>2022</c:v>
                </c:pt>
                <c:pt idx="2">
                  <c:v>2023</c:v>
                </c:pt>
                <c:pt idx="3">
                  <c:v>2024</c:v>
                </c:pt>
              </c:numCache>
            </c:numRef>
          </c:cat>
          <c:val>
            <c:numRef>
              <c:f>'2. Montos de IED'!$E$16:$E$19</c:f>
              <c:numCache>
                <c:formatCode>#,##0</c:formatCode>
                <c:ptCount val="4"/>
                <c:pt idx="0">
                  <c:v>1497.3844715903242</c:v>
                </c:pt>
                <c:pt idx="1">
                  <c:v>1552.7112496100001</c:v>
                </c:pt>
                <c:pt idx="2">
                  <c:v>627.75249637846593</c:v>
                </c:pt>
                <c:pt idx="3">
                  <c:v>2490.1792671754206</c:v>
                </c:pt>
              </c:numCache>
            </c:numRef>
          </c:val>
          <c:extLst xmlns:c16r2="http://schemas.microsoft.com/office/drawing/2015/06/chart">
            <c:ext xmlns:c16="http://schemas.microsoft.com/office/drawing/2014/chart" uri="{C3380CC4-5D6E-409C-BE32-E72D297353CC}">
              <c16:uniqueId val="{00000000-CF3C-46E9-B6F5-059B7767EC9F}"/>
            </c:ext>
          </c:extLst>
        </c:ser>
        <c:dLbls>
          <c:showLegendKey val="0"/>
          <c:showVal val="0"/>
          <c:showCatName val="0"/>
          <c:showSerName val="0"/>
          <c:showPercent val="0"/>
          <c:showBubbleSize val="0"/>
        </c:dLbls>
        <c:gapWidth val="219"/>
        <c:axId val="175824384"/>
        <c:axId val="158912448"/>
      </c:barChart>
      <c:lineChart>
        <c:grouping val="stacked"/>
        <c:varyColors val="0"/>
        <c:ser>
          <c:idx val="0"/>
          <c:order val="0"/>
          <c:tx>
            <c:v>Número de proyectos</c:v>
          </c:tx>
          <c:spPr>
            <a:ln w="28575" cap="rnd">
              <a:solidFill>
                <a:schemeClr val="tx1"/>
              </a:solidFill>
              <a:prstDash val="sysDot"/>
              <a:round/>
            </a:ln>
            <a:effectLst/>
          </c:spPr>
          <c:marker>
            <c:symbol val="circle"/>
            <c:size val="22"/>
            <c:spPr>
              <a:solidFill>
                <a:schemeClr val="tx1"/>
              </a:solidFill>
              <a:ln w="190500">
                <a:noFill/>
              </a:ln>
              <a:effectLst/>
            </c:spPr>
          </c:marker>
          <c:dLbls>
            <c:spPr>
              <a:noFill/>
              <a:ln>
                <a:noFill/>
              </a:ln>
              <a:effectLst/>
            </c:spPr>
            <c:txPr>
              <a:bodyPr rot="0" spcFirstLastPara="1" vertOverflow="ellipsis" vert="horz" wrap="square" anchor="ctr" anchorCtr="1"/>
              <a:lstStyle/>
              <a:p>
                <a:pPr>
                  <a:defRPr lang="en-US" sz="1000" b="0" i="0" u="none" strike="noStrike" kern="1200" baseline="0">
                    <a:solidFill>
                      <a:schemeClr val="bg1"/>
                    </a:solidFill>
                    <a:latin typeface="Gabarito" pitchFamily="2"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IED'!$B$16:$B$19</c:f>
              <c:numCache>
                <c:formatCode>General</c:formatCode>
                <c:ptCount val="4"/>
                <c:pt idx="0">
                  <c:v>2021</c:v>
                </c:pt>
                <c:pt idx="1">
                  <c:v>2022</c:v>
                </c:pt>
                <c:pt idx="2">
                  <c:v>2023</c:v>
                </c:pt>
                <c:pt idx="3">
                  <c:v>2024</c:v>
                </c:pt>
              </c:numCache>
            </c:numRef>
          </c:cat>
          <c:val>
            <c:numRef>
              <c:f>'2. Montos de IED'!$C$16:$C$19</c:f>
              <c:numCache>
                <c:formatCode>General</c:formatCode>
                <c:ptCount val="4"/>
                <c:pt idx="0">
                  <c:v>108</c:v>
                </c:pt>
                <c:pt idx="1">
                  <c:v>138</c:v>
                </c:pt>
                <c:pt idx="2">
                  <c:v>94</c:v>
                </c:pt>
                <c:pt idx="3">
                  <c:v>105</c:v>
                </c:pt>
              </c:numCache>
            </c:numRef>
          </c:val>
          <c:smooth val="0"/>
          <c:extLst xmlns:c16r2="http://schemas.microsoft.com/office/drawing/2015/06/chart">
            <c:ext xmlns:c16="http://schemas.microsoft.com/office/drawing/2014/chart" uri="{C3380CC4-5D6E-409C-BE32-E72D297353CC}">
              <c16:uniqueId val="{00000001-CF3C-46E9-B6F5-059B7767EC9F}"/>
            </c:ext>
          </c:extLst>
        </c:ser>
        <c:dLbls>
          <c:showLegendKey val="0"/>
          <c:showVal val="0"/>
          <c:showCatName val="0"/>
          <c:showSerName val="0"/>
          <c:showPercent val="0"/>
          <c:showBubbleSize val="0"/>
        </c:dLbls>
        <c:marker val="1"/>
        <c:smooth val="0"/>
        <c:axId val="176517632"/>
        <c:axId val="158913024"/>
      </c:lineChart>
      <c:catAx>
        <c:axId val="175824384"/>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Gabarito" pitchFamily="2" charset="0"/>
                <a:ea typeface="+mn-ea"/>
                <a:cs typeface="Arial" panose="020B0604020202020204" pitchFamily="34" charset="0"/>
              </a:defRPr>
            </a:pPr>
            <a:endParaRPr lang="es-CO"/>
          </a:p>
        </c:txPr>
        <c:crossAx val="158912448"/>
        <c:crosses val="autoZero"/>
        <c:auto val="1"/>
        <c:lblAlgn val="ctr"/>
        <c:lblOffset val="100"/>
        <c:noMultiLvlLbl val="0"/>
      </c:catAx>
      <c:valAx>
        <c:axId val="158912448"/>
        <c:scaling>
          <c:orientation val="minMax"/>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Gabarito" pitchFamily="2" charset="0"/>
                    <a:ea typeface="+mn-ea"/>
                    <a:cs typeface="Arial" panose="020B0604020202020204" pitchFamily="34" charset="0"/>
                  </a:defRPr>
                </a:pPr>
                <a:r>
                  <a:rPr lang="en-US"/>
                  <a:t>USD millones</a:t>
                </a:r>
              </a:p>
            </c:rich>
          </c:tx>
          <c:layout>
            <c:manualLayout>
              <c:xMode val="edge"/>
              <c:yMode val="edge"/>
              <c:x val="6.3002704485193101E-2"/>
              <c:y val="0.26425124210473439"/>
            </c:manualLayout>
          </c:layout>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Gabarito" pitchFamily="2" charset="0"/>
                <a:ea typeface="+mn-ea"/>
                <a:cs typeface="Arial" panose="020B0604020202020204" pitchFamily="34" charset="0"/>
              </a:defRPr>
            </a:pPr>
            <a:endParaRPr lang="es-CO"/>
          </a:p>
        </c:txPr>
        <c:crossAx val="175824384"/>
        <c:crosses val="autoZero"/>
        <c:crossBetween val="between"/>
      </c:valAx>
      <c:valAx>
        <c:axId val="158913024"/>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Gabarito" pitchFamily="2" charset="0"/>
                    <a:ea typeface="+mn-ea"/>
                    <a:cs typeface="Arial" panose="020B0604020202020204" pitchFamily="34" charset="0"/>
                  </a:defRPr>
                </a:pPr>
                <a:r>
                  <a:rPr lang="es-CO"/>
                  <a:t>Número de proyectos</a:t>
                </a:r>
              </a:p>
            </c:rich>
          </c:tx>
          <c:layout>
            <c:manualLayout>
              <c:xMode val="edge"/>
              <c:yMode val="edge"/>
              <c:x val="0.90859710464234977"/>
              <c:y val="0.2405103337812026"/>
            </c:manualLayout>
          </c:layout>
          <c:overlay val="0"/>
          <c:spPr>
            <a:noFill/>
            <a:ln>
              <a:noFill/>
            </a:ln>
            <a:effectLst/>
          </c:sp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Gabarito" pitchFamily="2" charset="0"/>
                <a:ea typeface="+mn-ea"/>
                <a:cs typeface="Arial" panose="020B0604020202020204" pitchFamily="34" charset="0"/>
              </a:defRPr>
            </a:pPr>
            <a:endParaRPr lang="es-CO"/>
          </a:p>
        </c:txPr>
        <c:crossAx val="176517632"/>
        <c:crosses val="max"/>
        <c:crossBetween val="between"/>
      </c:valAx>
      <c:catAx>
        <c:axId val="176517632"/>
        <c:scaling>
          <c:orientation val="minMax"/>
        </c:scaling>
        <c:delete val="1"/>
        <c:axPos val="t"/>
        <c:numFmt formatCode="General" sourceLinked="1"/>
        <c:majorTickMark val="out"/>
        <c:minorTickMark val="none"/>
        <c:tickLblPos val="nextTo"/>
        <c:crossAx val="158913024"/>
        <c:crosses val="max"/>
        <c:auto val="1"/>
        <c:lblAlgn val="ctr"/>
        <c:lblOffset val="100"/>
        <c:noMultiLvlLbl val="0"/>
      </c:catAx>
      <c:spPr>
        <a:noFill/>
        <a:ln>
          <a:noFill/>
        </a:ln>
        <a:effectLst/>
      </c:spPr>
    </c:plotArea>
    <c:legend>
      <c:legendPos val="b"/>
      <c:layout>
        <c:manualLayout>
          <c:xMode val="edge"/>
          <c:yMode val="edge"/>
          <c:x val="7.9392472843292705E-2"/>
          <c:y val="0.85901047585396828"/>
          <c:w val="0.83325102691948849"/>
          <c:h val="0.13974728835673236"/>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Gabarito" pitchFamily="2" charset="0"/>
              <a:ea typeface="+mn-ea"/>
              <a:cs typeface="Arial" panose="020B0604020202020204" pitchFamily="34" charset="0"/>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Gabarito" pitchFamily="2" charset="0"/>
          <a:ea typeface="+mn-ea"/>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r>
              <a:rPr lang="en-US" sz="1100" b="1" i="0" u="none" strike="noStrike" kern="1200" spc="0" baseline="0">
                <a:solidFill>
                  <a:sysClr val="windowText" lastClr="000000">
                    <a:lumMod val="65000"/>
                    <a:lumOff val="35000"/>
                  </a:sysClr>
                </a:solidFill>
                <a:latin typeface="Arial" panose="020B0604020202020204" pitchFamily="34" charset="0"/>
                <a:cs typeface="Arial" panose="020B0604020202020204" pitchFamily="34" charset="0"/>
              </a:rPr>
              <a:t>Proyectos de IED nueva y de expansión por región (2024)</a:t>
            </a:r>
          </a:p>
        </c:rich>
      </c:tx>
      <c:layout>
        <c:manualLayout>
          <c:xMode val="edge"/>
          <c:yMode val="edge"/>
          <c:x val="0.13082788619745361"/>
          <c:y val="5.472892376217826E-3"/>
        </c:manualLayout>
      </c:layout>
      <c:overlay val="0"/>
      <c:spPr>
        <a:noFill/>
        <a:ln>
          <a:noFill/>
        </a:ln>
        <a:effectLst/>
      </c:spPr>
    </c:title>
    <c:autoTitleDeleted val="0"/>
    <c:plotArea>
      <c:layout>
        <c:manualLayout>
          <c:layoutTarget val="inner"/>
          <c:xMode val="edge"/>
          <c:yMode val="edge"/>
          <c:x val="0.10411526232843163"/>
          <c:y val="0.28007591375755869"/>
          <c:w val="0.86127313706218622"/>
          <c:h val="0.65972227010404527"/>
        </c:manualLayout>
      </c:layout>
      <c:barChart>
        <c:barDir val="bar"/>
        <c:grouping val="stacked"/>
        <c:varyColors val="0"/>
        <c:ser>
          <c:idx val="0"/>
          <c:order val="0"/>
          <c:tx>
            <c:strRef>
              <c:f>'2. Montos de IED'!$C$31</c:f>
              <c:strCache>
                <c:ptCount val="1"/>
                <c:pt idx="0">
                  <c:v>Bogotá-Región </c:v>
                </c:pt>
              </c:strCache>
            </c:strRef>
          </c:tx>
          <c:spPr>
            <a:solidFill>
              <a:schemeClr val="tx1"/>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IED'!$C$41:$C$44</c:f>
              <c:numCache>
                <c:formatCode>0%</c:formatCode>
                <c:ptCount val="4"/>
                <c:pt idx="0">
                  <c:v>0.52173913043478259</c:v>
                </c:pt>
                <c:pt idx="1">
                  <c:v>0.63888888888888884</c:v>
                </c:pt>
                <c:pt idx="2">
                  <c:v>0.55294117647058827</c:v>
                </c:pt>
                <c:pt idx="3">
                  <c:v>0.46460176991150443</c:v>
                </c:pt>
              </c:numCache>
            </c:numRef>
          </c:val>
          <c:extLst xmlns:c16r2="http://schemas.microsoft.com/office/drawing/2015/06/chart">
            <c:ext xmlns:c16="http://schemas.microsoft.com/office/drawing/2014/chart" uri="{C3380CC4-5D6E-409C-BE32-E72D297353CC}">
              <c16:uniqueId val="{00000000-0A51-4D25-824B-9E2D5218815E}"/>
            </c:ext>
          </c:extLst>
        </c:ser>
        <c:ser>
          <c:idx val="1"/>
          <c:order val="1"/>
          <c:tx>
            <c:v>Resto del país</c:v>
          </c:tx>
          <c:spPr>
            <a:solidFill>
              <a:srgbClr val="05A34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IED'!$D$41:$D$44</c:f>
              <c:numCache>
                <c:formatCode>0%</c:formatCode>
                <c:ptCount val="4"/>
                <c:pt idx="0">
                  <c:v>0.47826086956521741</c:v>
                </c:pt>
                <c:pt idx="1">
                  <c:v>0.36111111111111116</c:v>
                </c:pt>
                <c:pt idx="2">
                  <c:v>0.44705882352941173</c:v>
                </c:pt>
                <c:pt idx="3">
                  <c:v>0.53539823008849563</c:v>
                </c:pt>
              </c:numCache>
            </c:numRef>
          </c:val>
          <c:extLst xmlns:c16r2="http://schemas.microsoft.com/office/drawing/2015/06/chart">
            <c:ext xmlns:c16="http://schemas.microsoft.com/office/drawing/2014/chart" uri="{C3380CC4-5D6E-409C-BE32-E72D297353CC}">
              <c16:uniqueId val="{00000001-0A51-4D25-824B-9E2D5218815E}"/>
            </c:ext>
          </c:extLst>
        </c:ser>
        <c:dLbls>
          <c:showLegendKey val="0"/>
          <c:showVal val="0"/>
          <c:showCatName val="0"/>
          <c:showSerName val="0"/>
          <c:showPercent val="0"/>
          <c:showBubbleSize val="0"/>
        </c:dLbls>
        <c:gapWidth val="75"/>
        <c:overlap val="100"/>
        <c:axId val="176519680"/>
        <c:axId val="158914752"/>
      </c:barChart>
      <c:catAx>
        <c:axId val="17651968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58914752"/>
        <c:crosses val="autoZero"/>
        <c:auto val="1"/>
        <c:lblAlgn val="ctr"/>
        <c:lblOffset val="100"/>
        <c:noMultiLvlLbl val="0"/>
      </c:catAx>
      <c:valAx>
        <c:axId val="158914752"/>
        <c:scaling>
          <c:orientation val="minMax"/>
        </c:scaling>
        <c:delete val="1"/>
        <c:axPos val="t"/>
        <c:numFmt formatCode="0%" sourceLinked="1"/>
        <c:majorTickMark val="none"/>
        <c:minorTickMark val="none"/>
        <c:tickLblPos val="nextTo"/>
        <c:crossAx val="176519680"/>
        <c:crosses val="autoZero"/>
        <c:crossBetween val="between"/>
      </c:valAx>
      <c:spPr>
        <a:noFill/>
        <a:ln>
          <a:noFill/>
        </a:ln>
        <a:effectLst/>
      </c:spPr>
    </c:plotArea>
    <c:legend>
      <c:legendPos val="t"/>
      <c:layout>
        <c:manualLayout>
          <c:xMode val="edge"/>
          <c:yMode val="edge"/>
          <c:x val="0.26162579384319828"/>
          <c:y val="0.16582863899940012"/>
          <c:w val="0.47678986368724829"/>
          <c:h val="9.351074343384101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0" i="0" u="none" strike="noStrike" kern="1200" spc="0" baseline="0">
                <a:solidFill>
                  <a:sysClr val="windowText" lastClr="000000">
                    <a:lumMod val="65000"/>
                    <a:lumOff val="35000"/>
                  </a:sysClr>
                </a:solidFill>
                <a:latin typeface="+mn-lt"/>
                <a:ea typeface="+mn-ea"/>
                <a:cs typeface="+mn-cs"/>
              </a:defRPr>
            </a:pPr>
            <a:r>
              <a:rPr lang="es-CO" sz="1100" b="1" i="0" u="none" strike="noStrike" kern="1200" spc="0" baseline="0">
                <a:solidFill>
                  <a:sysClr val="windowText" lastClr="000000">
                    <a:lumMod val="65000"/>
                    <a:lumOff val="35000"/>
                  </a:sysClr>
                </a:solidFill>
                <a:latin typeface="Arial" panose="020B0604020202020204" pitchFamily="34" charset="0"/>
                <a:cs typeface="Arial" panose="020B0604020202020204" pitchFamily="34" charset="0"/>
              </a:rPr>
              <a:t>Inversión de capital en IED nueva y de expansión por región </a:t>
            </a:r>
            <a:r>
              <a:rPr lang="en-US" sz="1100" b="1" i="0" u="none" strike="noStrike" kern="1200" spc="0" baseline="0">
                <a:solidFill>
                  <a:sysClr val="windowText" lastClr="000000">
                    <a:lumMod val="65000"/>
                    <a:lumOff val="35000"/>
                  </a:sysClr>
                </a:solidFill>
                <a:latin typeface="Arial" panose="020B0604020202020204" pitchFamily="34" charset="0"/>
                <a:cs typeface="Arial" panose="020B0604020202020204" pitchFamily="34" charset="0"/>
              </a:rPr>
              <a:t>(2024)</a:t>
            </a:r>
          </a:p>
        </c:rich>
      </c:tx>
      <c:layout>
        <c:manualLayout>
          <c:xMode val="edge"/>
          <c:yMode val="edge"/>
          <c:x val="0.17480987955926047"/>
          <c:y val="5.4730548172850658E-3"/>
        </c:manualLayout>
      </c:layout>
      <c:overlay val="0"/>
      <c:spPr>
        <a:noFill/>
        <a:ln>
          <a:noFill/>
        </a:ln>
        <a:effectLst/>
      </c:spPr>
    </c:title>
    <c:autoTitleDeleted val="0"/>
    <c:plotArea>
      <c:layout>
        <c:manualLayout>
          <c:layoutTarget val="inner"/>
          <c:xMode val="edge"/>
          <c:yMode val="edge"/>
          <c:x val="0.10411526232843163"/>
          <c:y val="0.28007591375755869"/>
          <c:w val="0.86127313706218622"/>
          <c:h val="0.65972227010404527"/>
        </c:manualLayout>
      </c:layout>
      <c:barChart>
        <c:barDir val="bar"/>
        <c:grouping val="stacked"/>
        <c:varyColors val="0"/>
        <c:ser>
          <c:idx val="0"/>
          <c:order val="0"/>
          <c:tx>
            <c:strRef>
              <c:f>'2. Montos de IED'!$C$31</c:f>
              <c:strCache>
                <c:ptCount val="1"/>
                <c:pt idx="0">
                  <c:v>Bogotá-Región </c:v>
                </c:pt>
              </c:strCache>
            </c:strRef>
          </c:tx>
          <c:spPr>
            <a:solidFill>
              <a:schemeClr val="tx1"/>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IED'!$E$41:$E$44</c:f>
              <c:numCache>
                <c:formatCode>0%</c:formatCode>
                <c:ptCount val="4"/>
                <c:pt idx="0">
                  <c:v>0.32826794614002663</c:v>
                </c:pt>
                <c:pt idx="1">
                  <c:v>0.62182862782803083</c:v>
                </c:pt>
                <c:pt idx="2">
                  <c:v>0.24495714075703992</c:v>
                </c:pt>
                <c:pt idx="3">
                  <c:v>0.48526773695021252</c:v>
                </c:pt>
              </c:numCache>
            </c:numRef>
          </c:val>
          <c:extLst xmlns:c16r2="http://schemas.microsoft.com/office/drawing/2015/06/chart">
            <c:ext xmlns:c16="http://schemas.microsoft.com/office/drawing/2014/chart" uri="{C3380CC4-5D6E-409C-BE32-E72D297353CC}">
              <c16:uniqueId val="{00000000-F78F-4F94-A0D9-4E03ED20EF2C}"/>
            </c:ext>
          </c:extLst>
        </c:ser>
        <c:ser>
          <c:idx val="1"/>
          <c:order val="1"/>
          <c:tx>
            <c:v>Resto del país</c:v>
          </c:tx>
          <c:spPr>
            <a:solidFill>
              <a:srgbClr val="05A34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IED'!$F$41:$F$44</c:f>
              <c:numCache>
                <c:formatCode>0%</c:formatCode>
                <c:ptCount val="4"/>
                <c:pt idx="0">
                  <c:v>0.67173205385997337</c:v>
                </c:pt>
                <c:pt idx="1">
                  <c:v>0.37817137217196917</c:v>
                </c:pt>
                <c:pt idx="2">
                  <c:v>0.75504285924296011</c:v>
                </c:pt>
                <c:pt idx="3">
                  <c:v>0.51473226304978748</c:v>
                </c:pt>
              </c:numCache>
            </c:numRef>
          </c:val>
          <c:extLst xmlns:c16r2="http://schemas.microsoft.com/office/drawing/2015/06/chart">
            <c:ext xmlns:c16="http://schemas.microsoft.com/office/drawing/2014/chart" uri="{C3380CC4-5D6E-409C-BE32-E72D297353CC}">
              <c16:uniqueId val="{00000001-F78F-4F94-A0D9-4E03ED20EF2C}"/>
            </c:ext>
          </c:extLst>
        </c:ser>
        <c:dLbls>
          <c:showLegendKey val="0"/>
          <c:showVal val="0"/>
          <c:showCatName val="0"/>
          <c:showSerName val="0"/>
          <c:showPercent val="0"/>
          <c:showBubbleSize val="0"/>
        </c:dLbls>
        <c:gapWidth val="75"/>
        <c:overlap val="100"/>
        <c:axId val="176520704"/>
        <c:axId val="209093184"/>
      </c:barChart>
      <c:catAx>
        <c:axId val="17652070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09093184"/>
        <c:crosses val="autoZero"/>
        <c:auto val="1"/>
        <c:lblAlgn val="ctr"/>
        <c:lblOffset val="100"/>
        <c:noMultiLvlLbl val="0"/>
      </c:catAx>
      <c:valAx>
        <c:axId val="209093184"/>
        <c:scaling>
          <c:orientation val="minMax"/>
        </c:scaling>
        <c:delete val="1"/>
        <c:axPos val="t"/>
        <c:numFmt formatCode="0%" sourceLinked="1"/>
        <c:majorTickMark val="none"/>
        <c:minorTickMark val="none"/>
        <c:tickLblPos val="nextTo"/>
        <c:crossAx val="176520704"/>
        <c:crosses val="autoZero"/>
        <c:crossBetween val="between"/>
      </c:valAx>
      <c:spPr>
        <a:noFill/>
        <a:ln>
          <a:noFill/>
        </a:ln>
        <a:effectLst/>
      </c:spPr>
    </c:plotArea>
    <c:legend>
      <c:legendPos val="t"/>
      <c:layout>
        <c:manualLayout>
          <c:xMode val="edge"/>
          <c:yMode val="edge"/>
          <c:x val="0.26162579384319828"/>
          <c:y val="0.16582863899940012"/>
          <c:w val="0.4763734362134518"/>
          <c:h val="9.235570525328719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100" b="0" i="0" u="none" strike="noStrike" kern="1200" spc="0" baseline="0">
                <a:solidFill>
                  <a:sysClr val="windowText" lastClr="000000">
                    <a:lumMod val="65000"/>
                    <a:lumOff val="35000"/>
                  </a:sysClr>
                </a:solidFill>
                <a:latin typeface="+mn-lt"/>
                <a:ea typeface="+mn-ea"/>
                <a:cs typeface="+mn-cs"/>
              </a:defRPr>
            </a:pPr>
            <a:r>
              <a:rPr lang="es-CO" sz="1100" b="1" i="0" u="none" strike="noStrike" kern="1200" spc="0" baseline="0">
                <a:solidFill>
                  <a:sysClr val="windowText" lastClr="000000">
                    <a:lumMod val="65000"/>
                    <a:lumOff val="35000"/>
                  </a:sysClr>
                </a:solidFill>
                <a:latin typeface="Arial" panose="020B0604020202020204" pitchFamily="34" charset="0"/>
                <a:cs typeface="Arial" panose="020B0604020202020204" pitchFamily="34" charset="0"/>
              </a:rPr>
              <a:t> Empleos directos creados por la IED nueva y de expansión por región </a:t>
            </a:r>
            <a:r>
              <a:rPr lang="en-US" sz="1100" b="1" i="0" u="none" strike="noStrike" kern="1200" spc="0" baseline="0">
                <a:solidFill>
                  <a:sysClr val="windowText" lastClr="000000">
                    <a:lumMod val="65000"/>
                    <a:lumOff val="35000"/>
                  </a:sysClr>
                </a:solidFill>
                <a:latin typeface="Arial" panose="020B0604020202020204" pitchFamily="34" charset="0"/>
                <a:cs typeface="Arial" panose="020B0604020202020204" pitchFamily="34" charset="0"/>
              </a:rPr>
              <a:t>(2024)</a:t>
            </a:r>
          </a:p>
        </c:rich>
      </c:tx>
      <c:layout>
        <c:manualLayout>
          <c:xMode val="edge"/>
          <c:yMode val="edge"/>
          <c:x val="0.12761225295257766"/>
          <c:y val="7.7462567290226826E-6"/>
        </c:manualLayout>
      </c:layout>
      <c:overlay val="0"/>
      <c:spPr>
        <a:noFill/>
        <a:ln>
          <a:noFill/>
        </a:ln>
        <a:effectLst/>
      </c:spPr>
    </c:title>
    <c:autoTitleDeleted val="0"/>
    <c:plotArea>
      <c:layout>
        <c:manualLayout>
          <c:layoutTarget val="inner"/>
          <c:xMode val="edge"/>
          <c:yMode val="edge"/>
          <c:x val="0.10411526232843163"/>
          <c:y val="0.28007591375755869"/>
          <c:w val="0.86127313706218622"/>
          <c:h val="0.65972227010404527"/>
        </c:manualLayout>
      </c:layout>
      <c:barChart>
        <c:barDir val="bar"/>
        <c:grouping val="stacked"/>
        <c:varyColors val="0"/>
        <c:ser>
          <c:idx val="0"/>
          <c:order val="0"/>
          <c:tx>
            <c:strRef>
              <c:f>'2. Montos de IED'!$C$31</c:f>
              <c:strCache>
                <c:ptCount val="1"/>
                <c:pt idx="0">
                  <c:v>Bogotá-Región </c:v>
                </c:pt>
              </c:strCache>
            </c:strRef>
          </c:tx>
          <c:spPr>
            <a:solidFill>
              <a:schemeClr val="tx1"/>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IED'!$G$41:$G$44</c:f>
              <c:numCache>
                <c:formatCode>0%</c:formatCode>
                <c:ptCount val="4"/>
                <c:pt idx="0">
                  <c:v>0.4676332788112334</c:v>
                </c:pt>
                <c:pt idx="1">
                  <c:v>0.57955500347082678</c:v>
                </c:pt>
                <c:pt idx="2">
                  <c:v>0.44788674599917933</c:v>
                </c:pt>
                <c:pt idx="3">
                  <c:v>0.4657306484389433</c:v>
                </c:pt>
              </c:numCache>
            </c:numRef>
          </c:val>
          <c:extLst xmlns:c16r2="http://schemas.microsoft.com/office/drawing/2015/06/chart">
            <c:ext xmlns:c16="http://schemas.microsoft.com/office/drawing/2014/chart" uri="{C3380CC4-5D6E-409C-BE32-E72D297353CC}">
              <c16:uniqueId val="{00000000-9E7D-4D33-9381-6E5B143E5C1C}"/>
            </c:ext>
          </c:extLst>
        </c:ser>
        <c:ser>
          <c:idx val="1"/>
          <c:order val="1"/>
          <c:tx>
            <c:v>Resto del país</c:v>
          </c:tx>
          <c:spPr>
            <a:solidFill>
              <a:srgbClr val="05A34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'2. Montos de IED'!$B$41:$B$44</c:f>
              <c:numCache>
                <c:formatCode>General</c:formatCode>
                <c:ptCount val="4"/>
                <c:pt idx="0">
                  <c:v>2021</c:v>
                </c:pt>
                <c:pt idx="1">
                  <c:v>2022</c:v>
                </c:pt>
                <c:pt idx="2">
                  <c:v>2023</c:v>
                </c:pt>
                <c:pt idx="3">
                  <c:v>2024</c:v>
                </c:pt>
              </c:numCache>
            </c:numRef>
          </c:cat>
          <c:val>
            <c:numRef>
              <c:f>'2. Montos de IED'!$H$41:$H$44</c:f>
              <c:numCache>
                <c:formatCode>0%</c:formatCode>
                <c:ptCount val="4"/>
                <c:pt idx="0">
                  <c:v>0.5323667211887666</c:v>
                </c:pt>
                <c:pt idx="1">
                  <c:v>0.42044499652917322</c:v>
                </c:pt>
                <c:pt idx="2">
                  <c:v>0.55211325400082067</c:v>
                </c:pt>
                <c:pt idx="3">
                  <c:v>0.5342693515610567</c:v>
                </c:pt>
              </c:numCache>
            </c:numRef>
          </c:val>
          <c:extLst xmlns:c16r2="http://schemas.microsoft.com/office/drawing/2015/06/chart">
            <c:ext xmlns:c16="http://schemas.microsoft.com/office/drawing/2014/chart" uri="{C3380CC4-5D6E-409C-BE32-E72D297353CC}">
              <c16:uniqueId val="{00000001-9E7D-4D33-9381-6E5B143E5C1C}"/>
            </c:ext>
          </c:extLst>
        </c:ser>
        <c:dLbls>
          <c:showLegendKey val="0"/>
          <c:showVal val="0"/>
          <c:showCatName val="0"/>
          <c:showSerName val="0"/>
          <c:showPercent val="0"/>
          <c:showBubbleSize val="0"/>
        </c:dLbls>
        <c:gapWidth val="75"/>
        <c:overlap val="100"/>
        <c:axId val="176571904"/>
        <c:axId val="209095488"/>
      </c:barChart>
      <c:catAx>
        <c:axId val="17657190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09095488"/>
        <c:crosses val="autoZero"/>
        <c:auto val="1"/>
        <c:lblAlgn val="ctr"/>
        <c:lblOffset val="100"/>
        <c:noMultiLvlLbl val="0"/>
      </c:catAx>
      <c:valAx>
        <c:axId val="209095488"/>
        <c:scaling>
          <c:orientation val="minMax"/>
        </c:scaling>
        <c:delete val="1"/>
        <c:axPos val="t"/>
        <c:numFmt formatCode="0%" sourceLinked="1"/>
        <c:majorTickMark val="none"/>
        <c:minorTickMark val="none"/>
        <c:tickLblPos val="nextTo"/>
        <c:crossAx val="176571904"/>
        <c:crosses val="autoZero"/>
        <c:crossBetween val="between"/>
      </c:valAx>
      <c:spPr>
        <a:noFill/>
        <a:ln>
          <a:noFill/>
        </a:ln>
        <a:effectLst/>
      </c:spPr>
    </c:plotArea>
    <c:legend>
      <c:legendPos val="t"/>
      <c:layout>
        <c:manualLayout>
          <c:xMode val="edge"/>
          <c:yMode val="edge"/>
          <c:x val="0.26162579384319828"/>
          <c:y val="0.16582863899940012"/>
          <c:w val="0.4763734362134518"/>
          <c:h val="9.235570525328719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Hoja1!$B$1</c:f>
              <c:strCache>
                <c:ptCount val="1"/>
                <c:pt idx="0">
                  <c:v>Proyectos anuales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3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Hoja1!$A$2:$A$8</c:f>
              <c:strCache>
                <c:ptCount val="7"/>
                <c:pt idx="0">
                  <c:v>2017</c:v>
                </c:pt>
                <c:pt idx="1">
                  <c:v>2018</c:v>
                </c:pt>
                <c:pt idx="2">
                  <c:v>2019</c:v>
                </c:pt>
                <c:pt idx="3">
                  <c:v>2020</c:v>
                </c:pt>
                <c:pt idx="4">
                  <c:v>2021</c:v>
                </c:pt>
                <c:pt idx="5">
                  <c:v>2021-1T</c:v>
                </c:pt>
                <c:pt idx="6">
                  <c:v>2022-1T</c:v>
                </c:pt>
              </c:strCache>
            </c:strRef>
          </c:cat>
          <c:val>
            <c:numRef>
              <c:f>Hoja1!$B$2:$B$8</c:f>
              <c:numCache>
                <c:formatCode>General</c:formatCode>
                <c:ptCount val="7"/>
                <c:pt idx="0">
                  <c:v>161</c:v>
                </c:pt>
                <c:pt idx="1">
                  <c:v>203</c:v>
                </c:pt>
                <c:pt idx="2">
                  <c:v>180</c:v>
                </c:pt>
                <c:pt idx="3">
                  <c:v>97</c:v>
                </c:pt>
                <c:pt idx="4">
                  <c:v>115</c:v>
                </c:pt>
                <c:pt idx="5">
                  <c:v>27</c:v>
                </c:pt>
                <c:pt idx="6">
                  <c:v>32</c:v>
                </c:pt>
              </c:numCache>
            </c:numRef>
          </c:val>
          <c:extLst xmlns:c16r2="http://schemas.microsoft.com/office/drawing/2015/06/chart">
            <c:ext xmlns:c16="http://schemas.microsoft.com/office/drawing/2014/chart" uri="{C3380CC4-5D6E-409C-BE32-E72D297353CC}">
              <c16:uniqueId val="{00000000-6323-4565-8601-DA9B16BC93B9}"/>
            </c:ext>
          </c:extLst>
        </c:ser>
        <c:dLbls>
          <c:showLegendKey val="0"/>
          <c:showVal val="0"/>
          <c:showCatName val="0"/>
          <c:showSerName val="0"/>
          <c:showPercent val="0"/>
          <c:showBubbleSize val="0"/>
        </c:dLbls>
        <c:gapWidth val="219"/>
        <c:overlap val="-27"/>
        <c:axId val="158990848"/>
        <c:axId val="183885824"/>
      </c:barChart>
      <c:catAx>
        <c:axId val="1589908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3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183885824"/>
        <c:crosses val="autoZero"/>
        <c:auto val="1"/>
        <c:lblAlgn val="ctr"/>
        <c:lblOffset val="100"/>
        <c:noMultiLvlLbl val="0"/>
      </c:catAx>
      <c:valAx>
        <c:axId val="183885824"/>
        <c:scaling>
          <c:orientation val="minMax"/>
        </c:scaling>
        <c:delete val="1"/>
        <c:axPos val="l"/>
        <c:numFmt formatCode="General" sourceLinked="1"/>
        <c:majorTickMark val="none"/>
        <c:minorTickMark val="none"/>
        <c:tickLblPos val="nextTo"/>
        <c:crossAx val="158990848"/>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1"/>
          <c:order val="1"/>
          <c:tx>
            <c:strRef>
              <c:f>Hoja1!$C$11</c:f>
              <c:strCache>
                <c:ptCount val="1"/>
                <c:pt idx="0">
                  <c:v>Inversión de capital 
USD millones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Hoja1!$C$12:$C$18</c:f>
              <c:numCache>
                <c:formatCode>#,##0</c:formatCode>
                <c:ptCount val="7"/>
                <c:pt idx="0">
                  <c:v>2130.7008215933324</c:v>
                </c:pt>
                <c:pt idx="1">
                  <c:v>2673.8833422135594</c:v>
                </c:pt>
                <c:pt idx="2">
                  <c:v>3228.6012075242234</c:v>
                </c:pt>
                <c:pt idx="3">
                  <c:v>869.74274356212356</c:v>
                </c:pt>
                <c:pt idx="4">
                  <c:v>1551.261655</c:v>
                </c:pt>
                <c:pt idx="5">
                  <c:v>590.14523992740806</c:v>
                </c:pt>
                <c:pt idx="6">
                  <c:v>382.73</c:v>
                </c:pt>
              </c:numCache>
            </c:numRef>
          </c:val>
          <c:extLst xmlns:c16r2="http://schemas.microsoft.com/office/drawing/2015/06/chart">
            <c:ext xmlns:c16="http://schemas.microsoft.com/office/drawing/2014/chart" uri="{C3380CC4-5D6E-409C-BE32-E72D297353CC}">
              <c16:uniqueId val="{00000001-FDF0-4D6B-AF25-E42052E331A9}"/>
            </c:ext>
          </c:extLst>
        </c:ser>
        <c:dLbls>
          <c:showLegendKey val="0"/>
          <c:showVal val="0"/>
          <c:showCatName val="0"/>
          <c:showSerName val="0"/>
          <c:showPercent val="0"/>
          <c:showBubbleSize val="0"/>
        </c:dLbls>
        <c:gapWidth val="219"/>
        <c:axId val="158992384"/>
        <c:axId val="209100096"/>
      </c:barChart>
      <c:lineChart>
        <c:grouping val="standard"/>
        <c:varyColors val="0"/>
        <c:ser>
          <c:idx val="0"/>
          <c:order val="0"/>
          <c:tx>
            <c:strRef>
              <c:f>Hoja1!$B$11</c:f>
              <c:strCache>
                <c:ptCount val="1"/>
                <c:pt idx="0">
                  <c:v>Número de proyectos</c:v>
                </c:pt>
              </c:strCache>
            </c:strRef>
          </c:tx>
          <c:spPr>
            <a:ln w="28575" cap="rnd">
              <a:noFill/>
              <a:round/>
            </a:ln>
            <a:effectLst/>
          </c:spPr>
          <c:marker>
            <c:symbol val="none"/>
          </c:marker>
          <c:dLbls>
            <c:spPr>
              <a:solidFill>
                <a:schemeClr val="accent2"/>
              </a:solid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Hoja1!$B$12:$B$18</c:f>
              <c:numCache>
                <c:formatCode>General</c:formatCode>
                <c:ptCount val="7"/>
                <c:pt idx="0">
                  <c:v>161</c:v>
                </c:pt>
                <c:pt idx="1">
                  <c:v>203</c:v>
                </c:pt>
                <c:pt idx="2">
                  <c:v>180</c:v>
                </c:pt>
                <c:pt idx="3">
                  <c:v>97</c:v>
                </c:pt>
                <c:pt idx="4">
                  <c:v>115</c:v>
                </c:pt>
                <c:pt idx="5">
                  <c:v>27</c:v>
                </c:pt>
                <c:pt idx="6">
                  <c:v>32</c:v>
                </c:pt>
              </c:numCache>
            </c:numRef>
          </c:val>
          <c:smooth val="0"/>
          <c:extLst xmlns:c16r2="http://schemas.microsoft.com/office/drawing/2015/06/chart">
            <c:ext xmlns:c16="http://schemas.microsoft.com/office/drawing/2014/chart" uri="{C3380CC4-5D6E-409C-BE32-E72D297353CC}">
              <c16:uniqueId val="{00000000-FDF0-4D6B-AF25-E42052E331A9}"/>
            </c:ext>
          </c:extLst>
        </c:ser>
        <c:dLbls>
          <c:showLegendKey val="0"/>
          <c:showVal val="0"/>
          <c:showCatName val="0"/>
          <c:showSerName val="0"/>
          <c:showPercent val="0"/>
          <c:showBubbleSize val="0"/>
        </c:dLbls>
        <c:marker val="1"/>
        <c:smooth val="0"/>
        <c:axId val="158993920"/>
        <c:axId val="183887552"/>
      </c:lineChart>
      <c:catAx>
        <c:axId val="1589923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209100096"/>
        <c:crosses val="autoZero"/>
        <c:auto val="1"/>
        <c:lblAlgn val="ctr"/>
        <c:lblOffset val="100"/>
        <c:noMultiLvlLbl val="0"/>
      </c:catAx>
      <c:valAx>
        <c:axId val="209100096"/>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158992384"/>
        <c:crosses val="autoZero"/>
        <c:crossBetween val="between"/>
      </c:valAx>
      <c:valAx>
        <c:axId val="183887552"/>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158993920"/>
        <c:crosses val="max"/>
        <c:crossBetween val="between"/>
      </c:valAx>
      <c:catAx>
        <c:axId val="158993920"/>
        <c:scaling>
          <c:orientation val="minMax"/>
        </c:scaling>
        <c:delete val="1"/>
        <c:axPos val="b"/>
        <c:numFmt formatCode="General" sourceLinked="1"/>
        <c:majorTickMark val="out"/>
        <c:minorTickMark val="none"/>
        <c:tickLblPos val="nextTo"/>
        <c:crossAx val="183887552"/>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noFill/>
    <a:ln w="9525" cap="flat" cmpd="sng" algn="ctr">
      <a:noFill/>
      <a:round/>
    </a:ln>
    <a:effectLst/>
  </c:spPr>
  <c:txPr>
    <a:bodyPr/>
    <a:lstStyle/>
    <a:p>
      <a:pPr>
        <a:defRPr sz="1600">
          <a:latin typeface="Arial Narrow" panose="020B0606020202030204" pitchFamily="34" charset="0"/>
        </a:defRPr>
      </a:pPr>
      <a:endParaRPr lang="es-CO"/>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_xlchart.v1.1</cx:f>
      </cx:numDim>
    </cx:data>
  </cx:chartData>
  <cx:chart>
    <cx:title pos="t" align="ctr" overlay="0">
      <cx:tx>
        <cx:txData>
          <cx:v>Proyectos de IED nueva y de expansión en Bogotá-Región por país destino (2021 - 2024)</cx:v>
        </cx:txData>
      </cx:tx>
      <cx:txPr>
        <a:bodyPr vertOverflow="overflow" horzOverflow="overflow" wrap="square" lIns="0" tIns="0" rIns="0" bIns="0"/>
        <a:lstStyle/>
        <a:p>
          <a:pPr algn="ctr" rtl="0">
            <a:defRPr sz="1400" b="0" i="0">
              <a:solidFill>
                <a:srgbClr val="595959"/>
              </a:solidFill>
              <a:latin typeface="Gabarito" pitchFamily="2" charset="0"/>
              <a:ea typeface="Gabarito" pitchFamily="2" charset="0"/>
              <a:cs typeface="Gabarito" pitchFamily="2" charset="0"/>
            </a:defRPr>
          </a:pPr>
          <a:r>
            <a:rPr lang="es-CO" b="1">
              <a:latin typeface="Gabarito" pitchFamily="2" charset="0"/>
              <a:cs typeface="Arial" panose="020B0604020202020204" pitchFamily="34" charset="0"/>
            </a:rPr>
            <a:t>Proyectos de IED nueva y de expansión en Bogotá-Región por país destino (2021 - 2024)</a:t>
          </a:r>
        </a:p>
      </cx:txPr>
    </cx:title>
    <cx:plotArea>
      <cx:plotAreaRegion>
        <cx:series layoutId="treemap" uniqueId="{0F9C3B98-5BE7-451B-8B70-14706B4AA171}">
          <cx:dataPt idx="0">
            <cx:spPr>
              <a:solidFill>
                <a:srgbClr val="05A34F"/>
              </a:solidFill>
            </cx:spPr>
          </cx:dataPt>
          <cx:dataPt idx="1">
            <cx:spPr>
              <a:solidFill>
                <a:srgbClr val="5ED18D"/>
              </a:solidFill>
            </cx:spPr>
          </cx:dataPt>
          <cx:dataPt idx="3">
            <cx:spPr>
              <a:solidFill>
                <a:srgbClr val="3384D6"/>
              </a:solidFill>
            </cx:spPr>
          </cx:dataPt>
          <cx:dataPt idx="5">
            <cx:spPr>
              <a:solidFill>
                <a:srgbClr val="83C4FF"/>
              </a:solidFill>
            </cx:spPr>
          </cx:dataPt>
          <cx:dataPt idx="6">
            <cx:spPr>
              <a:solidFill>
                <a:srgbClr val="BBEACB"/>
              </a:solidFill>
            </cx:spPr>
          </cx:dataPt>
          <cx:dataPt idx="7">
            <cx:spPr>
              <a:solidFill>
                <a:srgbClr val="83DDA9"/>
              </a:solidFill>
            </cx:spPr>
          </cx:dataPt>
          <cx:dataPt idx="9">
            <cx:spPr>
              <a:solidFill>
                <a:sysClr val="windowText" lastClr="000000"/>
              </a:solidFill>
            </cx:spPr>
          </cx:dataPt>
          <cx:dataLabels pos="inEnd">
            <cx:txPr>
              <a:bodyPr vertOverflow="overflow" horzOverflow="overflow" wrap="square" lIns="0" tIns="0" rIns="0" bIns="0"/>
              <a:lstStyle/>
              <a:p>
                <a:pPr algn="ctr" rtl="0">
                  <a:defRPr sz="1200" b="0" i="0">
                    <a:solidFill>
                      <a:srgbClr val="FFFFFF"/>
                    </a:solidFill>
                    <a:latin typeface="Gabarito" pitchFamily="2" charset="0"/>
                    <a:ea typeface="Gabarito" pitchFamily="2" charset="0"/>
                    <a:cs typeface="Gabarito" pitchFamily="2" charset="0"/>
                  </a:defRPr>
                </a:pPr>
                <a:endParaRPr lang="es-CO" sz="1200">
                  <a:latin typeface="Gabarito" pitchFamily="2" charset="0"/>
                  <a:cs typeface="Arial" panose="020B0604020202020204" pitchFamily="34" charset="0"/>
                </a:endParaRPr>
              </a:p>
            </cx:txPr>
            <cx:visibility seriesName="0" categoryName="1" value="1"/>
            <cx:separator>
</cx:separator>
          </cx:dataLabels>
          <cx:dataId val="0"/>
          <cx:layoutPr/>
        </cx:series>
      </cx:plotAreaRegion>
    </cx:plotArea>
  </cx:chart>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_xlchart.v1.2</cx:f>
      </cx:strDim>
      <cx:numDim type="size">
        <cx:f>_xlchart.v1.3</cx:f>
      </cx:numDim>
    </cx:data>
  </cx:chartData>
  <cx:chart>
    <cx:title pos="t" align="ctr" overlay="0">
      <cx:tx>
        <cx:rich>
          <a:bodyPr spcFirstLastPara="1" vertOverflow="ellipsis" horzOverflow="overflow" wrap="square" lIns="0" tIns="0" rIns="0" bIns="0" anchor="ctr" anchorCtr="1"/>
          <a:lstStyle/>
          <a:p>
            <a:pPr algn="ctr" rtl="0">
              <a:defRPr>
                <a:latin typeface="Gabarito" pitchFamily="2" charset="0"/>
                <a:ea typeface="Gabarito" pitchFamily="2" charset="0"/>
                <a:cs typeface="Gabarito" pitchFamily="2" charset="0"/>
              </a:defRPr>
            </a:pPr>
            <a:r>
              <a:rPr lang="es-CO" sz="1400" b="1" i="0" u="none" strike="noStrike" baseline="0">
                <a:solidFill>
                  <a:sysClr val="windowText" lastClr="000000">
                    <a:lumMod val="65000"/>
                    <a:lumOff val="35000"/>
                  </a:sysClr>
                </a:solidFill>
                <a:effectLst/>
                <a:latin typeface="Gabarito" pitchFamily="2" charset="0"/>
                <a:ea typeface="Calibri" panose="020F0502020204030204" pitchFamily="34" charset="0"/>
                <a:cs typeface="Calibri" panose="020F0502020204030204" pitchFamily="34" charset="0"/>
              </a:rPr>
              <a:t>Proyectos de IED nueva y de expansión en Bogotá-Región por sector (2024)</a:t>
            </a:r>
            <a:endParaRPr lang="es-ES" sz="1400" b="0" i="0" u="none" strike="noStrike" baseline="0">
              <a:solidFill>
                <a:sysClr val="windowText" lastClr="000000">
                  <a:lumMod val="65000"/>
                  <a:lumOff val="35000"/>
                </a:sysClr>
              </a:solidFill>
              <a:latin typeface="Gabarito" pitchFamily="2" charset="0"/>
            </a:endParaRPr>
          </a:p>
        </cx:rich>
      </cx:tx>
    </cx:title>
    <cx:plotArea>
      <cx:plotAreaRegion>
        <cx:series layoutId="treemap" uniqueId="{BF5B8420-CC5D-44B2-8806-7AC7FDFAB046}">
          <cx:dataPt idx="0">
            <cx:spPr>
              <a:solidFill>
                <a:srgbClr val="05A34F"/>
              </a:solidFill>
            </cx:spPr>
          </cx:dataPt>
          <cx:dataPt idx="1">
            <cx:spPr>
              <a:solidFill>
                <a:srgbClr val="5ED18D"/>
              </a:solidFill>
            </cx:spPr>
          </cx:dataPt>
          <cx:dataPt idx="3">
            <cx:spPr>
              <a:solidFill>
                <a:sysClr val="windowText" lastClr="000000"/>
              </a:solidFill>
            </cx:spPr>
          </cx:dataPt>
          <cx:dataPt idx="5">
            <cx:spPr>
              <a:solidFill>
                <a:srgbClr val="BBEACB"/>
              </a:solidFill>
            </cx:spPr>
          </cx:dataPt>
          <cx:dataPt idx="6">
            <cx:spPr>
              <a:solidFill>
                <a:srgbClr val="83DDA9"/>
              </a:solidFill>
            </cx:spPr>
          </cx:dataPt>
          <cx:dataPt idx="7">
            <cx:spPr>
              <a:solidFill>
                <a:srgbClr val="3384D6"/>
              </a:solidFill>
            </cx:spPr>
          </cx:dataPt>
          <cx:dataPt idx="9">
            <cx:spPr>
              <a:solidFill>
                <a:srgbClr val="83C4FF"/>
              </a:solidFill>
            </cx:spPr>
          </cx:dataPt>
          <cx:dataLabels pos="inEnd">
            <cx:txPr>
              <a:bodyPr vertOverflow="overflow" horzOverflow="overflow" wrap="square" lIns="0" tIns="0" rIns="0" bIns="0"/>
              <a:lstStyle/>
              <a:p>
                <a:pPr algn="ctr" rtl="0">
                  <a:defRPr sz="1200" b="0" i="0">
                    <a:solidFill>
                      <a:srgbClr val="000000"/>
                    </a:solidFill>
                    <a:latin typeface="Gabarito" pitchFamily="2" charset="0"/>
                    <a:ea typeface="Gabarito" pitchFamily="2" charset="0"/>
                    <a:cs typeface="Gabarito" pitchFamily="2" charset="0"/>
                  </a:defRPr>
                </a:pPr>
                <a:endParaRPr>
                  <a:latin typeface="Gabarito" pitchFamily="2" charset="0"/>
                </a:endParaRPr>
              </a:p>
            </cx:txPr>
            <cx:visibility seriesName="0" categoryName="1" value="1"/>
            <cx:separator>
</cx:separator>
          </cx:dataLabels>
          <cx:dataId val="0"/>
          <cx:layoutPr/>
        </cx:series>
      </cx:plotAreaRegion>
    </cx:plotArea>
  </cx:chart>
</cx:chartSpace>
</file>

<file path=xl/charts/chartEx3.xml><?xml version="1.0" encoding="utf-8"?>
<cx:chartSpace xmlns:a="http://schemas.openxmlformats.org/drawingml/2006/main" xmlns:r="http://schemas.openxmlformats.org/officeDocument/2006/relationships" xmlns:cx="http://schemas.microsoft.com/office/drawing/2014/chartex">
  <cx:chartData>
    <cx:data id="0">
      <cx:strDim type="cat">
        <cx:f>_xlchart.v1.4</cx:f>
      </cx:strDim>
      <cx:numDim type="size">
        <cx:f>_xlchart.v1.5</cx:f>
      </cx:numDim>
    </cx:data>
  </cx:chartData>
  <cx:chart>
    <cx:title pos="t" align="ctr" overlay="0">
      <cx:tx>
        <cx:rich>
          <a:bodyPr spcFirstLastPara="1" vertOverflow="ellipsis" horzOverflow="overflow" wrap="square" lIns="0" tIns="0" rIns="0" bIns="0" anchor="ctr" anchorCtr="1"/>
          <a:lstStyle/>
          <a:p>
            <a:pPr algn="ctr" rtl="0">
              <a:defRPr>
                <a:latin typeface="Gabarito" pitchFamily="2" charset="0"/>
                <a:ea typeface="Gabarito" pitchFamily="2" charset="0"/>
                <a:cs typeface="Gabarito" pitchFamily="2" charset="0"/>
              </a:defRPr>
            </a:pPr>
            <a:r>
              <a:rPr lang="es-CO" sz="1400" b="1" i="0" u="none" strike="noStrike" baseline="0">
                <a:solidFill>
                  <a:sysClr val="windowText" lastClr="000000">
                    <a:lumMod val="65000"/>
                    <a:lumOff val="35000"/>
                  </a:sysClr>
                </a:solidFill>
                <a:effectLst/>
                <a:latin typeface="Gabarito" pitchFamily="2" charset="0"/>
                <a:ea typeface="Calibri" panose="020F0502020204030204" pitchFamily="34" charset="0"/>
                <a:cs typeface="Calibri" panose="020F0502020204030204" pitchFamily="34" charset="0"/>
              </a:rPr>
              <a:t>Proyectos de IED nueva y de expansión en Bogotá-Región por sector (2021-2024)</a:t>
            </a:r>
            <a:endParaRPr lang="es-ES" sz="1400" b="0" i="0" u="none" strike="noStrike" baseline="0">
              <a:solidFill>
                <a:sysClr val="windowText" lastClr="000000">
                  <a:lumMod val="65000"/>
                  <a:lumOff val="35000"/>
                </a:sysClr>
              </a:solidFill>
              <a:latin typeface="Gabarito" pitchFamily="2" charset="0"/>
            </a:endParaRPr>
          </a:p>
        </cx:rich>
      </cx:tx>
    </cx:title>
    <cx:plotArea>
      <cx:plotAreaRegion>
        <cx:series layoutId="treemap" uniqueId="{BF5B8420-CC5D-44B2-8806-7AC7FDFAB046}">
          <cx:dataPt idx="0">
            <cx:spPr>
              <a:solidFill>
                <a:srgbClr val="05A34F"/>
              </a:solidFill>
            </cx:spPr>
          </cx:dataPt>
          <cx:dataPt idx="1">
            <cx:spPr>
              <a:solidFill>
                <a:srgbClr val="5ED18D"/>
              </a:solidFill>
            </cx:spPr>
          </cx:dataPt>
          <cx:dataPt idx="3">
            <cx:spPr>
              <a:solidFill>
                <a:sysClr val="windowText" lastClr="000000"/>
              </a:solidFill>
            </cx:spPr>
          </cx:dataPt>
          <cx:dataPt idx="5">
            <cx:spPr>
              <a:solidFill>
                <a:srgbClr val="BBEACB"/>
              </a:solidFill>
            </cx:spPr>
          </cx:dataPt>
          <cx:dataPt idx="6">
            <cx:spPr>
              <a:solidFill>
                <a:srgbClr val="83DDA9"/>
              </a:solidFill>
            </cx:spPr>
          </cx:dataPt>
          <cx:dataPt idx="7">
            <cx:spPr>
              <a:solidFill>
                <a:srgbClr val="3384D6"/>
              </a:solidFill>
            </cx:spPr>
          </cx:dataPt>
          <cx:dataPt idx="9">
            <cx:spPr>
              <a:solidFill>
                <a:srgbClr val="83C4FF"/>
              </a:solidFill>
            </cx:spPr>
          </cx:dataPt>
          <cx:dataLabels pos="inEnd">
            <cx:txPr>
              <a:bodyPr vertOverflow="overflow" horzOverflow="overflow" wrap="square" lIns="0" tIns="0" rIns="0" bIns="0"/>
              <a:lstStyle/>
              <a:p>
                <a:pPr algn="ctr" rtl="0">
                  <a:defRPr sz="1200" b="0" i="0">
                    <a:solidFill>
                      <a:srgbClr val="000000"/>
                    </a:solidFill>
                    <a:latin typeface="Gabarito" pitchFamily="2" charset="0"/>
                    <a:ea typeface="Gabarito" pitchFamily="2" charset="0"/>
                    <a:cs typeface="Gabarito" pitchFamily="2" charset="0"/>
                  </a:defRPr>
                </a:pPr>
                <a:endParaRPr>
                  <a:latin typeface="Gabarito" pitchFamily="2" charset="0"/>
                </a:endParaRPr>
              </a:p>
            </cx:txPr>
            <cx:visibility seriesName="0" categoryName="1" value="1"/>
            <cx:separator>
</cx:separator>
          </cx:dataLabels>
          <cx:dataId val="0"/>
          <cx:layoutPr/>
        </cx:series>
      </cx:plotAreaRegion>
    </cx:plotArea>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9.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8" Type="http://schemas.openxmlformats.org/officeDocument/2006/relationships/chart" Target="../charts/chart2.xml"/><Relationship Id="rId3" Type="http://schemas.openxmlformats.org/officeDocument/2006/relationships/image" Target="../media/image7.png"/><Relationship Id="rId7" Type="http://schemas.openxmlformats.org/officeDocument/2006/relationships/image" Target="../media/image5.png"/><Relationship Id="rId2" Type="http://schemas.openxmlformats.org/officeDocument/2006/relationships/image" Target="../media/image7.svg"/><Relationship Id="rId1" Type="http://schemas.openxmlformats.org/officeDocument/2006/relationships/image" Target="../media/image6.png"/><Relationship Id="rId6" Type="http://schemas.openxmlformats.org/officeDocument/2006/relationships/chart" Target="../charts/chart1.xml"/><Relationship Id="rId5" Type="http://schemas.openxmlformats.org/officeDocument/2006/relationships/image" Target="../media/image8.png"/><Relationship Id="rId10" Type="http://schemas.openxmlformats.org/officeDocument/2006/relationships/chart" Target="../charts/chart4.xml"/><Relationship Id="rId4" Type="http://schemas.openxmlformats.org/officeDocument/2006/relationships/image" Target="../media/image8.svg"/><Relationship Id="rId9" Type="http://schemas.openxmlformats.org/officeDocument/2006/relationships/chart" Target="../charts/chart3.xml"/></Relationships>
</file>

<file path=xl/drawings/_rels/drawing6.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8.svg"/><Relationship Id="rId1" Type="http://schemas.openxmlformats.org/officeDocument/2006/relationships/image" Target="../media/image9.png"/></Relationships>
</file>

<file path=xl/drawings/_rels/drawing8.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8.svg"/><Relationship Id="rId1" Type="http://schemas.openxmlformats.org/officeDocument/2006/relationships/image" Target="../media/image10.png"/><Relationship Id="rId5" Type="http://schemas.openxmlformats.org/officeDocument/2006/relationships/image" Target="../media/image5.png"/><Relationship Id="rId4" Type="http://schemas.microsoft.com/office/2014/relationships/chartEx" Target="../charts/chartEx1.xml"/></Relationships>
</file>

<file path=xl/drawings/_rels/drawing9.xml.rels><?xml version="1.0" encoding="UTF-8" standalone="yes"?>
<Relationships xmlns="http://schemas.openxmlformats.org/package/2006/relationships"><Relationship Id="rId3" Type="http://schemas.openxmlformats.org/officeDocument/2006/relationships/image" Target="../media/image13.png"/><Relationship Id="rId2" Type="http://schemas.openxmlformats.org/officeDocument/2006/relationships/image" Target="../media/image8.svg"/><Relationship Id="rId1" Type="http://schemas.openxmlformats.org/officeDocument/2006/relationships/image" Target="../media/image12.png"/><Relationship Id="rId6" Type="http://schemas.microsoft.com/office/2014/relationships/chartEx" Target="../charts/chartEx3.xml"/><Relationship Id="rId5" Type="http://schemas.openxmlformats.org/officeDocument/2006/relationships/image" Target="../media/image5.png"/><Relationship Id="rId4" Type="http://schemas.microsoft.com/office/2014/relationships/chartEx" Target="../charts/chartEx2.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45</xdr:row>
      <xdr:rowOff>0</xdr:rowOff>
    </xdr:from>
    <xdr:to>
      <xdr:col>10</xdr:col>
      <xdr:colOff>243114</xdr:colOff>
      <xdr:row>45</xdr:row>
      <xdr:rowOff>0</xdr:rowOff>
    </xdr:to>
    <xdr:pic>
      <xdr:nvPicPr>
        <xdr:cNvPr id="2" name="Imagen 1">
          <a:extLst>
            <a:ext uri="{FF2B5EF4-FFF2-40B4-BE49-F238E27FC236}">
              <a16:creationId xmlns="" xmlns:a16="http://schemas.microsoft.com/office/drawing/2014/main" id="{1D8EB060-8D05-477C-9781-DE43F145654C}"/>
            </a:ext>
          </a:extLst>
        </xdr:cNvPr>
        <xdr:cNvPicPr>
          <a:picLocks noChangeAspect="1"/>
        </xdr:cNvPicPr>
      </xdr:nvPicPr>
      <xdr:blipFill>
        <a:blip xmlns:r="http://schemas.openxmlformats.org/officeDocument/2006/relationships" r:embed="rId1"/>
        <a:stretch>
          <a:fillRect/>
        </a:stretch>
      </xdr:blipFill>
      <xdr:spPr>
        <a:xfrm>
          <a:off x="0" y="9099550"/>
          <a:ext cx="7799614" cy="0"/>
        </a:xfrm>
        <a:prstGeom prst="rect">
          <a:avLst/>
        </a:prstGeom>
      </xdr:spPr>
    </xdr:pic>
    <xdr:clientData/>
  </xdr:twoCellAnchor>
  <xdr:twoCellAnchor>
    <xdr:from>
      <xdr:col>0</xdr:col>
      <xdr:colOff>219610</xdr:colOff>
      <xdr:row>31</xdr:row>
      <xdr:rowOff>67299</xdr:rowOff>
    </xdr:from>
    <xdr:to>
      <xdr:col>13</xdr:col>
      <xdr:colOff>417285</xdr:colOff>
      <xdr:row>42</xdr:row>
      <xdr:rowOff>0</xdr:rowOff>
    </xdr:to>
    <xdr:sp macro="" textlink="">
      <xdr:nvSpPr>
        <xdr:cNvPr id="6" name="CuadroTexto 3">
          <a:extLst>
            <a:ext uri="{FF2B5EF4-FFF2-40B4-BE49-F238E27FC236}">
              <a16:creationId xmlns="" xmlns:a16="http://schemas.microsoft.com/office/drawing/2014/main" id="{1D05B558-1812-4503-B7E5-95713384712C}"/>
            </a:ext>
          </a:extLst>
        </xdr:cNvPr>
        <xdr:cNvSpPr txBox="1"/>
      </xdr:nvSpPr>
      <xdr:spPr>
        <a:xfrm>
          <a:off x="219610" y="5659835"/>
          <a:ext cx="9926782" cy="18785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3200" b="1" i="0" u="none" strike="noStrike">
              <a:solidFill>
                <a:schemeClr val="bg1"/>
              </a:solidFill>
              <a:effectLst/>
              <a:latin typeface="Gabarito" pitchFamily="2" charset="0"/>
              <a:ea typeface="+mn-ea"/>
              <a:cs typeface="Arial" panose="020B0604020202020204" pitchFamily="34" charset="0"/>
            </a:rPr>
            <a:t>Inversión Extranjera Directa Bogotá</a:t>
          </a:r>
          <a:r>
            <a:rPr lang="es-CO" sz="3200" b="1" i="0" u="none" strike="noStrike" baseline="0">
              <a:solidFill>
                <a:schemeClr val="bg1"/>
              </a:solidFill>
              <a:effectLst/>
              <a:latin typeface="Gabarito" pitchFamily="2" charset="0"/>
              <a:ea typeface="+mn-ea"/>
              <a:cs typeface="Arial" panose="020B0604020202020204" pitchFamily="34" charset="0"/>
            </a:rPr>
            <a:t>-</a:t>
          </a:r>
          <a:r>
            <a:rPr lang="es-CO" sz="3200" b="1" i="0" u="none" strike="noStrike">
              <a:solidFill>
                <a:schemeClr val="bg1"/>
              </a:solidFill>
              <a:effectLst/>
              <a:latin typeface="Gabarito" pitchFamily="2" charset="0"/>
              <a:ea typeface="+mn-ea"/>
              <a:cs typeface="Arial" panose="020B0604020202020204" pitchFamily="34" charset="0"/>
            </a:rPr>
            <a:t>Región*</a:t>
          </a:r>
          <a:r>
            <a:rPr lang="es-CO" sz="3200">
              <a:solidFill>
                <a:sysClr val="windowText" lastClr="000000"/>
              </a:solidFill>
              <a:latin typeface="Gabarito" pitchFamily="2" charset="0"/>
              <a:cs typeface="Arial" panose="020B0604020202020204" pitchFamily="34" charset="0"/>
            </a:rPr>
            <a:t> </a:t>
          </a:r>
          <a:r>
            <a:rPr lang="es-CO" sz="3200" b="1">
              <a:solidFill>
                <a:sysClr val="windowText" lastClr="000000"/>
              </a:solidFill>
              <a:latin typeface="Gabarito" pitchFamily="2" charset="0"/>
              <a:cs typeface="Arial" panose="020B0604020202020204" pitchFamily="34" charset="0"/>
            </a:rPr>
            <a:t>Nueva y de</a:t>
          </a:r>
          <a:r>
            <a:rPr lang="es-CO" sz="3200" b="1" baseline="0">
              <a:solidFill>
                <a:sysClr val="windowText" lastClr="000000"/>
              </a:solidFill>
              <a:latin typeface="Gabarito" pitchFamily="2" charset="0"/>
              <a:cs typeface="Arial" panose="020B0604020202020204" pitchFamily="34" charset="0"/>
            </a:rPr>
            <a:t> Expansión</a:t>
          </a:r>
          <a:r>
            <a:rPr lang="es-CO" sz="3200">
              <a:solidFill>
                <a:sysClr val="windowText" lastClr="000000"/>
              </a:solidFill>
              <a:latin typeface="Gabarito" pitchFamily="2" charset="0"/>
              <a:cs typeface="Arial" panose="020B0604020202020204" pitchFamily="34" charset="0"/>
            </a:rPr>
            <a:t/>
          </a:r>
          <a:br>
            <a:rPr lang="es-CO" sz="3200">
              <a:solidFill>
                <a:sysClr val="windowText" lastClr="000000"/>
              </a:solidFill>
              <a:latin typeface="Gabarito" pitchFamily="2" charset="0"/>
              <a:cs typeface="Arial" panose="020B0604020202020204" pitchFamily="34" charset="0"/>
            </a:rPr>
          </a:br>
          <a:r>
            <a:rPr lang="es-CO" sz="2400" b="1">
              <a:solidFill>
                <a:sysClr val="windowText" lastClr="000000"/>
              </a:solidFill>
              <a:latin typeface="Gabarito" pitchFamily="2" charset="0"/>
              <a:cs typeface="Arial" panose="020B0604020202020204" pitchFamily="34" charset="0"/>
            </a:rPr>
            <a:t>Periodo de análisis: </a:t>
          </a:r>
          <a:r>
            <a:rPr lang="es-CO" sz="2400" b="0" i="0" u="none" strike="noStrike" baseline="0">
              <a:solidFill>
                <a:sysClr val="windowText" lastClr="000000"/>
              </a:solidFill>
              <a:effectLst/>
              <a:latin typeface="Gabarito" pitchFamily="2" charset="0"/>
              <a:ea typeface="+mn-ea"/>
              <a:cs typeface="Arial" panose="020B0604020202020204" pitchFamily="34" charset="0"/>
            </a:rPr>
            <a:t>2021 - </a:t>
          </a:r>
          <a:r>
            <a:rPr lang="es-CO" sz="2400" b="0" i="0" u="none" strike="noStrike">
              <a:solidFill>
                <a:sysClr val="windowText" lastClr="000000"/>
              </a:solidFill>
              <a:effectLst/>
              <a:latin typeface="Gabarito" pitchFamily="2" charset="0"/>
              <a:ea typeface="+mn-ea"/>
              <a:cs typeface="Arial" panose="020B0604020202020204" pitchFamily="34" charset="0"/>
            </a:rPr>
            <a:t>2024**</a:t>
          </a:r>
          <a:r>
            <a:rPr lang="es-CO" sz="2400" b="0">
              <a:solidFill>
                <a:sysClr val="windowText" lastClr="000000"/>
              </a:solidFill>
              <a:latin typeface="Gabarito" pitchFamily="2" charset="0"/>
              <a:cs typeface="Arial" panose="020B0604020202020204" pitchFamily="34" charset="0"/>
            </a:rPr>
            <a:t> </a:t>
          </a:r>
          <a:r>
            <a:rPr lang="es-CO" sz="4000" b="1">
              <a:solidFill>
                <a:sysClr val="windowText" lastClr="000000"/>
              </a:solidFill>
              <a:latin typeface="Gabarito" pitchFamily="2" charset="0"/>
              <a:cs typeface="Arial" panose="020B0604020202020204" pitchFamily="34" charset="0"/>
            </a:rPr>
            <a:t/>
          </a:r>
          <a:br>
            <a:rPr lang="es-CO" sz="4000" b="1">
              <a:solidFill>
                <a:sysClr val="windowText" lastClr="000000"/>
              </a:solidFill>
              <a:latin typeface="Gabarito" pitchFamily="2" charset="0"/>
              <a:cs typeface="Arial" panose="020B0604020202020204" pitchFamily="34" charset="0"/>
            </a:rPr>
          </a:br>
          <a:r>
            <a:rPr lang="es-CO" sz="2000" b="1" i="0" u="none" strike="noStrike">
              <a:solidFill>
                <a:sysClr val="windowText" lastClr="000000"/>
              </a:solidFill>
              <a:effectLst/>
              <a:latin typeface="Gabarito" pitchFamily="2" charset="0"/>
              <a:ea typeface="+mn-ea"/>
              <a:cs typeface="Arial" panose="020B0604020202020204" pitchFamily="34" charset="0"/>
            </a:rPr>
            <a:t>Analítica de datos</a:t>
          </a:r>
          <a:r>
            <a:rPr lang="es-CO" sz="2000" b="1">
              <a:solidFill>
                <a:sysClr val="windowText" lastClr="000000"/>
              </a:solidFill>
              <a:latin typeface="Gabarito" pitchFamily="2" charset="0"/>
              <a:cs typeface="Arial" panose="020B0604020202020204" pitchFamily="34" charset="0"/>
            </a:rPr>
            <a:t/>
          </a:r>
          <a:br>
            <a:rPr lang="es-CO" sz="2000" b="1">
              <a:solidFill>
                <a:sysClr val="windowText" lastClr="000000"/>
              </a:solidFill>
              <a:latin typeface="Gabarito" pitchFamily="2" charset="0"/>
              <a:cs typeface="Arial" panose="020B0604020202020204" pitchFamily="34" charset="0"/>
            </a:rPr>
          </a:br>
          <a:r>
            <a:rPr lang="es-CO" sz="2000" b="1" i="0" u="none" strike="noStrike">
              <a:solidFill>
                <a:sysClr val="windowText" lastClr="000000"/>
              </a:solidFill>
              <a:effectLst/>
              <a:latin typeface="Gabarito" pitchFamily="2" charset="0"/>
              <a:ea typeface="+mn-ea"/>
              <a:cs typeface="Arial" panose="020B0604020202020204" pitchFamily="34" charset="0"/>
            </a:rPr>
            <a:t>Diciembre 2024</a:t>
          </a:r>
          <a:endParaRPr lang="es-CO" sz="2000" b="1">
            <a:solidFill>
              <a:sysClr val="windowText" lastClr="000000"/>
            </a:solidFill>
            <a:latin typeface="Gabarito" pitchFamily="2" charset="0"/>
            <a:cs typeface="Arial" panose="020B0604020202020204" pitchFamily="34" charset="0"/>
          </a:endParaRPr>
        </a:p>
      </xdr:txBody>
    </xdr:sp>
    <xdr:clientData/>
  </xdr:twoCellAnchor>
  <xdr:twoCellAnchor editAs="oneCell">
    <xdr:from>
      <xdr:col>0</xdr:col>
      <xdr:colOff>0</xdr:colOff>
      <xdr:row>0</xdr:row>
      <xdr:rowOff>0</xdr:rowOff>
    </xdr:from>
    <xdr:to>
      <xdr:col>14</xdr:col>
      <xdr:colOff>0</xdr:colOff>
      <xdr:row>30</xdr:row>
      <xdr:rowOff>44208</xdr:rowOff>
    </xdr:to>
    <xdr:pic>
      <xdr:nvPicPr>
        <xdr:cNvPr id="9" name="Imagen 8">
          <a:extLst>
            <a:ext uri="{FF2B5EF4-FFF2-40B4-BE49-F238E27FC236}">
              <a16:creationId xmlns="" xmlns:a16="http://schemas.microsoft.com/office/drawing/2014/main" id="{FDCD96A0-48FD-1306-9403-236FA409902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86" b="24480"/>
        <a:stretch/>
      </xdr:blipFill>
      <xdr:spPr>
        <a:xfrm>
          <a:off x="0" y="0"/>
          <a:ext cx="10531928" cy="5577779"/>
        </a:xfrm>
        <a:prstGeom prst="rect">
          <a:avLst/>
        </a:prstGeom>
      </xdr:spPr>
    </xdr:pic>
    <xdr:clientData/>
  </xdr:twoCellAnchor>
  <xdr:twoCellAnchor editAs="oneCell">
    <xdr:from>
      <xdr:col>10</xdr:col>
      <xdr:colOff>738434</xdr:colOff>
      <xdr:row>1</xdr:row>
      <xdr:rowOff>28497</xdr:rowOff>
    </xdr:from>
    <xdr:to>
      <xdr:col>13</xdr:col>
      <xdr:colOff>460770</xdr:colOff>
      <xdr:row>6</xdr:row>
      <xdr:rowOff>22093</xdr:rowOff>
    </xdr:to>
    <xdr:pic>
      <xdr:nvPicPr>
        <xdr:cNvPr id="7" name="Imagen 6">
          <a:extLst>
            <a:ext uri="{FF2B5EF4-FFF2-40B4-BE49-F238E27FC236}">
              <a16:creationId xmlns="" xmlns:a16="http://schemas.microsoft.com/office/drawing/2014/main" id="{28F5C2F4-85EB-4B0D-9C01-60913A54547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358434" y="218997"/>
          <a:ext cx="2008336" cy="1009596"/>
        </a:xfrm>
        <a:prstGeom prst="rect">
          <a:avLst/>
        </a:prstGeom>
      </xdr:spPr>
    </xdr:pic>
    <xdr:clientData/>
  </xdr:twoCellAnchor>
  <xdr:twoCellAnchor>
    <xdr:from>
      <xdr:col>0</xdr:col>
      <xdr:colOff>371475</xdr:colOff>
      <xdr:row>46</xdr:row>
      <xdr:rowOff>85725</xdr:rowOff>
    </xdr:from>
    <xdr:to>
      <xdr:col>12</xdr:col>
      <xdr:colOff>438150</xdr:colOff>
      <xdr:row>51</xdr:row>
      <xdr:rowOff>161925</xdr:rowOff>
    </xdr:to>
    <xdr:sp macro="" textlink="">
      <xdr:nvSpPr>
        <xdr:cNvPr id="3" name="CuadroTexto 2">
          <a:extLst>
            <a:ext uri="{FF2B5EF4-FFF2-40B4-BE49-F238E27FC236}">
              <a16:creationId xmlns="" xmlns:a16="http://schemas.microsoft.com/office/drawing/2014/main" id="{C765534A-9571-BE68-D3F4-64BC290009E7}"/>
            </a:ext>
            <a:ext uri="{147F2762-F138-4A5C-976F-8EAC2B608ADB}">
              <a16:predDERef xmlns="" xmlns:a16="http://schemas.microsoft.com/office/drawing/2014/main" pred="{28F5C2F4-85EB-4B0D-9C01-60913A545472}"/>
            </a:ext>
          </a:extLst>
        </xdr:cNvPr>
        <xdr:cNvSpPr txBox="1"/>
      </xdr:nvSpPr>
      <xdr:spPr>
        <a:xfrm>
          <a:off x="371475" y="8877300"/>
          <a:ext cx="8753475" cy="952500"/>
        </a:xfrm>
        <a:prstGeom prst="rect">
          <a:avLst/>
        </a:prstGeom>
        <a:noFill/>
        <a:ln w="9525" cmpd="sng">
          <a:noFill/>
        </a:ln>
      </xdr:spPr>
      <xdr:txBody>
        <a:bodyPr spcFirstLastPara="0" vertOverflow="clip" horzOverflow="clip" wrap="square" lIns="91440" tIns="45720" rIns="91440" bIns="45720" rtlCol="0" anchor="t">
          <a:noAutofit/>
        </a:bodyPr>
        <a:lstStyle/>
        <a:p>
          <a:pPr marL="0" indent="0" algn="l"/>
          <a:r>
            <a:rPr lang="en-US" sz="1100" b="0" i="0" u="none" strike="noStrike">
              <a:solidFill>
                <a:srgbClr val="000000"/>
              </a:solidFill>
              <a:latin typeface="Calibri" panose="020F0502020204030204" pitchFamily="34" charset="0"/>
              <a:ea typeface="Calibri" panose="020F0502020204030204" pitchFamily="34" charset="0"/>
              <a:cs typeface="Calibri" panose="020F0502020204030204" pitchFamily="34" charset="0"/>
            </a:rPr>
            <a:t>* Bogotá-Región está conformada por la ciudad de Bogotá y los municipios de Cundinamarca que registraron inversión.</a:t>
          </a:r>
        </a:p>
        <a:p>
          <a:pPr marL="0" indent="0" algn="l"/>
          <a:r>
            <a:rPr lang="en-US" sz="1100" b="0" i="0" u="none" strike="noStrike">
              <a:solidFill>
                <a:srgbClr val="000000"/>
              </a:solidFill>
              <a:latin typeface="Calibri" panose="020F0502020204030204" pitchFamily="34" charset="0"/>
              <a:ea typeface="Calibri" panose="020F0502020204030204" pitchFamily="34" charset="0"/>
              <a:cs typeface="Calibri" panose="020F0502020204030204" pitchFamily="34" charset="0"/>
            </a:rPr>
            <a:t>**Las cifras presentadas para el año 2023 y 2024 son preliminares y están sujetas a actualización con base en la información registrada en las fuentes y</a:t>
          </a:r>
        </a:p>
        <a:p>
          <a:pPr marL="0" indent="0" algn="l"/>
          <a:r>
            <a:rPr lang="en-US" sz="1100" b="0" i="0" u="none" strike="noStrike">
              <a:solidFill>
                <a:srgbClr val="000000"/>
              </a:solidFill>
              <a:latin typeface="Calibri" panose="020F0502020204030204" pitchFamily="34" charset="0"/>
              <a:ea typeface="Calibri" panose="020F0502020204030204" pitchFamily="34" charset="0"/>
              <a:cs typeface="Calibri" panose="020F0502020204030204" pitchFamily="34" charset="0"/>
            </a:rPr>
            <a:t>las validaciones pertinentes.</a:t>
          </a:r>
        </a:p>
        <a:p>
          <a:pPr marL="0" indent="0" algn="l"/>
          <a:r>
            <a:rPr lang="en-US" sz="1100" b="0" i="0" u="none" strike="noStrike">
              <a:solidFill>
                <a:srgbClr val="000000"/>
              </a:solidFill>
              <a:latin typeface="Calibri" panose="020F0502020204030204" pitchFamily="34" charset="0"/>
              <a:ea typeface="Calibri" panose="020F0502020204030204" pitchFamily="34" charset="0"/>
              <a:cs typeface="Calibri" panose="020F0502020204030204" pitchFamily="34" charset="0"/>
            </a:rPr>
            <a:t>Nota: los montos de inversión y empleos nuevos creados son valores estimados que realizan las fuentes de información usadas para este informe.</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34139</xdr:colOff>
      <xdr:row>1</xdr:row>
      <xdr:rowOff>40968</xdr:rowOff>
    </xdr:from>
    <xdr:to>
      <xdr:col>2</xdr:col>
      <xdr:colOff>546237</xdr:colOff>
      <xdr:row>3</xdr:row>
      <xdr:rowOff>118421</xdr:rowOff>
    </xdr:to>
    <xdr:pic>
      <xdr:nvPicPr>
        <xdr:cNvPr id="4" name="Imagen 3">
          <a:extLst>
            <a:ext uri="{FF2B5EF4-FFF2-40B4-BE49-F238E27FC236}">
              <a16:creationId xmlns="" xmlns:a16="http://schemas.microsoft.com/office/drawing/2014/main" id="{709968A3-F3E1-6433-17E2-250EB094AA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7741" y="225323"/>
          <a:ext cx="1270001" cy="44616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19050</xdr:colOff>
      <xdr:row>2</xdr:row>
      <xdr:rowOff>31750</xdr:rowOff>
    </xdr:from>
    <xdr:to>
      <xdr:col>2</xdr:col>
      <xdr:colOff>1282701</xdr:colOff>
      <xdr:row>4</xdr:row>
      <xdr:rowOff>103263</xdr:rowOff>
    </xdr:to>
    <xdr:pic>
      <xdr:nvPicPr>
        <xdr:cNvPr id="2" name="Imagen 1">
          <a:extLst>
            <a:ext uri="{FF2B5EF4-FFF2-40B4-BE49-F238E27FC236}">
              <a16:creationId xmlns="" xmlns:a16="http://schemas.microsoft.com/office/drawing/2014/main" id="{2818D9E4-318D-492F-BA84-74B196A6BE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2150" y="400050"/>
          <a:ext cx="1270001" cy="44616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37354</xdr:colOff>
      <xdr:row>0</xdr:row>
      <xdr:rowOff>164353</xdr:rowOff>
    </xdr:from>
    <xdr:to>
      <xdr:col>1</xdr:col>
      <xdr:colOff>257176</xdr:colOff>
      <xdr:row>2</xdr:row>
      <xdr:rowOff>132007</xdr:rowOff>
    </xdr:to>
    <xdr:pic>
      <xdr:nvPicPr>
        <xdr:cNvPr id="2" name="Imagen 1">
          <a:extLst>
            <a:ext uri="{FF2B5EF4-FFF2-40B4-BE49-F238E27FC236}">
              <a16:creationId xmlns="" xmlns:a16="http://schemas.microsoft.com/office/drawing/2014/main" id="{F1E9FDF1-F17C-4859-8F28-B30C544DEEB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354" y="161178"/>
          <a:ext cx="969122" cy="3327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83342</xdr:colOff>
      <xdr:row>8</xdr:row>
      <xdr:rowOff>35724</xdr:rowOff>
    </xdr:from>
    <xdr:to>
      <xdr:col>0</xdr:col>
      <xdr:colOff>449692</xdr:colOff>
      <xdr:row>8</xdr:row>
      <xdr:rowOff>392549</xdr:rowOff>
    </xdr:to>
    <xdr:pic>
      <xdr:nvPicPr>
        <xdr:cNvPr id="11" name="Gráfico 10" descr="Luces encendidas">
          <a:extLst>
            <a:ext uri="{FF2B5EF4-FFF2-40B4-BE49-F238E27FC236}">
              <a16:creationId xmlns="" xmlns:a16="http://schemas.microsoft.com/office/drawing/2014/main" id="{00000000-0008-0000-04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83342" y="6226974"/>
          <a:ext cx="360000" cy="360000"/>
        </a:xfrm>
        <a:prstGeom prst="rect">
          <a:avLst/>
        </a:prstGeom>
      </xdr:spPr>
    </xdr:pic>
    <xdr:clientData/>
  </xdr:twoCellAnchor>
  <xdr:twoCellAnchor editAs="oneCell">
    <xdr:from>
      <xdr:col>0</xdr:col>
      <xdr:colOff>91167</xdr:colOff>
      <xdr:row>24</xdr:row>
      <xdr:rowOff>81642</xdr:rowOff>
    </xdr:from>
    <xdr:to>
      <xdr:col>0</xdr:col>
      <xdr:colOff>457517</xdr:colOff>
      <xdr:row>24</xdr:row>
      <xdr:rowOff>444817</xdr:rowOff>
    </xdr:to>
    <xdr:pic>
      <xdr:nvPicPr>
        <xdr:cNvPr id="12" name="Gráfico 11" descr="Luces encendidas">
          <a:extLst>
            <a:ext uri="{FF2B5EF4-FFF2-40B4-BE49-F238E27FC236}">
              <a16:creationId xmlns="" xmlns:a16="http://schemas.microsoft.com/office/drawing/2014/main" id="{00000000-0008-0000-0400-00000C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tretch>
          <a:fillRect/>
        </a:stretch>
      </xdr:blipFill>
      <xdr:spPr>
        <a:xfrm>
          <a:off x="91167" y="8492217"/>
          <a:ext cx="366350" cy="366350"/>
        </a:xfrm>
        <a:prstGeom prst="rect">
          <a:avLst/>
        </a:prstGeom>
      </xdr:spPr>
    </xdr:pic>
    <xdr:clientData/>
  </xdr:twoCellAnchor>
  <xdr:twoCellAnchor editAs="oneCell">
    <xdr:from>
      <xdr:col>0</xdr:col>
      <xdr:colOff>108856</xdr:colOff>
      <xdr:row>56</xdr:row>
      <xdr:rowOff>40821</xdr:rowOff>
    </xdr:from>
    <xdr:to>
      <xdr:col>0</xdr:col>
      <xdr:colOff>468856</xdr:colOff>
      <xdr:row>56</xdr:row>
      <xdr:rowOff>410346</xdr:rowOff>
    </xdr:to>
    <xdr:pic>
      <xdr:nvPicPr>
        <xdr:cNvPr id="13" name="Gráfico 12" descr="Luces encendidas">
          <a:extLst>
            <a:ext uri="{FF2B5EF4-FFF2-40B4-BE49-F238E27FC236}">
              <a16:creationId xmlns="" xmlns:a16="http://schemas.microsoft.com/office/drawing/2014/main" id="{00000000-0008-0000-0400-00000D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tretch>
          <a:fillRect/>
        </a:stretch>
      </xdr:blipFill>
      <xdr:spPr>
        <a:xfrm>
          <a:off x="108856" y="15067909"/>
          <a:ext cx="363175" cy="360000"/>
        </a:xfrm>
        <a:prstGeom prst="rect">
          <a:avLst/>
        </a:prstGeom>
      </xdr:spPr>
    </xdr:pic>
    <xdr:clientData/>
  </xdr:twoCellAnchor>
  <xdr:twoCellAnchor>
    <xdr:from>
      <xdr:col>8</xdr:col>
      <xdr:colOff>341058</xdr:colOff>
      <xdr:row>10</xdr:row>
      <xdr:rowOff>72820</xdr:rowOff>
    </xdr:from>
    <xdr:to>
      <xdr:col>14</xdr:col>
      <xdr:colOff>204787</xdr:colOff>
      <xdr:row>22</xdr:row>
      <xdr:rowOff>75896</xdr:rowOff>
    </xdr:to>
    <xdr:graphicFrame macro="">
      <xdr:nvGraphicFramePr>
        <xdr:cNvPr id="21" name="Gráfico 15">
          <a:extLst>
            <a:ext uri="{FF2B5EF4-FFF2-40B4-BE49-F238E27FC236}">
              <a16:creationId xmlns="" xmlns:a16="http://schemas.microsoft.com/office/drawing/2014/main" id="{00000000-0008-0000-0400-000006000000}"/>
            </a:ext>
            <a:ext uri="{147F2762-F138-4A5C-976F-8EAC2B608ADB}">
              <a16:predDERef xmlns="" xmlns:a16="http://schemas.microsoft.com/office/drawing/2014/main" pred="{00000000-0008-0000-04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31358</xdr:colOff>
      <xdr:row>0</xdr:row>
      <xdr:rowOff>148951</xdr:rowOff>
    </xdr:from>
    <xdr:to>
      <xdr:col>1</xdr:col>
      <xdr:colOff>425586</xdr:colOff>
      <xdr:row>2</xdr:row>
      <xdr:rowOff>126342</xdr:rowOff>
    </xdr:to>
    <xdr:pic>
      <xdr:nvPicPr>
        <xdr:cNvPr id="4" name="Imagen 3">
          <a:extLst>
            <a:ext uri="{FF2B5EF4-FFF2-40B4-BE49-F238E27FC236}">
              <a16:creationId xmlns="" xmlns:a16="http://schemas.microsoft.com/office/drawing/2014/main" id="{F683CF3D-4839-4CF1-B60E-EE80521C0DE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31358" y="148951"/>
          <a:ext cx="971176" cy="341183"/>
        </a:xfrm>
        <a:prstGeom prst="rect">
          <a:avLst/>
        </a:prstGeom>
      </xdr:spPr>
    </xdr:pic>
    <xdr:clientData/>
  </xdr:twoCellAnchor>
  <xdr:twoCellAnchor>
    <xdr:from>
      <xdr:col>1</xdr:col>
      <xdr:colOff>211138</xdr:colOff>
      <xdr:row>40</xdr:row>
      <xdr:rowOff>6746</xdr:rowOff>
    </xdr:from>
    <xdr:to>
      <xdr:col>4</xdr:col>
      <xdr:colOff>535782</xdr:colOff>
      <xdr:row>53</xdr:row>
      <xdr:rowOff>11905</xdr:rowOff>
    </xdr:to>
    <xdr:graphicFrame macro="">
      <xdr:nvGraphicFramePr>
        <xdr:cNvPr id="6" name="Gráfico 5">
          <a:extLst>
            <a:ext uri="{FF2B5EF4-FFF2-40B4-BE49-F238E27FC236}">
              <a16:creationId xmlns="" xmlns:a16="http://schemas.microsoft.com/office/drawing/2014/main" id="{389DC317-5D03-3864-53FB-F52FADD810B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xdr:col>
      <xdr:colOff>782637</xdr:colOff>
      <xdr:row>40</xdr:row>
      <xdr:rowOff>26194</xdr:rowOff>
    </xdr:from>
    <xdr:to>
      <xdr:col>7</xdr:col>
      <xdr:colOff>1139824</xdr:colOff>
      <xdr:row>53</xdr:row>
      <xdr:rowOff>34528</xdr:rowOff>
    </xdr:to>
    <xdr:graphicFrame macro="">
      <xdr:nvGraphicFramePr>
        <xdr:cNvPr id="7" name="Gráfico 6">
          <a:extLst>
            <a:ext uri="{FF2B5EF4-FFF2-40B4-BE49-F238E27FC236}">
              <a16:creationId xmlns="" xmlns:a16="http://schemas.microsoft.com/office/drawing/2014/main" id="{F11CBF54-FCCB-478B-BD01-89865ED98C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8</xdr:col>
      <xdr:colOff>392906</xdr:colOff>
      <xdr:row>40</xdr:row>
      <xdr:rowOff>47625</xdr:rowOff>
    </xdr:from>
    <xdr:to>
      <xdr:col>13</xdr:col>
      <xdr:colOff>193675</xdr:colOff>
      <xdr:row>53</xdr:row>
      <xdr:rowOff>52784</xdr:rowOff>
    </xdr:to>
    <xdr:graphicFrame macro="">
      <xdr:nvGraphicFramePr>
        <xdr:cNvPr id="8" name="Gráfico 7">
          <a:extLst>
            <a:ext uri="{FF2B5EF4-FFF2-40B4-BE49-F238E27FC236}">
              <a16:creationId xmlns="" xmlns:a16="http://schemas.microsoft.com/office/drawing/2014/main" id="{F42A9365-523A-442B-87C6-D7961F98F0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8</xdr:col>
      <xdr:colOff>285750</xdr:colOff>
      <xdr:row>2</xdr:row>
      <xdr:rowOff>56197</xdr:rowOff>
    </xdr:from>
    <xdr:to>
      <xdr:col>14</xdr:col>
      <xdr:colOff>116205</xdr:colOff>
      <xdr:row>17</xdr:row>
      <xdr:rowOff>82867</xdr:rowOff>
    </xdr:to>
    <xdr:graphicFrame macro="">
      <xdr:nvGraphicFramePr>
        <xdr:cNvPr id="7" name="Gráfico 1">
          <a:extLst>
            <a:ext uri="{FF2B5EF4-FFF2-40B4-BE49-F238E27FC236}">
              <a16:creationId xmlns=""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258127</xdr:colOff>
      <xdr:row>10</xdr:row>
      <xdr:rowOff>21905</xdr:rowOff>
    </xdr:from>
    <xdr:to>
      <xdr:col>10</xdr:col>
      <xdr:colOff>331470</xdr:colOff>
      <xdr:row>26</xdr:row>
      <xdr:rowOff>171449</xdr:rowOff>
    </xdr:to>
    <xdr:graphicFrame macro="">
      <xdr:nvGraphicFramePr>
        <xdr:cNvPr id="6" name="Gráfico 3">
          <a:extLst>
            <a:ext uri="{FF2B5EF4-FFF2-40B4-BE49-F238E27FC236}">
              <a16:creationId xmlns="" xmlns:a16="http://schemas.microsoft.com/office/drawing/2014/main" id="{00000000-0008-0000-0500-000004000000}"/>
            </a:ext>
            <a:ext uri="{147F2762-F138-4A5C-976F-8EAC2B608ADB}">
              <a16:predDERef xmlns="" xmlns:a16="http://schemas.microsoft.com/office/drawing/2014/main" pre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84668</xdr:colOff>
      <xdr:row>31</xdr:row>
      <xdr:rowOff>6261</xdr:rowOff>
    </xdr:from>
    <xdr:to>
      <xdr:col>0</xdr:col>
      <xdr:colOff>437048</xdr:colOff>
      <xdr:row>32</xdr:row>
      <xdr:rowOff>159251</xdr:rowOff>
    </xdr:to>
    <xdr:pic>
      <xdr:nvPicPr>
        <xdr:cNvPr id="6" name="Gráfico 9" descr="Luces encendidas">
          <a:extLst>
            <a:ext uri="{FF2B5EF4-FFF2-40B4-BE49-F238E27FC236}">
              <a16:creationId xmlns="" xmlns:a16="http://schemas.microsoft.com/office/drawing/2014/main" id="{00000000-0008-0000-0600-000006000000}"/>
            </a:ext>
            <a:ext uri="{147F2762-F138-4A5C-976F-8EAC2B608ADB}">
              <a16:predDERef xmlns="" xmlns:a16="http://schemas.microsoft.com/office/drawing/2014/main" pred="{00000000-0008-0000-0600-00001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84668" y="6995930"/>
          <a:ext cx="350475" cy="344760"/>
        </a:xfrm>
        <a:prstGeom prst="rect">
          <a:avLst/>
        </a:prstGeom>
      </xdr:spPr>
    </xdr:pic>
    <xdr:clientData/>
  </xdr:twoCellAnchor>
  <xdr:twoCellAnchor editAs="oneCell">
    <xdr:from>
      <xdr:col>0</xdr:col>
      <xdr:colOff>14942</xdr:colOff>
      <xdr:row>0</xdr:row>
      <xdr:rowOff>156883</xdr:rowOff>
    </xdr:from>
    <xdr:to>
      <xdr:col>1</xdr:col>
      <xdr:colOff>501650</xdr:colOff>
      <xdr:row>2</xdr:row>
      <xdr:rowOff>124537</xdr:rowOff>
    </xdr:to>
    <xdr:pic>
      <xdr:nvPicPr>
        <xdr:cNvPr id="3" name="Imagen 2">
          <a:extLst>
            <a:ext uri="{FF2B5EF4-FFF2-40B4-BE49-F238E27FC236}">
              <a16:creationId xmlns="" xmlns:a16="http://schemas.microsoft.com/office/drawing/2014/main" id="{748D4CF1-F45A-4894-B965-BAA59748579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942" y="156883"/>
          <a:ext cx="971176" cy="34118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74081</xdr:colOff>
      <xdr:row>54</xdr:row>
      <xdr:rowOff>42332</xdr:rowOff>
    </xdr:from>
    <xdr:to>
      <xdr:col>0</xdr:col>
      <xdr:colOff>430906</xdr:colOff>
      <xdr:row>54</xdr:row>
      <xdr:rowOff>402332</xdr:rowOff>
    </xdr:to>
    <xdr:pic>
      <xdr:nvPicPr>
        <xdr:cNvPr id="3" name="Gráfico 2" descr="Luces encendidas">
          <a:extLst>
            <a:ext uri="{FF2B5EF4-FFF2-40B4-BE49-F238E27FC236}">
              <a16:creationId xmlns="" xmlns:a16="http://schemas.microsoft.com/office/drawing/2014/main" id="{15C3446F-AA11-481F-BCBD-80D347AD64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74081" y="19320932"/>
          <a:ext cx="353650" cy="360000"/>
        </a:xfrm>
        <a:prstGeom prst="rect">
          <a:avLst/>
        </a:prstGeom>
      </xdr:spPr>
    </xdr:pic>
    <xdr:clientData/>
  </xdr:twoCellAnchor>
  <xdr:twoCellAnchor editAs="oneCell">
    <xdr:from>
      <xdr:col>0</xdr:col>
      <xdr:colOff>74080</xdr:colOff>
      <xdr:row>110</xdr:row>
      <xdr:rowOff>45507</xdr:rowOff>
    </xdr:from>
    <xdr:to>
      <xdr:col>0</xdr:col>
      <xdr:colOff>438149</xdr:colOff>
      <xdr:row>110</xdr:row>
      <xdr:rowOff>495300</xdr:rowOff>
    </xdr:to>
    <xdr:pic>
      <xdr:nvPicPr>
        <xdr:cNvPr id="5" name="Gráfico 4" descr="Luces encendidas">
          <a:extLst>
            <a:ext uri="{FF2B5EF4-FFF2-40B4-BE49-F238E27FC236}">
              <a16:creationId xmlns="" xmlns:a16="http://schemas.microsoft.com/office/drawing/2014/main" id="{3205E107-C383-4AA6-8AE2-34E453C1158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74080" y="17800107"/>
          <a:ext cx="364069" cy="449793"/>
        </a:xfrm>
        <a:prstGeom prst="rect">
          <a:avLst/>
        </a:prstGeom>
      </xdr:spPr>
    </xdr:pic>
    <xdr:clientData/>
  </xdr:twoCellAnchor>
  <xdr:twoCellAnchor>
    <xdr:from>
      <xdr:col>8</xdr:col>
      <xdr:colOff>449123</xdr:colOff>
      <xdr:row>61</xdr:row>
      <xdr:rowOff>59525</xdr:rowOff>
    </xdr:from>
    <xdr:to>
      <xdr:col>19</xdr:col>
      <xdr:colOff>412937</xdr:colOff>
      <xdr:row>90</xdr:row>
      <xdr:rowOff>82941</xdr:rowOff>
    </xdr:to>
    <mc:AlternateContent xmlns:mc="http://schemas.openxmlformats.org/markup-compatibility/2006">
      <mc:Choice xmlns="" xmlns:cx1="http://schemas.microsoft.com/office/drawing/2015/9/8/chartex" Requires="cx1">
        <xdr:graphicFrame macro="">
          <xdr:nvGraphicFramePr>
            <xdr:cNvPr id="6" name="Gráfico 3">
              <a:extLst>
                <a:ext uri="{FF2B5EF4-FFF2-40B4-BE49-F238E27FC236}">
                  <a16:creationId xmlns:a16="http://schemas.microsoft.com/office/drawing/2014/main" id="{341A4041-6614-5B64-B57B-50861D5FFC39}"/>
                </a:ext>
                <a:ext uri="{147F2762-F138-4A5C-976F-8EAC2B608ADB}">
                  <a16:predDERef xmlns:a16="http://schemas.microsoft.com/office/drawing/2014/main" pred="{3205E107-C383-4AA6-8AE2-34E453C1158A}"/>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2" name="1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twoCellAnchor editAs="oneCell">
    <xdr:from>
      <xdr:col>0</xdr:col>
      <xdr:colOff>76200</xdr:colOff>
      <xdr:row>0</xdr:row>
      <xdr:rowOff>107950</xdr:rowOff>
    </xdr:from>
    <xdr:to>
      <xdr:col>1</xdr:col>
      <xdr:colOff>456826</xdr:colOff>
      <xdr:row>2</xdr:row>
      <xdr:rowOff>87183</xdr:rowOff>
    </xdr:to>
    <xdr:pic>
      <xdr:nvPicPr>
        <xdr:cNvPr id="4" name="Imagen 3">
          <a:extLst>
            <a:ext uri="{FF2B5EF4-FFF2-40B4-BE49-F238E27FC236}">
              <a16:creationId xmlns="" xmlns:a16="http://schemas.microsoft.com/office/drawing/2014/main" id="{A6C16A2C-7B07-4E41-B1BB-03F61E533FB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6200" y="107950"/>
          <a:ext cx="971176" cy="34118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95250</xdr:colOff>
      <xdr:row>49</xdr:row>
      <xdr:rowOff>19050</xdr:rowOff>
    </xdr:from>
    <xdr:to>
      <xdr:col>0</xdr:col>
      <xdr:colOff>455250</xdr:colOff>
      <xdr:row>49</xdr:row>
      <xdr:rowOff>379050</xdr:rowOff>
    </xdr:to>
    <xdr:pic>
      <xdr:nvPicPr>
        <xdr:cNvPr id="5" name="Gráfico 4" descr="Luces encendidas">
          <a:extLst>
            <a:ext uri="{FF2B5EF4-FFF2-40B4-BE49-F238E27FC236}">
              <a16:creationId xmlns="" xmlns:a16="http://schemas.microsoft.com/office/drawing/2014/main" id="{00000000-0008-0000-08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95250" y="15404726"/>
          <a:ext cx="360000" cy="360000"/>
        </a:xfrm>
        <a:prstGeom prst="rect">
          <a:avLst/>
        </a:prstGeom>
      </xdr:spPr>
    </xdr:pic>
    <xdr:clientData/>
  </xdr:twoCellAnchor>
  <xdr:twoCellAnchor editAs="oneCell">
    <xdr:from>
      <xdr:col>0</xdr:col>
      <xdr:colOff>44823</xdr:colOff>
      <xdr:row>95</xdr:row>
      <xdr:rowOff>44825</xdr:rowOff>
    </xdr:from>
    <xdr:to>
      <xdr:col>0</xdr:col>
      <xdr:colOff>406587</xdr:colOff>
      <xdr:row>95</xdr:row>
      <xdr:rowOff>488764</xdr:rowOff>
    </xdr:to>
    <xdr:pic>
      <xdr:nvPicPr>
        <xdr:cNvPr id="4" name="Gráfico 3" descr="Luces encendidas">
          <a:extLst>
            <a:ext uri="{FF2B5EF4-FFF2-40B4-BE49-F238E27FC236}">
              <a16:creationId xmlns="" xmlns:a16="http://schemas.microsoft.com/office/drawing/2014/main" id="{59607E71-3F5B-41E3-B0BF-71672E02432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44823" y="17257060"/>
          <a:ext cx="358589" cy="440764"/>
        </a:xfrm>
        <a:prstGeom prst="rect">
          <a:avLst/>
        </a:prstGeom>
      </xdr:spPr>
    </xdr:pic>
    <xdr:clientData/>
  </xdr:twoCellAnchor>
  <xdr:twoCellAnchor>
    <xdr:from>
      <xdr:col>8</xdr:col>
      <xdr:colOff>399658</xdr:colOff>
      <xdr:row>11</xdr:row>
      <xdr:rowOff>145933</xdr:rowOff>
    </xdr:from>
    <xdr:to>
      <xdr:col>20</xdr:col>
      <xdr:colOff>308390</xdr:colOff>
      <xdr:row>47</xdr:row>
      <xdr:rowOff>115963</xdr:rowOff>
    </xdr:to>
    <mc:AlternateContent xmlns:mc="http://schemas.openxmlformats.org/markup-compatibility/2006">
      <mc:Choice xmlns="" xmlns:cx1="http://schemas.microsoft.com/office/drawing/2015/9/8/chartex" Requires="cx1">
        <xdr:graphicFrame macro="">
          <xdr:nvGraphicFramePr>
            <xdr:cNvPr id="8" name="Gráfico 2">
              <a:extLst>
                <a:ext uri="{FF2B5EF4-FFF2-40B4-BE49-F238E27FC236}">
                  <a16:creationId xmlns:a16="http://schemas.microsoft.com/office/drawing/2014/main" id="{45F015E7-AE33-94CF-D628-C972FEA723AF}"/>
                </a:ext>
                <a:ext uri="{147F2762-F138-4A5C-976F-8EAC2B608ADB}">
                  <a16:predDERef xmlns:a16="http://schemas.microsoft.com/office/drawing/2014/main" pred="{EFB5A4B5-3990-3A13-7F50-D73B51AC9525}"/>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2" name="1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twoCellAnchor editAs="oneCell">
    <xdr:from>
      <xdr:col>0</xdr:col>
      <xdr:colOff>63500</xdr:colOff>
      <xdr:row>0</xdr:row>
      <xdr:rowOff>141111</xdr:rowOff>
    </xdr:from>
    <xdr:to>
      <xdr:col>1</xdr:col>
      <xdr:colOff>431779</xdr:colOff>
      <xdr:row>2</xdr:row>
      <xdr:rowOff>115405</xdr:rowOff>
    </xdr:to>
    <xdr:pic>
      <xdr:nvPicPr>
        <xdr:cNvPr id="3" name="Imagen 2">
          <a:extLst>
            <a:ext uri="{FF2B5EF4-FFF2-40B4-BE49-F238E27FC236}">
              <a16:creationId xmlns="" xmlns:a16="http://schemas.microsoft.com/office/drawing/2014/main" id="{E7DED540-49F0-4C2E-ABB3-F0A4D411F48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3500" y="141111"/>
          <a:ext cx="971176" cy="341183"/>
        </a:xfrm>
        <a:prstGeom prst="rect">
          <a:avLst/>
        </a:prstGeom>
      </xdr:spPr>
    </xdr:pic>
    <xdr:clientData/>
  </xdr:twoCellAnchor>
  <xdr:twoCellAnchor>
    <xdr:from>
      <xdr:col>8</xdr:col>
      <xdr:colOff>258763</xdr:colOff>
      <xdr:row>54</xdr:row>
      <xdr:rowOff>443706</xdr:rowOff>
    </xdr:from>
    <xdr:to>
      <xdr:col>20</xdr:col>
      <xdr:colOff>164320</xdr:colOff>
      <xdr:row>91</xdr:row>
      <xdr:rowOff>169262</xdr:rowOff>
    </xdr:to>
    <mc:AlternateContent xmlns:mc="http://schemas.openxmlformats.org/markup-compatibility/2006">
      <mc:Choice xmlns="" xmlns:cx1="http://schemas.microsoft.com/office/drawing/2015/9/8/chartex" Requires="cx1">
        <xdr:graphicFrame macro="">
          <xdr:nvGraphicFramePr>
            <xdr:cNvPr id="2" name="Gráfico 2">
              <a:extLst>
                <a:ext uri="{FF2B5EF4-FFF2-40B4-BE49-F238E27FC236}">
                  <a16:creationId xmlns:a16="http://schemas.microsoft.com/office/drawing/2014/main" id="{04C07812-01AB-48AB-B46A-E3C33560995D}"/>
                </a:ext>
                <a:ext uri="{147F2762-F138-4A5C-976F-8EAC2B608ADB}">
                  <a16:predDERef xmlns:a16="http://schemas.microsoft.com/office/drawing/2014/main" pred="{EFB5A4B5-3990-3A13-7F50-D73B51AC9525}"/>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6"/>
            </a:graphicData>
          </a:graphic>
        </xdr:graphicFrame>
      </mc:Choice>
      <mc:Fallback>
        <xdr:sp macro="" textlink="">
          <xdr:nvSpPr>
            <xdr:cNvPr id="6" name="5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PRESENTACIONES%20IB\Presentaciones%20IB%20-VF\INVESTINBOGOTA\SII%20IB%202008\03.ECONOMIA\TABLAS%20Y%20GRAFICOS%20ECONOMIA\Graficas%20PIB.xls"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PRESENTACIONES%20IB/Presentaciones%20IB%20-VF/Documents%20and%20Settings/LIZBETH%20PARADA/Mis%20documentos/INVESTINBOGOTA/SISTEMA%20DE%20INFORMACION%20IIB%202006%20fin/ECONOMIA/Indicadores%20Competitividad%20Colombia%20IMD.xls?50C780EB" TargetMode="External"/><Relationship Id="rId1" Type="http://schemas.openxmlformats.org/officeDocument/2006/relationships/externalLinkPath" Target="file:///\\50C780EB\Indicadores%20Competitividad%20Colombia%20IMD.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nts%20and%20Settings\mbohorquez\Configuraci&#243;n%20local\Archivos%20temporales%20de%20Internet\OLK2BD\Copia%20de%20EXPO07.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Bogota%20-%20Sociedades%20Extranjeras%202014%20(PENDIENTE%20DE%20ENVIAR).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worldcompetitiveness.com/ONLINE/APP/REPORTING/RESULT/CCB1051407031403/RESULT7.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Inteligencia%20de%20mercados\SIIB%20reformas\Diego.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worldcompetitiveness.com/ONLINE/APP/REPORTING/RESULT/CCB1162108032107/RESULT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PRESENTACIONES%20IB\Presentaciones%20IB%20-VF\Mis%20documentos\oscar\Bases%20de%20Datos%202004\Sector%20externo%20BEB%20Octubre%202003.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Overall%20pitch%20book%20stats/Call%20centers/Human%20resources/Demogr&#225;ficos-Fza%20Laboral/Encuesta%20Continua%20de%20Hogares%20mar-08.xls" TargetMode="External"/></Relationships>
</file>

<file path=xl/externalLinks/_rels/externalLink10.xml.rels><?xml version="1.0" encoding="UTF-8" standalone="yes"?>
<Relationships xmlns="http://schemas.openxmlformats.org/package/2006/relationships"><Relationship Id="rId2" Type="http://schemas.microsoft.com/office/2019/04/relationships/externalLinkLongPath" Target="/sites/Oficina/Oficina/GAE/01.%20Inteligencia%20de%20mercados/00.%20Carpeta%20Organizada%20IIM/1.%20Bases%20de%20datos/01.%20IED/1.%20Greenfield/1.%20Historico/2024/Base%20Inversi&#243;n%20Greenfield%202019%20-2024%20pr.xlsx?E068D625" TargetMode="External"/><Relationship Id="rId1" Type="http://schemas.openxmlformats.org/officeDocument/2006/relationships/externalLinkPath" Target="file:///\\E068D625\Base%20Inversi&#243;n%20Greenfield%202019%20-2024%20p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ifras 2005 - CCB"/>
      <sheetName val="% en Colombia"/>
      <sheetName val="segun actividad 2003"/>
      <sheetName val="Segun actividad 2005"/>
      <sheetName val="PIB segun actividad 2007"/>
      <sheetName val="CRTO COL - BOGOTA "/>
      <sheetName val="Datos Col- %, crto 2007"/>
      <sheetName val="PIB percapita"/>
      <sheetName val="PIB y poblacion LA ciudades"/>
      <sheetName val="Comparativo Bogotá y paises"/>
      <sheetName val="PIB LA paises  1990-2005"/>
      <sheetName val="PIB ppales socios comerciales"/>
      <sheetName val="COL- PIB por actividad 2007"/>
      <sheetName val="BOG-PIB segun actividad 2007"/>
      <sheetName val="Comparativo Bogotá y ciudades"/>
      <sheetName val="PIB Bogotá-paises 2007"/>
      <sheetName val="PIB Bogotá- ciudades 2007"/>
      <sheetName val="Hort por dpto"/>
      <sheetName val="Impor latam - export col"/>
      <sheetName val="Consumo per cap"/>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sheetData sheetId="16"/>
      <sheetData sheetId="17" refreshError="1"/>
      <sheetData sheetId="18" refreshError="1"/>
      <sheetData sheetId="1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olidado Inst frame"/>
      <sheetName val="Legal framework"/>
      <sheetName val="Dir politica Gob"/>
      <sheetName val="Transparencia"/>
      <sheetName val="Gov decisions"/>
      <sheetName val="Adaptabilidad gob"/>
      <sheetName val="Metodologia encuesta"/>
    </sheetNames>
    <sheetDataSet>
      <sheetData sheetId="0" refreshError="1"/>
      <sheetData sheetId="1"/>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ercio"/>
      <sheetName val="Hoja1"/>
      <sheetName val="BETO"/>
    </sheetNames>
    <sheetDataSet>
      <sheetData sheetId="0"/>
      <sheetData sheetId="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a 1"/>
      <sheetName val="Extranjeras 2014"/>
      <sheetName val="Hoja2"/>
      <sheetName val="Nacionales 2014"/>
      <sheetName val="Extranjeras NUEVO"/>
      <sheetName val="Bogota - Sociedades Extranjeras"/>
      <sheetName val="Bogota%20-%20Sociedades%20Extra"/>
    </sheetNames>
    <sheetDataSet>
      <sheetData sheetId="0" refreshError="1"/>
      <sheetData sheetId="1"/>
      <sheetData sheetId="2" refreshError="1"/>
      <sheetData sheetId="3" refreshError="1"/>
      <sheetData sheetId="4"/>
      <sheetData sheetId="5" refreshError="1"/>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ón"/>
      <sheetName val="Información Económica "/>
      <sheetName val="GE1"/>
      <sheetName val="GE2"/>
      <sheetName val="GE3"/>
      <sheetName val="GE4"/>
      <sheetName val="GE5"/>
      <sheetName val="GE6"/>
      <sheetName val="GE7"/>
      <sheetName val="GE8"/>
      <sheetName val="GE9"/>
      <sheetName val="GE10"/>
      <sheetName val="GE11"/>
      <sheetName val="GE12"/>
      <sheetName val="GE13"/>
      <sheetName val="GE14"/>
      <sheetName val="GE15"/>
      <sheetName val="GE16"/>
      <sheetName val="GE17"/>
      <sheetName val="IED"/>
      <sheetName val="IED1"/>
      <sheetName val="IED2"/>
      <sheetName val="IED3"/>
      <sheetName val="IED4"/>
      <sheetName val="IED5"/>
      <sheetName val="IED6"/>
      <sheetName val="CI1"/>
      <sheetName val="CI2"/>
      <sheetName val="EEF1"/>
      <sheetName val="EEF2"/>
      <sheetName val="EEF3"/>
      <sheetName val="ACI1"/>
      <sheetName val="ACI2"/>
      <sheetName val="ACI3"/>
      <sheetName val="Posicionamiento Competitivo"/>
      <sheetName val="Competitividad General"/>
      <sheetName val="CG1"/>
      <sheetName val="CG2"/>
      <sheetName val="CG3"/>
      <sheetName val="CG4"/>
      <sheetName val="CG5"/>
      <sheetName val="CG6"/>
      <sheetName val="CG7"/>
      <sheetName val="CG8"/>
      <sheetName val="CG9"/>
      <sheetName val="Competitividad Económica"/>
      <sheetName val="CE1"/>
      <sheetName val="CE2"/>
      <sheetName val="Competitividad del Recurso Huma"/>
      <sheetName val="CRH1"/>
      <sheetName val="CRH2"/>
      <sheetName val="CRH3"/>
      <sheetName val="CRH4"/>
      <sheetName val="Competitividad de los negocios"/>
      <sheetName val="CN1"/>
      <sheetName val="CN2"/>
      <sheetName val="CN3"/>
      <sheetName val="CN4"/>
      <sheetName val="Entorno para los Negocios"/>
      <sheetName val="Generalidades"/>
      <sheetName val="G1"/>
      <sheetName val="G2"/>
      <sheetName val="G3"/>
      <sheetName val="G4"/>
      <sheetName val="G5"/>
      <sheetName val="G6"/>
      <sheetName val="G7"/>
      <sheetName val="G8"/>
      <sheetName val="G9"/>
      <sheetName val="G10"/>
      <sheetName val="G11"/>
      <sheetName val="Costos de Operación"/>
      <sheetName val="CO1"/>
      <sheetName val="CO2"/>
      <sheetName val="Incentivos y Exenciones"/>
      <sheetName val="IE1"/>
      <sheetName val="IE2"/>
      <sheetName val="IE3"/>
      <sheetName val="IE4"/>
      <sheetName val="Demografía y Recurso Humano"/>
      <sheetName val="Demografía"/>
      <sheetName val="D1"/>
      <sheetName val="D2"/>
      <sheetName val="D3"/>
      <sheetName val="D4"/>
      <sheetName val="D5"/>
      <sheetName val="D6"/>
      <sheetName val="Talento Humano"/>
      <sheetName val="TH1"/>
      <sheetName val="TH2"/>
      <sheetName val="TH3"/>
      <sheetName val="TH4"/>
      <sheetName val="TH5"/>
      <sheetName val="TH6"/>
      <sheetName val="Mercado Laboral"/>
      <sheetName val="ML1"/>
      <sheetName val="ML2"/>
      <sheetName val="ML3"/>
      <sheetName val="ML4"/>
      <sheetName val="Infraestructura y Conectividad"/>
      <sheetName val="Hoja2"/>
      <sheetName val="16.1"/>
      <sheetName val="16.2"/>
      <sheetName val="16.3"/>
      <sheetName val="16.4"/>
      <sheetName val="17.1"/>
      <sheetName val="17.2"/>
      <sheetName val="TICs"/>
      <sheetName val="18.1"/>
      <sheetName val="18.2"/>
      <sheetName val="19.1"/>
      <sheetName val="19.2"/>
      <sheetName val="19.3"/>
      <sheetName val="Calidad de Vida "/>
      <sheetName val="20.1"/>
      <sheetName val="20.2"/>
      <sheetName val="21.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sheetData sheetId="104" refreshError="1"/>
      <sheetData sheetId="105" refreshError="1"/>
      <sheetData sheetId="106"/>
      <sheetData sheetId="107" refreshError="1"/>
      <sheetData sheetId="108"/>
      <sheetData sheetId="109"/>
      <sheetData sheetId="110" refreshError="1"/>
      <sheetData sheetId="111"/>
      <sheetData sheetId="112"/>
      <sheetData sheetId="113" refreshError="1"/>
      <sheetData sheetId="114"/>
      <sheetData sheetId="115"/>
      <sheetData sheetId="11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1"/>
      <sheetName val="G2"/>
      <sheetName val="G6"/>
      <sheetName val="G3"/>
      <sheetName val="G7"/>
      <sheetName val="G8"/>
      <sheetName val="G9"/>
      <sheetName val="Hoja1"/>
    </sheetNames>
    <sheetDataSet>
      <sheetData sheetId="0"/>
      <sheetData sheetId="1"/>
      <sheetData sheetId="2"/>
      <sheetData sheetId="3"/>
      <sheetData sheetId="4"/>
      <sheetData sheetId="5"/>
      <sheetData sheetId="6"/>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nal mensual"/>
      <sheetName val="13 áreas mensual"/>
      <sheetName val="tnal cabe ru trim movil"/>
      <sheetName val="Gráfico1"/>
      <sheetName val="areas trim movil"/>
      <sheetName val="Jefes trim movil tnal cabe ru"/>
      <sheetName val="Jefes trim movil T13áreas"/>
      <sheetName val="tnal cabe rur 12 meses movil"/>
      <sheetName val="areas 12 meses movil"/>
      <sheetName val="Jefes 12 meses tnal cabe ru"/>
      <sheetName val="Jefes 12 meses t13áreas"/>
      <sheetName val="ocup ramas trim tnal"/>
      <sheetName val="ocup posc trim tnal "/>
      <sheetName val="ocu ramas trm 13 áreas"/>
      <sheetName val="ocu posc trim 13 áreas"/>
      <sheetName val="cesantes ramas trim tnal"/>
      <sheetName val="cesantes ramas Trim 13areas"/>
      <sheetName val="inact trim tnal"/>
      <sheetName val="inact trim 13 áreas"/>
      <sheetName val="Tnal_mensual"/>
      <sheetName val="13_áreas_mensual"/>
      <sheetName val="tnal_cabe_ru_trim_movil"/>
      <sheetName val="areas_trim_movil"/>
      <sheetName val="Jefes_trim_movil_tnal_cabe_ru"/>
      <sheetName val="Jefes_trim_movil_T13áreas"/>
      <sheetName val="tnal_cabe_rur_12_meses_movil"/>
      <sheetName val="areas_12_meses_movil"/>
      <sheetName val="Jefes_12_meses_tnal_cabe_ru"/>
      <sheetName val="Jefes_12_meses_t13áreas"/>
      <sheetName val="ocup_ramas_trim_tnal"/>
      <sheetName val="ocup_posc_trim_tnal_"/>
      <sheetName val="ocu_ramas_trm_13_áreas"/>
      <sheetName val="ocu_posc_trim_13_áreas"/>
      <sheetName val="cesantes_ramas_trim_tnal"/>
      <sheetName val="cesantes_ramas_Trim_13areas"/>
      <sheetName val="inact_trim_tnal"/>
      <sheetName val="inact_trim_13_área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CONSOLIDACION COMPLETA BACKUPS"/>
      <sheetName val="Correlativa"/>
      <sheetName val="Informe IED"/>
      <sheetName val="Hoja3"/>
      <sheetName val="Hoja4"/>
      <sheetName val="Hoja1"/>
      <sheetName val="Hoja2"/>
      <sheetName val="Detalle1"/>
      <sheetName val="Hoja7"/>
      <sheetName val="Hoja5"/>
      <sheetName val="CONSOLIDACION COMPLETA"/>
      <sheetName val="Hoja6"/>
      <sheetName val="Sector Subsector IED+Proyectos"/>
      <sheetName val="NAICS 2017"/>
      <sheetName val="Detalle2"/>
    </sheetNames>
    <sheetDataSet>
      <sheetData sheetId="0"/>
      <sheetData sheetId="1"/>
      <sheetData sheetId="2">
        <row r="6">
          <cell r="BI6">
            <v>108</v>
          </cell>
          <cell r="BK6">
            <v>1497.3844715903242</v>
          </cell>
          <cell r="BM6">
            <v>16868</v>
          </cell>
          <cell r="BN6">
            <v>207</v>
          </cell>
          <cell r="BO6">
            <v>4561.4702537895582</v>
          </cell>
          <cell r="BP6">
            <v>36071</v>
          </cell>
        </row>
        <row r="7">
          <cell r="BI7">
            <v>138</v>
          </cell>
          <cell r="BK7">
            <v>1552.7112496100003</v>
          </cell>
          <cell r="BM7">
            <v>15863</v>
          </cell>
          <cell r="BN7">
            <v>216</v>
          </cell>
          <cell r="BO7">
            <v>2497.0083076320007</v>
          </cell>
          <cell r="BP7">
            <v>27371</v>
          </cell>
        </row>
        <row r="8">
          <cell r="BI8">
            <v>94</v>
          </cell>
          <cell r="BK8">
            <v>627.75249637846593</v>
          </cell>
          <cell r="BM8">
            <v>6549</v>
          </cell>
          <cell r="BN8">
            <v>170</v>
          </cell>
          <cell r="BO8">
            <v>2562.7033955344073</v>
          </cell>
          <cell r="BP8">
            <v>14622</v>
          </cell>
        </row>
        <row r="9">
          <cell r="BO9">
            <v>5131.188023438428</v>
          </cell>
        </row>
      </sheetData>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Tema de Office">
  <a:themeElements>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F491F"/>
  </sheetPr>
  <dimension ref="A1:N53"/>
  <sheetViews>
    <sheetView showGridLines="0" tabSelected="1" zoomScale="70" zoomScaleNormal="70" workbookViewId="0">
      <selection activeCell="F43" sqref="F43"/>
    </sheetView>
  </sheetViews>
  <sheetFormatPr baseColWidth="10" defaultColWidth="0" defaultRowHeight="14.1" customHeight="1" zeroHeight="1"/>
  <cols>
    <col min="1" max="14" width="10.88671875" style="115" customWidth="1"/>
    <col min="15" max="16384" width="10.88671875" style="115" hidden="1"/>
  </cols>
  <sheetData>
    <row r="1" spans="1:1" customFormat="1" ht="14.4"/>
    <row r="2" spans="1:1" customFormat="1" ht="14.4"/>
    <row r="3" spans="1:1" customFormat="1" ht="14.4"/>
    <row r="4" spans="1:1" customFormat="1" ht="14.4"/>
    <row r="5" spans="1:1" customFormat="1" ht="14.4"/>
    <row r="6" spans="1:1" customFormat="1" ht="21">
      <c r="A6" s="7"/>
    </row>
    <row r="7" spans="1:1" customFormat="1" ht="15">
      <c r="A7" s="8"/>
    </row>
    <row r="8" spans="1:1" customFormat="1" ht="14.4">
      <c r="A8" s="1"/>
    </row>
    <row r="9" spans="1:1" customFormat="1" ht="14.4">
      <c r="A9" s="2"/>
    </row>
    <row r="10" spans="1:1" customFormat="1" ht="14.4"/>
    <row r="11" spans="1:1" customFormat="1" ht="14.4"/>
    <row r="12" spans="1:1" customFormat="1" ht="14.4"/>
    <row r="13" spans="1:1" customFormat="1" ht="14.4"/>
    <row r="14" spans="1:1" customFormat="1" ht="14.4"/>
    <row r="15" spans="1:1" customFormat="1" ht="14.4"/>
    <row r="16" spans="1:1" customFormat="1" ht="14.4"/>
    <row r="17" spans="1:14" customFormat="1" ht="14.4"/>
    <row r="18" spans="1:14" customFormat="1" ht="14.4"/>
    <row r="19" spans="1:14" customFormat="1" ht="14.4"/>
    <row r="20" spans="1:14" customFormat="1" ht="14.4"/>
    <row r="21" spans="1:14" customFormat="1" ht="14.4"/>
    <row r="22" spans="1:14" customFormat="1" ht="14.4"/>
    <row r="23" spans="1:14" customFormat="1" ht="14.4"/>
    <row r="24" spans="1:14" customFormat="1" ht="14.4"/>
    <row r="25" spans="1:14" customFormat="1" ht="14.4"/>
    <row r="26" spans="1:14" customFormat="1" ht="14.4"/>
    <row r="27" spans="1:14" customFormat="1" ht="14.4"/>
    <row r="28" spans="1:14" customFormat="1" ht="14.4"/>
    <row r="29" spans="1:14" customFormat="1" ht="14.4"/>
    <row r="30" spans="1:14" customFormat="1" ht="14.4">
      <c r="A30" s="115"/>
      <c r="B30" s="115"/>
      <c r="C30" s="115"/>
      <c r="D30" s="115"/>
      <c r="E30" s="115"/>
      <c r="F30" s="115"/>
      <c r="G30" s="115"/>
      <c r="H30" s="115"/>
      <c r="I30" s="115"/>
      <c r="J30" s="115"/>
      <c r="K30" s="115"/>
      <c r="L30" s="115"/>
      <c r="M30" s="115"/>
      <c r="N30" s="115"/>
    </row>
    <row r="31" spans="1:14" customFormat="1" ht="14.4">
      <c r="A31" s="115"/>
      <c r="B31" s="115"/>
      <c r="C31" s="115"/>
      <c r="D31" s="115"/>
      <c r="E31" s="115"/>
      <c r="F31" s="115"/>
      <c r="G31" s="115"/>
      <c r="H31" s="115"/>
      <c r="I31" s="115"/>
      <c r="J31" s="115"/>
      <c r="K31" s="115"/>
      <c r="L31" s="115"/>
      <c r="M31" s="115"/>
      <c r="N31" s="115"/>
    </row>
    <row r="32" spans="1:14" customFormat="1" ht="14.4">
      <c r="A32" s="115"/>
      <c r="B32" s="115"/>
      <c r="C32" s="115"/>
      <c r="D32" s="115"/>
      <c r="E32" s="115"/>
      <c r="F32" s="115"/>
      <c r="G32" s="115"/>
      <c r="H32" s="115"/>
      <c r="I32" s="115"/>
      <c r="J32" s="115"/>
      <c r="K32" s="115"/>
      <c r="L32" s="115"/>
      <c r="M32" s="115"/>
      <c r="N32" s="115"/>
    </row>
    <row r="33" spans="1:14" customFormat="1" ht="14.4">
      <c r="A33" s="115"/>
      <c r="B33" s="115"/>
      <c r="C33" s="115"/>
      <c r="D33" s="115"/>
      <c r="E33" s="115"/>
      <c r="F33" s="115"/>
      <c r="G33" s="115"/>
      <c r="H33" s="115"/>
      <c r="I33" s="115"/>
      <c r="J33" s="115"/>
      <c r="K33" s="115"/>
      <c r="L33" s="115"/>
      <c r="M33" s="115"/>
      <c r="N33" s="115"/>
    </row>
    <row r="34" spans="1:14" customFormat="1" ht="14.4">
      <c r="A34" s="115"/>
      <c r="B34" s="115"/>
      <c r="C34" s="115"/>
      <c r="D34" s="115"/>
      <c r="E34" s="115"/>
      <c r="F34" s="115"/>
      <c r="G34" s="115"/>
      <c r="H34" s="115"/>
      <c r="I34" s="115"/>
      <c r="J34" s="115"/>
      <c r="K34" s="115"/>
      <c r="L34" s="115"/>
      <c r="M34" s="115"/>
      <c r="N34" s="115"/>
    </row>
    <row r="35" spans="1:14" customFormat="1" ht="14.4">
      <c r="A35" s="115"/>
      <c r="B35" s="115"/>
      <c r="C35" s="115"/>
      <c r="D35" s="115"/>
      <c r="E35" s="115"/>
      <c r="F35" s="115"/>
      <c r="G35" s="115"/>
      <c r="H35" s="115"/>
      <c r="I35" s="115"/>
      <c r="J35" s="115"/>
      <c r="K35" s="115"/>
      <c r="L35" s="115"/>
      <c r="M35" s="115"/>
      <c r="N35" s="115"/>
    </row>
    <row r="36" spans="1:14" customFormat="1" ht="14.4">
      <c r="A36" s="115"/>
      <c r="B36" s="115"/>
      <c r="C36" s="115"/>
      <c r="D36" s="115"/>
      <c r="E36" s="115"/>
      <c r="F36" s="115"/>
      <c r="G36" s="115"/>
      <c r="H36" s="115"/>
      <c r="I36" s="115"/>
      <c r="J36" s="115"/>
      <c r="K36" s="115"/>
      <c r="L36" s="115"/>
      <c r="M36" s="115"/>
      <c r="N36" s="115"/>
    </row>
    <row r="37" spans="1:14" customFormat="1" ht="14.4">
      <c r="A37" s="115"/>
      <c r="B37" s="115"/>
      <c r="C37" s="115"/>
      <c r="D37" s="115"/>
      <c r="E37" s="115"/>
      <c r="F37" s="115"/>
      <c r="G37" s="115"/>
      <c r="H37" s="115"/>
      <c r="I37" s="115"/>
      <c r="J37" s="115"/>
      <c r="K37" s="115"/>
      <c r="L37" s="115"/>
      <c r="M37" s="115"/>
      <c r="N37" s="115"/>
    </row>
    <row r="38" spans="1:14" customFormat="1" ht="14.4">
      <c r="A38" s="115"/>
      <c r="B38" s="115"/>
      <c r="C38" s="115"/>
      <c r="D38" s="115"/>
      <c r="E38" s="115"/>
      <c r="F38" s="115"/>
      <c r="G38" s="115"/>
      <c r="H38" s="115"/>
      <c r="I38" s="115"/>
      <c r="J38" s="115"/>
      <c r="K38" s="115"/>
      <c r="L38" s="115"/>
      <c r="M38" s="115"/>
      <c r="N38" s="115"/>
    </row>
    <row r="39" spans="1:14" customFormat="1" ht="14.4">
      <c r="A39" s="115"/>
      <c r="B39" s="115"/>
      <c r="C39" s="115"/>
      <c r="D39" s="115"/>
      <c r="E39" s="115"/>
      <c r="F39" s="115"/>
      <c r="G39" s="115"/>
      <c r="H39" s="115"/>
      <c r="I39" s="115"/>
      <c r="J39" s="115"/>
      <c r="K39" s="115"/>
      <c r="L39" s="115"/>
      <c r="M39" s="115"/>
      <c r="N39" s="115"/>
    </row>
    <row r="40" spans="1:14" customFormat="1" ht="14.4">
      <c r="A40" s="115"/>
      <c r="B40" s="115"/>
      <c r="C40" s="115"/>
      <c r="D40" s="115"/>
      <c r="E40" s="115"/>
      <c r="F40" s="115"/>
      <c r="G40" s="115"/>
      <c r="H40" s="115"/>
      <c r="I40" s="115"/>
      <c r="J40" s="115"/>
      <c r="K40" s="115"/>
      <c r="L40" s="115"/>
      <c r="M40" s="115"/>
      <c r="N40" s="115"/>
    </row>
    <row r="41" spans="1:14" customFormat="1" ht="14.4">
      <c r="A41" s="115"/>
      <c r="B41" s="115"/>
      <c r="C41" s="115"/>
      <c r="D41" s="115"/>
      <c r="E41" s="115"/>
      <c r="F41" s="115"/>
      <c r="G41" s="115"/>
      <c r="H41" s="115"/>
      <c r="I41" s="115"/>
      <c r="J41" s="115"/>
      <c r="K41" s="115"/>
      <c r="L41" s="115"/>
      <c r="M41" s="115"/>
      <c r="N41" s="115"/>
    </row>
    <row r="42" spans="1:14" customFormat="1" ht="14.4">
      <c r="A42" s="115"/>
      <c r="B42" s="115"/>
      <c r="C42" s="115"/>
      <c r="D42" s="115"/>
      <c r="E42" s="115"/>
      <c r="F42" s="115"/>
      <c r="G42" s="115"/>
      <c r="H42" s="115"/>
      <c r="I42" s="115"/>
      <c r="J42" s="115"/>
      <c r="K42" s="115"/>
      <c r="L42" s="115"/>
      <c r="M42" s="115"/>
      <c r="N42" s="115"/>
    </row>
    <row r="43" spans="1:14" customFormat="1" ht="14.4">
      <c r="A43" s="115"/>
      <c r="B43" s="115"/>
      <c r="C43" s="115"/>
      <c r="D43" s="115"/>
      <c r="E43" s="115"/>
      <c r="F43" s="115"/>
      <c r="G43" s="115"/>
      <c r="H43" s="115"/>
      <c r="I43" s="115"/>
      <c r="J43" s="115"/>
      <c r="K43" s="115"/>
      <c r="L43" s="115"/>
      <c r="M43" s="115"/>
      <c r="N43" s="115"/>
    </row>
    <row r="44" spans="1:14" customFormat="1" ht="14.4">
      <c r="A44" s="115"/>
      <c r="B44" s="115"/>
      <c r="C44" s="115"/>
      <c r="D44" s="115"/>
      <c r="E44" s="115"/>
      <c r="F44" s="115"/>
      <c r="G44" s="115"/>
      <c r="H44" s="115"/>
      <c r="I44" s="115"/>
      <c r="J44" s="115"/>
      <c r="K44" s="115"/>
      <c r="L44" s="115"/>
      <c r="M44" s="115"/>
      <c r="N44" s="115"/>
    </row>
    <row r="45" spans="1:14" customFormat="1" ht="14.1" customHeight="1">
      <c r="A45" s="115"/>
      <c r="B45" s="115"/>
      <c r="C45" s="115"/>
      <c r="D45" s="115"/>
      <c r="E45" s="115"/>
      <c r="F45" s="115"/>
      <c r="G45" s="115"/>
      <c r="H45" s="115"/>
      <c r="I45" s="115"/>
      <c r="J45" s="115"/>
      <c r="K45" s="115"/>
      <c r="L45" s="115"/>
      <c r="M45" s="115"/>
      <c r="N45" s="115"/>
    </row>
    <row r="46" spans="1:14" customFormat="1" ht="14.1" customHeight="1">
      <c r="A46" s="115"/>
      <c r="B46" s="115"/>
      <c r="C46" s="115"/>
      <c r="D46" s="115"/>
      <c r="E46" s="115"/>
      <c r="F46" s="115"/>
      <c r="G46" s="115"/>
      <c r="H46" s="115"/>
      <c r="I46" s="115"/>
      <c r="J46" s="115"/>
      <c r="K46" s="115"/>
      <c r="L46" s="115"/>
      <c r="M46" s="115"/>
      <c r="N46" s="115"/>
    </row>
    <row r="47" spans="1:14" customFormat="1" ht="14.1" customHeight="1">
      <c r="A47" s="115"/>
      <c r="B47" s="115"/>
      <c r="C47" s="115"/>
      <c r="D47" s="115"/>
      <c r="E47" s="115"/>
      <c r="F47" s="115"/>
      <c r="G47" s="115"/>
      <c r="H47" s="115"/>
      <c r="I47" s="115"/>
      <c r="J47" s="115"/>
      <c r="K47" s="115"/>
      <c r="L47" s="115"/>
      <c r="M47" s="115"/>
      <c r="N47" s="115"/>
    </row>
    <row r="48" spans="1:14" customFormat="1" ht="14.1" customHeight="1">
      <c r="A48" s="115"/>
      <c r="B48" s="115"/>
      <c r="C48" s="115"/>
      <c r="D48" s="115"/>
      <c r="E48" s="115"/>
      <c r="F48" s="115"/>
      <c r="G48" s="115"/>
      <c r="H48" s="115"/>
      <c r="I48" s="115"/>
      <c r="J48" s="115"/>
      <c r="K48" s="115"/>
      <c r="L48" s="115"/>
      <c r="M48" s="115"/>
      <c r="N48" s="115"/>
    </row>
    <row r="49" spans="1:14" customFormat="1" ht="15.6" customHeight="1">
      <c r="A49" s="115"/>
      <c r="B49" s="115"/>
      <c r="C49" s="115"/>
      <c r="D49" s="115"/>
      <c r="E49" s="115"/>
      <c r="F49" s="115"/>
      <c r="G49" s="115"/>
      <c r="H49" s="115"/>
      <c r="I49" s="115"/>
      <c r="J49" s="115"/>
      <c r="K49" s="115"/>
      <c r="L49" s="115"/>
      <c r="M49" s="115"/>
      <c r="N49" s="115"/>
    </row>
    <row r="50" spans="1:14" ht="14.1" customHeight="1"/>
    <row r="51" spans="1:14" ht="14.1" customHeight="1"/>
    <row r="52" spans="1:14" ht="14.1" customHeight="1"/>
    <row r="53" spans="1:14" ht="14.1" customHeight="1"/>
  </sheetData>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0000"/>
  </sheetPr>
  <dimension ref="A1:I543"/>
  <sheetViews>
    <sheetView zoomScale="93" zoomScaleNormal="100" workbookViewId="0">
      <selection activeCell="B31" sqref="B31:C34"/>
    </sheetView>
  </sheetViews>
  <sheetFormatPr baseColWidth="10" defaultColWidth="0" defaultRowHeight="13.8" zeroHeight="1"/>
  <cols>
    <col min="1" max="1" width="4.109375" style="27" customWidth="1"/>
    <col min="2" max="2" width="10.88671875" style="27" customWidth="1"/>
    <col min="3" max="3" width="122" style="27" customWidth="1"/>
    <col min="4" max="4" width="10.88671875" style="27" customWidth="1"/>
    <col min="5" max="9" width="0" style="27" hidden="1" customWidth="1"/>
    <col min="10" max="16384" width="10.88671875" style="27" hidden="1"/>
  </cols>
  <sheetData>
    <row r="1" spans="1:9" s="19" customFormat="1">
      <c r="I1" s="20"/>
    </row>
    <row r="2" spans="1:9" s="19" customFormat="1">
      <c r="I2" s="20"/>
    </row>
    <row r="3" spans="1:9" s="19" customFormat="1">
      <c r="I3" s="20"/>
    </row>
    <row r="4" spans="1:9" s="19" customFormat="1">
      <c r="I4" s="20"/>
    </row>
    <row r="5" spans="1:9" s="19" customFormat="1" ht="21">
      <c r="B5" s="21" t="s">
        <v>0</v>
      </c>
      <c r="I5" s="20"/>
    </row>
    <row r="6" spans="1:9" s="19" customFormat="1" ht="15">
      <c r="B6" s="22" t="s">
        <v>1</v>
      </c>
      <c r="I6" s="20"/>
    </row>
    <row r="7" spans="1:9" s="19" customFormat="1">
      <c r="B7" s="23" t="s">
        <v>2</v>
      </c>
      <c r="I7" s="20"/>
    </row>
    <row r="8" spans="1:9" s="19" customFormat="1">
      <c r="B8" s="24" t="s">
        <v>3</v>
      </c>
      <c r="C8" s="25"/>
      <c r="I8" s="20"/>
    </row>
    <row r="9" spans="1:9" s="19" customFormat="1">
      <c r="A9" s="23"/>
      <c r="I9" s="20"/>
    </row>
    <row r="10" spans="1:9" s="19" customFormat="1">
      <c r="B10" s="140" t="s">
        <v>4</v>
      </c>
      <c r="C10" s="140" t="s">
        <v>5</v>
      </c>
    </row>
    <row r="11" spans="1:9" s="19" customFormat="1">
      <c r="B11" s="146">
        <v>1</v>
      </c>
      <c r="C11" s="147" t="s">
        <v>6</v>
      </c>
    </row>
    <row r="12" spans="1:9" s="19" customFormat="1">
      <c r="B12" s="143" t="s">
        <v>7</v>
      </c>
      <c r="C12" s="144" t="s">
        <v>8</v>
      </c>
    </row>
    <row r="13" spans="1:9" s="19" customFormat="1">
      <c r="B13" s="143" t="s">
        <v>9</v>
      </c>
      <c r="C13" s="144" t="s">
        <v>10</v>
      </c>
    </row>
    <row r="14" spans="1:9" s="19" customFormat="1">
      <c r="B14" s="143" t="s">
        <v>11</v>
      </c>
      <c r="C14" s="144" t="s">
        <v>12</v>
      </c>
    </row>
    <row r="15" spans="1:9" s="19" customFormat="1">
      <c r="B15" s="141">
        <v>2</v>
      </c>
      <c r="C15" s="142" t="s">
        <v>13</v>
      </c>
    </row>
    <row r="16" spans="1:9" s="19" customFormat="1">
      <c r="B16" s="143" t="s">
        <v>14</v>
      </c>
      <c r="C16" s="144" t="s">
        <v>15</v>
      </c>
    </row>
    <row r="17" spans="2:3" s="19" customFormat="1">
      <c r="B17" s="143" t="s">
        <v>16</v>
      </c>
      <c r="C17" s="144" t="s">
        <v>17</v>
      </c>
    </row>
    <row r="18" spans="2:3" s="19" customFormat="1">
      <c r="B18" s="143" t="s">
        <v>18</v>
      </c>
      <c r="C18" s="145" t="s">
        <v>19</v>
      </c>
    </row>
    <row r="19" spans="2:3" s="19" customFormat="1">
      <c r="B19" s="141">
        <v>3</v>
      </c>
      <c r="C19" s="142" t="s">
        <v>20</v>
      </c>
    </row>
    <row r="20" spans="2:3" s="19" customFormat="1">
      <c r="B20" s="143" t="s">
        <v>21</v>
      </c>
      <c r="C20" s="145" t="s">
        <v>22</v>
      </c>
    </row>
    <row r="21" spans="2:3" s="19" customFormat="1">
      <c r="B21" s="143" t="s">
        <v>23</v>
      </c>
      <c r="C21" s="145" t="s">
        <v>24</v>
      </c>
    </row>
    <row r="22" spans="2:3" s="19" customFormat="1">
      <c r="B22" s="141">
        <v>4</v>
      </c>
      <c r="C22" s="142" t="s">
        <v>25</v>
      </c>
    </row>
    <row r="23" spans="2:3" s="19" customFormat="1">
      <c r="B23" s="143" t="s">
        <v>26</v>
      </c>
      <c r="C23" s="145" t="s">
        <v>27</v>
      </c>
    </row>
    <row r="24" spans="2:3" s="19" customFormat="1">
      <c r="B24" s="143" t="s">
        <v>28</v>
      </c>
      <c r="C24" s="145" t="s">
        <v>29</v>
      </c>
    </row>
    <row r="25" spans="2:3" s="19" customFormat="1">
      <c r="B25" s="141">
        <v>5</v>
      </c>
      <c r="C25" s="142" t="s">
        <v>30</v>
      </c>
    </row>
    <row r="26" spans="2:3" s="19" customFormat="1">
      <c r="B26" s="143" t="s">
        <v>31</v>
      </c>
      <c r="C26" s="145" t="s">
        <v>32</v>
      </c>
    </row>
    <row r="27" spans="2:3" s="19" customFormat="1">
      <c r="B27" s="143" t="s">
        <v>33</v>
      </c>
      <c r="C27" s="145" t="s">
        <v>34</v>
      </c>
    </row>
    <row r="28" spans="2:3" s="19" customFormat="1">
      <c r="B28" s="141">
        <v>6</v>
      </c>
      <c r="C28" s="142" t="s">
        <v>35</v>
      </c>
    </row>
    <row r="29" spans="2:3" s="19" customFormat="1">
      <c r="B29" s="141">
        <v>7</v>
      </c>
      <c r="C29" s="142" t="s">
        <v>36</v>
      </c>
    </row>
    <row r="30" spans="2:3" s="19" customFormat="1">
      <c r="B30" s="26"/>
      <c r="C30" s="26"/>
    </row>
    <row r="31" spans="2:3" s="19" customFormat="1">
      <c r="B31" s="221" t="s">
        <v>37</v>
      </c>
      <c r="C31" s="222"/>
    </row>
    <row r="32" spans="2:3" s="19" customFormat="1">
      <c r="B32" s="222"/>
      <c r="C32" s="222"/>
    </row>
    <row r="33" spans="2:3" s="19" customFormat="1">
      <c r="B33" s="222"/>
      <c r="C33" s="222"/>
    </row>
    <row r="34" spans="2:3" s="19" customFormat="1" ht="14.1" customHeight="1">
      <c r="B34" s="222"/>
      <c r="C34" s="222"/>
    </row>
    <row r="35" spans="2:3" s="19" customFormat="1" hidden="1"/>
    <row r="36" spans="2:3" s="19" customFormat="1" hidden="1"/>
    <row r="37" spans="2:3" s="19" customFormat="1" hidden="1"/>
    <row r="38" spans="2:3" s="19" customFormat="1" hidden="1"/>
    <row r="39" spans="2:3" s="19" customFormat="1" hidden="1"/>
    <row r="40" spans="2:3" s="19" customFormat="1" hidden="1"/>
    <row r="41" spans="2:3" s="19" customFormat="1" hidden="1"/>
    <row r="42" spans="2:3" s="19" customFormat="1" hidden="1"/>
    <row r="43" spans="2:3" s="19" customFormat="1" hidden="1"/>
    <row r="44" spans="2:3" s="19" customFormat="1" hidden="1"/>
    <row r="45" spans="2:3" s="19" customFormat="1" hidden="1"/>
    <row r="46" spans="2:3" s="19" customFormat="1" hidden="1"/>
    <row r="47" spans="2:3" s="19" customFormat="1" hidden="1"/>
    <row r="48" spans="2:3" s="19" customFormat="1" hidden="1"/>
    <row r="49" s="19" customFormat="1" hidden="1"/>
    <row r="50" s="19" customFormat="1" hidden="1"/>
    <row r="51" s="19" customFormat="1" hidden="1"/>
    <row r="52" s="19" customFormat="1" hidden="1"/>
    <row r="53" s="19" customFormat="1" hidden="1"/>
    <row r="54" s="19" customFormat="1" hidden="1"/>
    <row r="55" s="19" customFormat="1" hidden="1"/>
    <row r="56" s="19" customFormat="1" hidden="1"/>
    <row r="57" s="19" customFormat="1" hidden="1"/>
    <row r="58" s="19" customFormat="1" hidden="1"/>
    <row r="59" s="19" customFormat="1" hidden="1"/>
    <row r="60" s="19" customFormat="1" hidden="1"/>
    <row r="61" s="19" customFormat="1" hidden="1"/>
    <row r="62" s="19" customFormat="1" hidden="1"/>
    <row r="63" s="19" customFormat="1" hidden="1"/>
    <row r="64" s="19" customFormat="1" hidden="1"/>
    <row r="65" s="19" customFormat="1" hidden="1"/>
    <row r="66" s="19" customFormat="1" hidden="1"/>
    <row r="67" s="19" customFormat="1" hidden="1"/>
    <row r="68" s="19" customFormat="1" hidden="1"/>
    <row r="69" s="19" customFormat="1" hidden="1"/>
    <row r="70" s="19" customFormat="1" hidden="1"/>
    <row r="71" s="19" customFormat="1" hidden="1"/>
    <row r="72" s="19" customFormat="1" hidden="1"/>
    <row r="73" s="19" customFormat="1" hidden="1"/>
    <row r="74" s="19" customFormat="1" hidden="1"/>
    <row r="75" s="19" customFormat="1" hidden="1"/>
    <row r="76" s="19" customFormat="1" hidden="1"/>
    <row r="77" s="19" customFormat="1" hidden="1"/>
    <row r="78" s="19" customFormat="1" hidden="1"/>
    <row r="79" s="19" customFormat="1" hidden="1"/>
    <row r="80" s="19" customFormat="1" hidden="1"/>
    <row r="81" s="19" customFormat="1" hidden="1"/>
    <row r="82" s="19" customFormat="1" hidden="1"/>
    <row r="83" s="19" customFormat="1" hidden="1"/>
    <row r="84" s="19" customFormat="1" hidden="1"/>
    <row r="85" s="19" customFormat="1" hidden="1"/>
    <row r="86" s="19" customFormat="1" hidden="1"/>
    <row r="87" s="19" customFormat="1" hidden="1"/>
    <row r="88" s="19" customFormat="1" hidden="1"/>
    <row r="89" s="19" customFormat="1" hidden="1"/>
    <row r="90" s="19" customFormat="1" hidden="1"/>
    <row r="91" s="19" customFormat="1" hidden="1"/>
    <row r="92" s="19" customFormat="1" hidden="1"/>
    <row r="93" s="19" customFormat="1" hidden="1"/>
    <row r="94" s="19" customFormat="1" hidden="1"/>
    <row r="95" s="19" customFormat="1" hidden="1"/>
    <row r="96" s="19" customFormat="1" hidden="1"/>
    <row r="97" s="19" customFormat="1" hidden="1"/>
    <row r="98" s="19" customFormat="1" hidden="1"/>
    <row r="99" s="19" customFormat="1" hidden="1"/>
    <row r="100" s="19" customFormat="1" hidden="1"/>
    <row r="101" s="19" customFormat="1" hidden="1"/>
    <row r="102" s="19" customFormat="1" hidden="1"/>
    <row r="103" s="19" customFormat="1" hidden="1"/>
    <row r="104" s="19" customFormat="1" hidden="1"/>
    <row r="105" s="19" customFormat="1" hidden="1"/>
    <row r="106" s="19" customFormat="1" hidden="1"/>
    <row r="107" s="19" customFormat="1" hidden="1"/>
    <row r="108" s="19" customFormat="1" hidden="1"/>
    <row r="109" s="19" customFormat="1" hidden="1"/>
    <row r="110" s="19" customFormat="1" hidden="1"/>
    <row r="111" s="19" customFormat="1" hidden="1"/>
    <row r="112" s="19" customFormat="1" hidden="1"/>
    <row r="113" s="19" customFormat="1" hidden="1"/>
    <row r="114" s="19" customFormat="1" hidden="1"/>
    <row r="115" s="19" customFormat="1" hidden="1"/>
    <row r="116" s="19" customFormat="1" hidden="1"/>
    <row r="117" s="19" customFormat="1" hidden="1"/>
    <row r="118" s="19" customFormat="1" hidden="1"/>
    <row r="119" s="19" customFormat="1" hidden="1"/>
    <row r="120" s="19" customFormat="1" hidden="1"/>
    <row r="121" s="19" customFormat="1" hidden="1"/>
    <row r="122" s="19" customFormat="1" hidden="1"/>
    <row r="123" s="19" customFormat="1" hidden="1"/>
    <row r="124" s="19" customFormat="1" hidden="1"/>
    <row r="125" s="19" customFormat="1" hidden="1"/>
    <row r="126" s="19" customFormat="1" hidden="1"/>
    <row r="127" s="19" customFormat="1" hidden="1"/>
    <row r="128" s="19" customFormat="1" hidden="1"/>
    <row r="129" s="19" customFormat="1" hidden="1"/>
    <row r="130" s="19" customFormat="1" hidden="1"/>
    <row r="131" s="19" customFormat="1" hidden="1"/>
    <row r="132" s="19" customFormat="1" hidden="1"/>
    <row r="133" s="19" customFormat="1" hidden="1"/>
    <row r="134" s="19" customFormat="1" hidden="1"/>
    <row r="135" s="19" customFormat="1" hidden="1"/>
    <row r="136" s="19" customFormat="1" hidden="1"/>
    <row r="137" s="19" customFormat="1" hidden="1"/>
    <row r="138" s="19" customFormat="1" hidden="1"/>
    <row r="139" s="19" customFormat="1" hidden="1"/>
    <row r="140" s="19" customFormat="1" hidden="1"/>
    <row r="141" s="19" customFormat="1" hidden="1"/>
    <row r="142" s="19" customFormat="1" hidden="1"/>
    <row r="143" s="19" customFormat="1" hidden="1"/>
    <row r="144" s="19" customFormat="1" hidden="1"/>
    <row r="145" s="19" customFormat="1" hidden="1"/>
    <row r="146" s="19" customFormat="1" hidden="1"/>
    <row r="147" s="19" customFormat="1" hidden="1"/>
    <row r="148" s="19" customFormat="1" hidden="1"/>
    <row r="149" s="19" customFormat="1" hidden="1"/>
    <row r="150" s="19" customFormat="1" hidden="1"/>
    <row r="151" s="19" customFormat="1" hidden="1"/>
    <row r="152" s="19" customFormat="1" hidden="1"/>
    <row r="153" s="19" customFormat="1" hidden="1"/>
    <row r="154" s="19" customFormat="1" hidden="1"/>
    <row r="155" s="19" customFormat="1" hidden="1"/>
    <row r="156" s="19" customFormat="1" hidden="1"/>
    <row r="157" s="19" customFormat="1" hidden="1"/>
    <row r="158" s="19" customFormat="1" hidden="1"/>
    <row r="159" s="19" customFormat="1" hidden="1"/>
    <row r="160" s="19" customFormat="1" hidden="1"/>
    <row r="161" s="19" customFormat="1" hidden="1"/>
    <row r="162" s="19" customFormat="1" hidden="1"/>
    <row r="163" s="19" customFormat="1" hidden="1"/>
    <row r="164" s="19" customFormat="1" hidden="1"/>
    <row r="165" s="19" customFormat="1" hidden="1"/>
    <row r="166" s="19" customFormat="1" hidden="1"/>
    <row r="167" s="19" customFormat="1" hidden="1"/>
    <row r="168" s="19" customFormat="1" hidden="1"/>
    <row r="169" s="19" customFormat="1" hidden="1"/>
    <row r="170" s="19" customFormat="1" hidden="1"/>
    <row r="171" s="19" customFormat="1" hidden="1"/>
    <row r="172" s="19" customFormat="1" hidden="1"/>
    <row r="173" s="19" customFormat="1" hidden="1"/>
    <row r="174" s="19" customFormat="1" hidden="1"/>
    <row r="175" s="19" customFormat="1" hidden="1"/>
    <row r="176" s="19" customFormat="1" hidden="1"/>
    <row r="177" s="19" customFormat="1" hidden="1"/>
    <row r="178" s="19" customFormat="1" hidden="1"/>
    <row r="179" s="19" customFormat="1" hidden="1"/>
    <row r="180" s="19" customFormat="1" hidden="1"/>
    <row r="181" s="19" customFormat="1" hidden="1"/>
    <row r="182" s="19" customFormat="1" hidden="1"/>
    <row r="183" s="19" customFormat="1" hidden="1"/>
    <row r="184" s="19" customFormat="1" hidden="1"/>
    <row r="185" s="19" customFormat="1" hidden="1"/>
    <row r="186" s="19" customFormat="1" hidden="1"/>
    <row r="187" s="19" customFormat="1" hidden="1"/>
    <row r="188" s="19" customFormat="1" hidden="1"/>
    <row r="189" s="19" customFormat="1" hidden="1"/>
    <row r="190" s="19" customFormat="1" hidden="1"/>
    <row r="191" s="19" customFormat="1" hidden="1"/>
    <row r="192" s="19" customFormat="1" hidden="1"/>
    <row r="193" s="19" customFormat="1" hidden="1"/>
    <row r="194" s="19" customFormat="1" hidden="1"/>
    <row r="195" s="19" customFormat="1" hidden="1"/>
    <row r="196" s="19" customFormat="1" hidden="1"/>
    <row r="197" s="19" customFormat="1" hidden="1"/>
    <row r="198" s="19" customFormat="1" hidden="1"/>
    <row r="199" s="19" customFormat="1" hidden="1"/>
    <row r="200" s="19" customFormat="1" hidden="1"/>
    <row r="201" s="19" customFormat="1" hidden="1"/>
    <row r="202" s="19" customFormat="1" hidden="1"/>
    <row r="203" s="19" customFormat="1" hidden="1"/>
    <row r="204" s="19" customFormat="1" hidden="1"/>
    <row r="205" s="19" customFormat="1" hidden="1"/>
    <row r="206" s="19" customFormat="1" hidden="1"/>
    <row r="207" s="19" customFormat="1" hidden="1"/>
    <row r="208" s="19" customFormat="1" hidden="1"/>
    <row r="209" s="19" customFormat="1" hidden="1"/>
    <row r="210" s="19" customFormat="1" hidden="1"/>
    <row r="211" s="19" customFormat="1" hidden="1"/>
    <row r="212" s="19" customFormat="1" hidden="1"/>
    <row r="213" s="19" customFormat="1" hidden="1"/>
    <row r="214" s="19" customFormat="1" hidden="1"/>
    <row r="215" s="19" customFormat="1" hidden="1"/>
    <row r="216" s="19" customFormat="1" hidden="1"/>
    <row r="217" s="19" customFormat="1" hidden="1"/>
    <row r="218" s="19" customFormat="1" hidden="1"/>
    <row r="219" s="19" customFormat="1" hidden="1"/>
    <row r="220" s="19" customFormat="1" hidden="1"/>
    <row r="221" s="19" customFormat="1" hidden="1"/>
    <row r="222" s="19" customFormat="1" hidden="1"/>
    <row r="223" s="19" customFormat="1" hidden="1"/>
    <row r="224" s="19" customFormat="1" hidden="1"/>
    <row r="225" s="19" customFormat="1" hidden="1"/>
    <row r="226" s="19" customFormat="1" hidden="1"/>
    <row r="227" s="19" customFormat="1" hidden="1"/>
    <row r="228" s="19" customFormat="1" hidden="1"/>
    <row r="229" s="19" customFormat="1" hidden="1"/>
    <row r="230" s="19" customFormat="1" hidden="1"/>
    <row r="231" s="19" customFormat="1" hidden="1"/>
    <row r="232" s="19" customFormat="1" hidden="1"/>
    <row r="233" s="19" customFormat="1" hidden="1"/>
    <row r="234" s="19" customFormat="1" hidden="1"/>
    <row r="235" s="19" customFormat="1" hidden="1"/>
    <row r="236" s="19" customFormat="1" hidden="1"/>
    <row r="237" s="19" customFormat="1" hidden="1"/>
    <row r="238" s="19" customFormat="1" hidden="1"/>
    <row r="239" s="19" customFormat="1" hidden="1"/>
    <row r="240" s="19" customFormat="1" hidden="1"/>
    <row r="241" s="19" customFormat="1" hidden="1"/>
    <row r="242" s="19" customFormat="1" hidden="1"/>
    <row r="243" s="19" customFormat="1" hidden="1"/>
    <row r="244" s="19" customFormat="1" hidden="1"/>
    <row r="245" s="19" customFormat="1" hidden="1"/>
    <row r="246" s="19" customFormat="1" hidden="1"/>
    <row r="247" s="19" customFormat="1" hidden="1"/>
    <row r="248" s="19" customFormat="1" hidden="1"/>
    <row r="249" s="19" customFormat="1" hidden="1"/>
    <row r="250" s="19" customFormat="1" hidden="1"/>
    <row r="251" s="19" customFormat="1" hidden="1"/>
    <row r="252" s="19" customFormat="1" hidden="1"/>
    <row r="253" s="19" customFormat="1" hidden="1"/>
    <row r="254" s="19" customFormat="1" hidden="1"/>
    <row r="255" s="19" customFormat="1" hidden="1"/>
    <row r="256" s="19" customFormat="1" hidden="1"/>
    <row r="257" s="19" customFormat="1" hidden="1"/>
    <row r="258" s="19" customFormat="1" hidden="1"/>
    <row r="259" s="19" customFormat="1" hidden="1"/>
    <row r="260" s="19" customFormat="1" hidden="1"/>
    <row r="261" s="19" customFormat="1" hidden="1"/>
    <row r="262" s="19" customFormat="1" hidden="1"/>
    <row r="263" s="19" customFormat="1" hidden="1"/>
    <row r="264" s="19" customFormat="1" hidden="1"/>
    <row r="265" s="19" customFormat="1" hidden="1"/>
    <row r="266" s="19" customFormat="1" hidden="1"/>
    <row r="267" s="19" customFormat="1" hidden="1"/>
    <row r="268" s="19" customFormat="1" hidden="1"/>
    <row r="269" s="19" customFormat="1" hidden="1"/>
    <row r="270" s="19" customFormat="1" hidden="1"/>
    <row r="271" s="19" customFormat="1" hidden="1"/>
    <row r="272" s="19" customFormat="1" hidden="1"/>
    <row r="273" s="19" customFormat="1" hidden="1"/>
    <row r="274" s="19" customFormat="1" hidden="1"/>
    <row r="275" s="19" customFormat="1" hidden="1"/>
    <row r="276" s="19" customFormat="1" hidden="1"/>
    <row r="277" s="19" customFormat="1" hidden="1"/>
    <row r="278" s="19" customFormat="1" hidden="1"/>
    <row r="279" s="19" customFormat="1" hidden="1"/>
    <row r="280" s="19" customFormat="1" hidden="1"/>
    <row r="281" s="19" customFormat="1" hidden="1"/>
    <row r="282" s="19" customFormat="1" hidden="1"/>
    <row r="283" s="19" customFormat="1" hidden="1"/>
    <row r="284" s="19" customFormat="1" hidden="1"/>
    <row r="285" s="19" customFormat="1" hidden="1"/>
    <row r="286" s="19" customFormat="1" hidden="1"/>
    <row r="287" s="19" customFormat="1" hidden="1"/>
    <row r="288" s="19" customFormat="1" hidden="1"/>
    <row r="289" s="19" customFormat="1" hidden="1"/>
    <row r="290" s="19" customFormat="1" hidden="1"/>
    <row r="291" s="19" customFormat="1" hidden="1"/>
    <row r="292" s="19" customFormat="1" hidden="1"/>
    <row r="293" s="19" customFormat="1" hidden="1"/>
    <row r="294" s="19" customFormat="1" hidden="1"/>
    <row r="295" s="19" customFormat="1" hidden="1"/>
    <row r="296" s="19" customFormat="1" hidden="1"/>
    <row r="297" s="19" customFormat="1" hidden="1"/>
    <row r="298" s="19" customFormat="1" hidden="1"/>
    <row r="299" s="19" customFormat="1" hidden="1"/>
    <row r="300" s="19" customFormat="1" hidden="1"/>
    <row r="301" s="19" customFormat="1" hidden="1"/>
    <row r="302" s="19" customFormat="1" hidden="1"/>
    <row r="303" s="19" customFormat="1" hidden="1"/>
    <row r="304" s="19" customFormat="1" hidden="1"/>
    <row r="305" s="19" customFormat="1" hidden="1"/>
    <row r="306" s="19" customFormat="1" hidden="1"/>
    <row r="307" s="19" customFormat="1" hidden="1"/>
    <row r="308" s="19" customFormat="1" hidden="1"/>
    <row r="309" s="19" customFormat="1" hidden="1"/>
    <row r="310" s="19" customFormat="1" hidden="1"/>
    <row r="311" s="19" customFormat="1" hidden="1"/>
    <row r="312" s="19" customFormat="1" hidden="1"/>
    <row r="313" s="19" customFormat="1" hidden="1"/>
    <row r="314" s="19" customFormat="1" hidden="1"/>
    <row r="315" s="19" customFormat="1" hidden="1"/>
    <row r="316" s="19" customFormat="1" hidden="1"/>
    <row r="317" s="19" customFormat="1" hidden="1"/>
    <row r="318" s="19" customFormat="1" hidden="1"/>
    <row r="319" s="19" customFormat="1" hidden="1"/>
    <row r="320" s="19" customFormat="1" hidden="1"/>
    <row r="321" s="19" customFormat="1" hidden="1"/>
    <row r="322" s="19" customFormat="1" hidden="1"/>
    <row r="323" s="19" customFormat="1" hidden="1"/>
    <row r="324" s="19" customFormat="1" hidden="1"/>
    <row r="325" s="19" customFormat="1" hidden="1"/>
    <row r="326" s="19" customFormat="1" hidden="1"/>
    <row r="327" s="19" customFormat="1" hidden="1"/>
    <row r="328" s="19" customFormat="1" hidden="1"/>
    <row r="329" s="19" customFormat="1" hidden="1"/>
    <row r="330" s="19" customFormat="1" hidden="1"/>
    <row r="331" s="19" customFormat="1" hidden="1"/>
    <row r="332" s="19" customFormat="1" hidden="1"/>
    <row r="333" s="19" customFormat="1" hidden="1"/>
    <row r="334" s="19" customFormat="1" hidden="1"/>
    <row r="335" s="19" customFormat="1" hidden="1"/>
    <row r="336" s="19" customFormat="1" hidden="1"/>
    <row r="337" s="19" customFormat="1" hidden="1"/>
    <row r="338" s="19" customFormat="1" hidden="1"/>
    <row r="339" s="19" customFormat="1" hidden="1"/>
    <row r="340" s="19" customFormat="1" hidden="1"/>
    <row r="341" s="19" customFormat="1" hidden="1"/>
    <row r="342" s="19" customFormat="1" hidden="1"/>
    <row r="343" s="19" customFormat="1" hidden="1"/>
    <row r="344" s="19" customFormat="1" hidden="1"/>
    <row r="345" s="19" customFormat="1" hidden="1"/>
    <row r="346" s="19" customFormat="1" hidden="1"/>
    <row r="347" s="19" customFormat="1" hidden="1"/>
    <row r="348" s="19" customFormat="1" hidden="1"/>
    <row r="349" s="19" customFormat="1" hidden="1"/>
    <row r="350" s="19" customFormat="1" hidden="1"/>
    <row r="351" s="19" customFormat="1" hidden="1"/>
    <row r="352" s="19" customFormat="1" hidden="1"/>
    <row r="353" s="19" customFormat="1" hidden="1"/>
    <row r="354" s="19" customFormat="1" hidden="1"/>
    <row r="355" s="19" customFormat="1" hidden="1"/>
    <row r="356" s="19" customFormat="1" hidden="1"/>
    <row r="357" s="19" customFormat="1" hidden="1"/>
    <row r="358" s="19" customFormat="1" hidden="1"/>
    <row r="359" s="19" customFormat="1" hidden="1"/>
    <row r="360" s="19" customFormat="1" hidden="1"/>
    <row r="361" s="19" customFormat="1" hidden="1"/>
    <row r="362" s="19" customFormat="1" hidden="1"/>
    <row r="363" s="19" customFormat="1" hidden="1"/>
    <row r="364" s="19" customFormat="1" hidden="1"/>
    <row r="365" s="19" customFormat="1" hidden="1"/>
    <row r="366" s="19" customFormat="1" hidden="1"/>
    <row r="367" s="19" customFormat="1" hidden="1"/>
    <row r="368" s="19" customFormat="1" hidden="1"/>
    <row r="369" s="19" customFormat="1" hidden="1"/>
    <row r="370" s="19" customFormat="1" hidden="1"/>
    <row r="371" s="19" customFormat="1" hidden="1"/>
    <row r="372" s="19" customFormat="1" hidden="1"/>
    <row r="373" s="19" customFormat="1" hidden="1"/>
    <row r="374" s="19" customFormat="1" hidden="1"/>
    <row r="375" s="19" customFormat="1" hidden="1"/>
    <row r="376" s="19" customFormat="1" hidden="1"/>
    <row r="377" s="19" customFormat="1" hidden="1"/>
    <row r="378" s="19" customFormat="1" hidden="1"/>
    <row r="379" s="19" customFormat="1" hidden="1"/>
    <row r="380" s="19" customFormat="1" hidden="1"/>
    <row r="381" s="19" customFormat="1" hidden="1"/>
    <row r="382" s="19" customFormat="1" hidden="1"/>
    <row r="383" s="19" customFormat="1" hidden="1"/>
    <row r="384" s="19" customFormat="1" hidden="1"/>
    <row r="385" s="19" customFormat="1" hidden="1"/>
    <row r="386" s="19" customFormat="1" hidden="1"/>
    <row r="387" s="19" customFormat="1" hidden="1"/>
    <row r="388" s="19" customFormat="1" hidden="1"/>
    <row r="389" s="19" customFormat="1" hidden="1"/>
    <row r="390" s="19" customFormat="1" hidden="1"/>
    <row r="391" s="19" customFormat="1" hidden="1"/>
    <row r="392" s="19" customFormat="1" hidden="1"/>
    <row r="393" s="19" customFormat="1" hidden="1"/>
    <row r="394" s="19" customFormat="1" hidden="1"/>
    <row r="395" s="19" customFormat="1" hidden="1"/>
    <row r="396" s="19" customFormat="1" hidden="1"/>
    <row r="397" s="19" customFormat="1" hidden="1"/>
    <row r="398" s="19" customFormat="1" hidden="1"/>
    <row r="399" s="19" customFormat="1" hidden="1"/>
    <row r="400" s="19" customFormat="1" hidden="1"/>
    <row r="401" s="19" customFormat="1" hidden="1"/>
    <row r="402" s="19" customFormat="1" hidden="1"/>
    <row r="403" s="19" customFormat="1" hidden="1"/>
    <row r="404" s="19" customFormat="1" hidden="1"/>
    <row r="405" s="19" customFormat="1" hidden="1"/>
    <row r="406" s="19" customFormat="1" hidden="1"/>
    <row r="407" s="19" customFormat="1" hidden="1"/>
    <row r="408" s="19" customFormat="1" hidden="1"/>
    <row r="409" s="19" customFormat="1" hidden="1"/>
    <row r="410" s="19" customFormat="1" hidden="1"/>
    <row r="411" s="19" customFormat="1" hidden="1"/>
    <row r="412" s="19" customFormat="1" hidden="1"/>
    <row r="413" s="19" customFormat="1" hidden="1"/>
    <row r="414" s="19" customFormat="1" hidden="1"/>
    <row r="415" s="19" customFormat="1" hidden="1"/>
    <row r="416" s="19" customFormat="1" hidden="1"/>
    <row r="417" s="19" customFormat="1" hidden="1"/>
    <row r="418" s="19" customFormat="1" hidden="1"/>
    <row r="419" s="19" customFormat="1" hidden="1"/>
    <row r="420" s="19" customFormat="1" hidden="1"/>
    <row r="421" s="19" customFormat="1" hidden="1"/>
    <row r="422" s="19" customFormat="1" hidden="1"/>
    <row r="423" s="19" customFormat="1" hidden="1"/>
    <row r="424" s="19" customFormat="1" hidden="1"/>
    <row r="425" s="19" customFormat="1" hidden="1"/>
    <row r="426" s="19" customFormat="1" hidden="1"/>
    <row r="427" s="19" customFormat="1" hidden="1"/>
    <row r="428" s="19" customFormat="1" hidden="1"/>
    <row r="429" s="19" customFormat="1" hidden="1"/>
    <row r="430" s="19" customFormat="1" hidden="1"/>
    <row r="431" s="19" customFormat="1" hidden="1"/>
    <row r="432" s="19" customFormat="1" hidden="1"/>
    <row r="433" s="19" customFormat="1" hidden="1"/>
    <row r="434" s="19" customFormat="1" hidden="1"/>
    <row r="435" s="19" customFormat="1" hidden="1"/>
    <row r="436" s="19" customFormat="1" hidden="1"/>
    <row r="437" s="19" customFormat="1" hidden="1"/>
    <row r="438" s="19" customFormat="1" hidden="1"/>
    <row r="439" s="19" customFormat="1" hidden="1"/>
    <row r="440" s="19" customFormat="1" hidden="1"/>
    <row r="441" s="19" customFormat="1" hidden="1"/>
    <row r="442" s="19" customFormat="1" hidden="1"/>
    <row r="443" s="19" customFormat="1" hidden="1"/>
    <row r="444" s="19" customFormat="1" hidden="1"/>
    <row r="445" s="19" customFormat="1" hidden="1"/>
    <row r="446" s="19" customFormat="1" hidden="1"/>
    <row r="447" s="19" customFormat="1" hidden="1"/>
    <row r="448" s="19" customFormat="1" hidden="1"/>
    <row r="449" s="19" customFormat="1" hidden="1"/>
    <row r="450" s="19" customFormat="1" hidden="1"/>
    <row r="451" s="19" customFormat="1" hidden="1"/>
    <row r="452" s="19" customFormat="1" hidden="1"/>
    <row r="453" s="19" customFormat="1" hidden="1"/>
    <row r="454" s="19" customFormat="1" hidden="1"/>
    <row r="455" s="19" customFormat="1" hidden="1"/>
    <row r="456" s="19" customFormat="1" hidden="1"/>
    <row r="457" s="19" customFormat="1" hidden="1"/>
    <row r="458" s="19" customFormat="1" hidden="1"/>
    <row r="459" s="19" customFormat="1" hidden="1"/>
    <row r="460" s="19" customFormat="1" hidden="1"/>
    <row r="461" s="19" customFormat="1" hidden="1"/>
    <row r="462" s="19" customFormat="1" hidden="1"/>
    <row r="463" s="19" customFormat="1" hidden="1"/>
    <row r="464" s="19" customFormat="1" hidden="1"/>
    <row r="465" s="19" customFormat="1" hidden="1"/>
    <row r="466" s="19" customFormat="1" hidden="1"/>
    <row r="467" s="19" customFormat="1" hidden="1"/>
    <row r="468" s="19" customFormat="1" hidden="1"/>
    <row r="469" s="19" customFormat="1" hidden="1"/>
    <row r="470" s="19" customFormat="1" hidden="1"/>
    <row r="471" s="19" customFormat="1" hidden="1"/>
    <row r="472" s="19" customFormat="1" hidden="1"/>
    <row r="473" s="19" customFormat="1" hidden="1"/>
    <row r="474" s="19" customFormat="1" hidden="1"/>
    <row r="475" s="19" customFormat="1" hidden="1"/>
    <row r="476" s="19" customFormat="1" hidden="1"/>
    <row r="477" s="19" customFormat="1" hidden="1"/>
    <row r="478" s="19" customFormat="1" hidden="1"/>
    <row r="479" s="19" customFormat="1" hidden="1"/>
    <row r="480" s="19" customFormat="1" hidden="1"/>
    <row r="481" s="19" customFormat="1" hidden="1"/>
    <row r="482" s="19" customFormat="1" hidden="1"/>
    <row r="483" s="19" customFormat="1" hidden="1"/>
    <row r="484" s="19" customFormat="1" hidden="1"/>
    <row r="485" s="19" customFormat="1" hidden="1"/>
    <row r="486" s="19" customFormat="1" hidden="1"/>
    <row r="487" s="19" customFormat="1" hidden="1"/>
    <row r="488" s="19" customFormat="1" hidden="1"/>
    <row r="489" s="19" customFormat="1" hidden="1"/>
    <row r="490" s="19" customFormat="1" hidden="1"/>
    <row r="491" s="19" customFormat="1" hidden="1"/>
    <row r="492" s="19" customFormat="1" hidden="1"/>
    <row r="493" s="19" customFormat="1" hidden="1"/>
    <row r="494" s="19" customFormat="1" hidden="1"/>
    <row r="495" s="19" customFormat="1" hidden="1"/>
    <row r="496" s="19" customFormat="1" hidden="1"/>
    <row r="497" s="19" customFormat="1" hidden="1"/>
    <row r="498" s="19" customFormat="1" hidden="1"/>
    <row r="499" s="19" customFormat="1" hidden="1"/>
    <row r="500" s="19" customFormat="1" hidden="1"/>
    <row r="501" s="19" customFormat="1" hidden="1"/>
    <row r="502" s="19" customFormat="1" hidden="1"/>
    <row r="503" s="19" customFormat="1" hidden="1"/>
    <row r="504" s="19" customFormat="1" hidden="1"/>
    <row r="505" s="19" customFormat="1" hidden="1"/>
    <row r="506" s="19" customFormat="1" hidden="1"/>
    <row r="507" s="19" customFormat="1" hidden="1"/>
    <row r="508" s="19" customFormat="1" hidden="1"/>
    <row r="509" s="19" customFormat="1" hidden="1"/>
    <row r="510" s="19" customFormat="1" hidden="1"/>
    <row r="511" s="19" customFormat="1" hidden="1"/>
    <row r="512" s="19" customFormat="1" hidden="1"/>
    <row r="513" s="19" customFormat="1" hidden="1"/>
    <row r="514" s="19" customFormat="1" hidden="1"/>
    <row r="515" s="19" customFormat="1" hidden="1"/>
    <row r="516" s="19" customFormat="1" hidden="1"/>
    <row r="517" s="19" customFormat="1" hidden="1"/>
    <row r="518" s="19" customFormat="1" hidden="1"/>
    <row r="519" s="19" customFormat="1" hidden="1"/>
    <row r="520" s="19" customFormat="1" hidden="1"/>
    <row r="521" s="19" customFormat="1" hidden="1"/>
    <row r="522" s="19" customFormat="1" hidden="1"/>
    <row r="523" s="19" customFormat="1" hidden="1"/>
    <row r="524" s="19" customFormat="1" hidden="1"/>
    <row r="525" s="19" customFormat="1" hidden="1"/>
    <row r="526" s="19" customFormat="1" hidden="1"/>
    <row r="527" s="19" customFormat="1" hidden="1"/>
    <row r="528" s="19" customFormat="1" hidden="1"/>
    <row r="529" spans="2:3" s="19" customFormat="1" hidden="1"/>
    <row r="530" spans="2:3" s="19" customFormat="1" hidden="1"/>
    <row r="531" spans="2:3" s="19" customFormat="1" hidden="1"/>
    <row r="532" spans="2:3" s="19" customFormat="1" hidden="1"/>
    <row r="533" spans="2:3" s="19" customFormat="1" hidden="1"/>
    <row r="534" spans="2:3" s="19" customFormat="1" hidden="1"/>
    <row r="535" spans="2:3" s="19" customFormat="1" hidden="1"/>
    <row r="536" spans="2:3" s="19" customFormat="1" hidden="1"/>
    <row r="537" spans="2:3" s="19" customFormat="1" hidden="1"/>
    <row r="538" spans="2:3" s="19" customFormat="1" hidden="1"/>
    <row r="539" spans="2:3" s="19" customFormat="1" hidden="1"/>
    <row r="540" spans="2:3" s="19" customFormat="1" hidden="1">
      <c r="B540" s="27"/>
      <c r="C540" s="27"/>
    </row>
    <row r="541" spans="2:3" s="19" customFormat="1" hidden="1">
      <c r="B541" s="27"/>
      <c r="C541" s="27"/>
    </row>
    <row r="542" spans="2:3" s="19" customFormat="1" hidden="1">
      <c r="B542" s="27"/>
      <c r="C542" s="27"/>
    </row>
    <row r="543" spans="2:3" s="19" customFormat="1" hidden="1">
      <c r="B543" s="27"/>
      <c r="C543" s="27"/>
    </row>
  </sheetData>
  <mergeCells count="1">
    <mergeCell ref="B31:C34"/>
  </mergeCells>
  <phoneticPr fontId="11" type="noConversion"/>
  <hyperlinks>
    <hyperlink ref="C11" location="'1. Panorama mundial IED'!A1" display="Panorma general de la IED nueva y de expansión"/>
    <hyperlink ref="C15" location="'2. Montos de IED'!A1" display="IED nueva y de expansión en Colombia y Bogotá-Región 2021-2024 a primer trimestre"/>
    <hyperlink ref="C19" location="'3. IED por municipio'!A1" display="IED nueva y de expansión por municipio "/>
    <hyperlink ref="C22" location="'4. IED por país de origen'!A1" display="IED nueva y de expansión por país de origen "/>
    <hyperlink ref="C25" location="'5. IED por sector de destino'!A1" display="IED por sector de destino"/>
    <hyperlink ref="C28" location="'6. Base de datos'!A1" display="Base de datos de proyectos de IED nueva y de expansión en Colombia 2024 Q1"/>
    <hyperlink ref="C29" location="'7. Certificaciones'!A1" display="Ajuste de la metodología de estimación - Certificaciones"/>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1"/>
  </sheetPr>
  <dimension ref="A1:F27"/>
  <sheetViews>
    <sheetView showGridLines="0" zoomScale="78" zoomScaleNormal="80" workbookViewId="0">
      <selection activeCell="C17" sqref="C17"/>
    </sheetView>
  </sheetViews>
  <sheetFormatPr baseColWidth="10" defaultColWidth="8.6640625" defaultRowHeight="13.8" zeroHeight="1"/>
  <cols>
    <col min="1" max="1" width="2.5546875" style="27" customWidth="1"/>
    <col min="2" max="2" width="7" style="27" customWidth="1"/>
    <col min="3" max="3" width="202.88671875" style="27" customWidth="1"/>
    <col min="4" max="16384" width="8.6640625" style="27"/>
  </cols>
  <sheetData>
    <row r="1" spans="3:3"/>
    <row r="2" spans="3:3"/>
    <row r="3" spans="3:3">
      <c r="C3" s="25"/>
    </row>
    <row r="4" spans="3:3">
      <c r="C4" s="25"/>
    </row>
    <row r="5" spans="3:3">
      <c r="C5" s="25"/>
    </row>
    <row r="6" spans="3:3" ht="21">
      <c r="C6" s="28" t="s">
        <v>38</v>
      </c>
    </row>
    <row r="7" spans="3:3" ht="21">
      <c r="C7" s="28" t="s">
        <v>39</v>
      </c>
    </row>
    <row r="8" spans="3:3" ht="15">
      <c r="C8" s="22" t="s">
        <v>40</v>
      </c>
    </row>
    <row r="9" spans="3:3">
      <c r="C9" s="23" t="s">
        <v>2</v>
      </c>
    </row>
    <row r="10" spans="3:3">
      <c r="C10" s="24" t="s">
        <v>3</v>
      </c>
    </row>
    <row r="11" spans="3:3">
      <c r="C11" s="29"/>
    </row>
    <row r="12" spans="3:3">
      <c r="C12" s="111" t="s">
        <v>41</v>
      </c>
    </row>
    <row r="13" spans="3:3" ht="138">
      <c r="C13" s="190" t="s">
        <v>42</v>
      </c>
    </row>
    <row r="14" spans="3:3">
      <c r="C14" s="190"/>
    </row>
    <row r="15" spans="3:3" ht="60.9" customHeight="1">
      <c r="C15" s="31" t="s">
        <v>43</v>
      </c>
    </row>
    <row r="16" spans="3:3" ht="22.5" customHeight="1">
      <c r="C16" s="31"/>
    </row>
    <row r="17" spans="1:6" ht="133.5" customHeight="1">
      <c r="C17" s="31" t="s">
        <v>44</v>
      </c>
    </row>
    <row r="18" spans="1:6" ht="18" customHeight="1">
      <c r="C18" s="110" t="s">
        <v>45</v>
      </c>
    </row>
    <row r="19" spans="1:6" ht="57.9" customHeight="1">
      <c r="C19" s="30" t="s">
        <v>46</v>
      </c>
      <c r="F19" s="32"/>
    </row>
    <row r="20" spans="1:6" ht="18" customHeight="1">
      <c r="C20" s="30"/>
      <c r="F20" s="32"/>
    </row>
    <row r="21" spans="1:6" ht="63" customHeight="1">
      <c r="A21" s="30"/>
      <c r="C21" s="190" t="s">
        <v>47</v>
      </c>
      <c r="F21" s="32"/>
    </row>
    <row r="22" spans="1:6" ht="17.100000000000001" customHeight="1">
      <c r="A22" s="30"/>
      <c r="C22" s="109" t="s">
        <v>48</v>
      </c>
      <c r="F22" s="32"/>
    </row>
    <row r="23" spans="1:6" ht="81.599999999999994" customHeight="1">
      <c r="C23" s="30" t="s">
        <v>49</v>
      </c>
    </row>
    <row r="24" spans="1:6" ht="51.6" customHeight="1">
      <c r="C24" s="30"/>
    </row>
    <row r="25" spans="1:6" ht="38.1" customHeight="1">
      <c r="C25" s="181"/>
    </row>
    <row r="26" spans="1:6" ht="71.099999999999994" hidden="1" customHeight="1">
      <c r="C26" s="33"/>
    </row>
    <row r="27" spans="1:6" ht="72" hidden="1" customHeight="1"/>
  </sheetData>
  <pageMargins left="0.7" right="0.7" top="0.75" bottom="0.75" header="0.3" footer="0.3"/>
  <pageSetup orientation="portrait" horizontalDpi="4294967295" verticalDpi="4294967295"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90"/>
  <sheetViews>
    <sheetView topLeftCell="A94" zoomScaleNormal="100" workbookViewId="0">
      <selection activeCell="J91" sqref="J91"/>
    </sheetView>
  </sheetViews>
  <sheetFormatPr baseColWidth="10" defaultColWidth="0" defaultRowHeight="14.1" customHeight="1" zeroHeight="1"/>
  <cols>
    <col min="1" max="1" width="10.88671875" style="34" customWidth="1"/>
    <col min="2" max="2" width="38.109375" style="34" customWidth="1"/>
    <col min="3" max="6" width="12.33203125" style="34" customWidth="1"/>
    <col min="7" max="8" width="12.33203125" style="35" customWidth="1"/>
    <col min="9" max="11" width="12.33203125" style="34" customWidth="1"/>
    <col min="12" max="13" width="12.33203125" style="35" customWidth="1"/>
    <col min="14" max="17" width="12.33203125" style="36" customWidth="1"/>
    <col min="18" max="19" width="32" style="34" customWidth="1"/>
    <col min="20" max="16384" width="10.88671875" style="34" hidden="1"/>
  </cols>
  <sheetData>
    <row r="1" spans="1:19" ht="13.8"/>
    <row r="2" spans="1:19" ht="13.8"/>
    <row r="3" spans="1:19" ht="13.8"/>
    <row r="4" spans="1:19" ht="13.8">
      <c r="A4" s="23" t="s">
        <v>50</v>
      </c>
    </row>
    <row r="5" spans="1:19" ht="13.8">
      <c r="A5" s="105" t="s">
        <v>51</v>
      </c>
      <c r="B5" s="106"/>
      <c r="C5" s="106"/>
      <c r="D5" s="106"/>
      <c r="E5" s="106"/>
      <c r="F5" s="106"/>
      <c r="G5" s="107"/>
      <c r="H5" s="107"/>
      <c r="I5" s="106"/>
      <c r="J5" s="106"/>
      <c r="K5" s="106"/>
      <c r="L5" s="107"/>
      <c r="M5" s="107"/>
      <c r="N5" s="108"/>
      <c r="O5" s="108"/>
      <c r="P5" s="108"/>
      <c r="Q5" s="108"/>
      <c r="R5" s="108"/>
      <c r="S5" s="108"/>
    </row>
    <row r="6" spans="1:19" ht="13.8">
      <c r="A6" s="23" t="s">
        <v>2</v>
      </c>
    </row>
    <row r="7" spans="1:19" ht="13.8">
      <c r="A7" s="43" t="s">
        <v>3</v>
      </c>
    </row>
    <row r="8" spans="1:19" ht="13.8"/>
    <row r="9" spans="1:19" ht="13.8">
      <c r="B9" s="37" t="s">
        <v>52</v>
      </c>
      <c r="C9" s="37"/>
      <c r="F9" s="218"/>
    </row>
    <row r="10" spans="1:19" ht="13.8">
      <c r="D10" s="38"/>
      <c r="E10" s="38"/>
    </row>
    <row r="11" spans="1:19" ht="14.4" customHeight="1">
      <c r="C11" s="226" t="s">
        <v>53</v>
      </c>
      <c r="D11" s="227"/>
      <c r="E11" s="227"/>
      <c r="F11" s="228"/>
      <c r="G11" s="226" t="s">
        <v>54</v>
      </c>
      <c r="H11" s="227"/>
      <c r="I11" s="227"/>
      <c r="J11" s="228"/>
      <c r="K11" s="226" t="s">
        <v>55</v>
      </c>
      <c r="L11" s="227"/>
      <c r="M11" s="227"/>
      <c r="N11" s="228"/>
      <c r="O11"/>
      <c r="P11"/>
      <c r="Q11"/>
      <c r="R11" s="27"/>
      <c r="S11" s="27"/>
    </row>
    <row r="12" spans="1:19" ht="13.8">
      <c r="C12" s="186">
        <v>2021</v>
      </c>
      <c r="D12" s="186">
        <v>2023</v>
      </c>
      <c r="E12" s="186">
        <v>2024</v>
      </c>
      <c r="F12" s="187" t="s">
        <v>56</v>
      </c>
      <c r="G12" s="116">
        <v>2021</v>
      </c>
      <c r="H12" s="116">
        <v>2023</v>
      </c>
      <c r="I12" s="116">
        <v>2024</v>
      </c>
      <c r="J12" s="117" t="s">
        <v>56</v>
      </c>
      <c r="K12" s="116">
        <v>2021</v>
      </c>
      <c r="L12" s="116">
        <v>2023</v>
      </c>
      <c r="M12" s="116">
        <v>2024</v>
      </c>
      <c r="N12" s="118" t="s">
        <v>56</v>
      </c>
      <c r="O12" s="34"/>
      <c r="P12" s="34"/>
      <c r="Q12" s="34"/>
    </row>
    <row r="13" spans="1:19" ht="13.8">
      <c r="B13" s="126" t="s">
        <v>57</v>
      </c>
      <c r="C13" s="119">
        <v>15554</v>
      </c>
      <c r="D13" s="120">
        <v>18814</v>
      </c>
      <c r="E13" s="120">
        <v>19176</v>
      </c>
      <c r="F13" s="121">
        <f t="shared" ref="F13:F20" si="0">(E13/D13)-1</f>
        <v>1.9240990751568043E-2</v>
      </c>
      <c r="G13" s="120">
        <f t="shared" ref="G13" si="1">SUM(G14:G20)</f>
        <v>854325.4</v>
      </c>
      <c r="H13" s="120">
        <v>1416693</v>
      </c>
      <c r="I13" s="120">
        <v>1334973</v>
      </c>
      <c r="J13" s="121">
        <f>(I13/H13)-1</f>
        <v>-5.768363364539808E-2</v>
      </c>
      <c r="K13" s="122">
        <f t="shared" ref="K13:M20" si="2">+G13/C13</f>
        <v>54.92641121254983</v>
      </c>
      <c r="L13" s="122">
        <f t="shared" si="2"/>
        <v>75.299936217710211</v>
      </c>
      <c r="M13" s="122">
        <f t="shared" si="2"/>
        <v>69.616864831038797</v>
      </c>
      <c r="N13" s="121">
        <f>+M13/L13-1</f>
        <v>-7.5472459501695899E-2</v>
      </c>
      <c r="O13" s="34"/>
      <c r="P13" s="34"/>
      <c r="Q13" s="34"/>
    </row>
    <row r="14" spans="1:19" ht="13.8">
      <c r="B14" s="127" t="s">
        <v>58</v>
      </c>
      <c r="C14" s="123">
        <v>6038</v>
      </c>
      <c r="D14" s="124">
        <v>5861</v>
      </c>
      <c r="E14" s="124">
        <v>5355</v>
      </c>
      <c r="F14" s="121">
        <f t="shared" si="0"/>
        <v>-8.6333390206449367E-2</v>
      </c>
      <c r="G14" s="124">
        <v>250700.79999999999</v>
      </c>
      <c r="H14" s="124">
        <v>272929</v>
      </c>
      <c r="I14" s="124">
        <v>268202</v>
      </c>
      <c r="J14" s="121">
        <f t="shared" ref="J14:J20" si="3">(I14/H14)-1</f>
        <v>-1.731952265973935E-2</v>
      </c>
      <c r="K14" s="125">
        <f t="shared" si="2"/>
        <v>41.520503477972838</v>
      </c>
      <c r="L14" s="125">
        <f t="shared" si="2"/>
        <v>46.566968094181881</v>
      </c>
      <c r="M14" s="125">
        <f t="shared" si="2"/>
        <v>50.084407096171802</v>
      </c>
      <c r="N14" s="121">
        <f t="shared" ref="N14:N32" si="4">+M14/L14-1</f>
        <v>7.5535065862048167E-2</v>
      </c>
      <c r="O14" s="34"/>
      <c r="P14" s="34"/>
      <c r="Q14" s="34"/>
    </row>
    <row r="15" spans="1:19" ht="13.8">
      <c r="B15" s="127" t="s">
        <v>59</v>
      </c>
      <c r="C15" s="123">
        <v>2889</v>
      </c>
      <c r="D15" s="124">
        <v>4525</v>
      </c>
      <c r="E15" s="124">
        <v>4809</v>
      </c>
      <c r="F15" s="121">
        <f t="shared" si="0"/>
        <v>6.276243093922651E-2</v>
      </c>
      <c r="G15" s="124">
        <v>195356.9</v>
      </c>
      <c r="H15" s="124">
        <v>464411</v>
      </c>
      <c r="I15" s="124">
        <v>401931</v>
      </c>
      <c r="J15" s="121">
        <f t="shared" si="3"/>
        <v>-0.13453600366916374</v>
      </c>
      <c r="K15" s="125">
        <f t="shared" si="2"/>
        <v>67.620941502249906</v>
      </c>
      <c r="L15" s="125">
        <f t="shared" si="2"/>
        <v>102.63226519337016</v>
      </c>
      <c r="M15" s="125">
        <f t="shared" si="2"/>
        <v>83.578914535246412</v>
      </c>
      <c r="N15" s="121">
        <f>+M15/L15-1</f>
        <v>-0.18564679072633927</v>
      </c>
      <c r="O15" s="34"/>
      <c r="P15" s="34"/>
      <c r="Q15" s="34"/>
    </row>
    <row r="16" spans="1:19" ht="13.8">
      <c r="B16" s="127" t="s">
        <v>60</v>
      </c>
      <c r="C16" s="123">
        <v>2092</v>
      </c>
      <c r="D16" s="124">
        <v>2519</v>
      </c>
      <c r="E16" s="124">
        <v>3052</v>
      </c>
      <c r="F16" s="121">
        <f t="shared" si="0"/>
        <v>0.21159190154823349</v>
      </c>
      <c r="G16" s="124">
        <v>154085.9</v>
      </c>
      <c r="H16" s="124">
        <v>175312</v>
      </c>
      <c r="I16" s="124">
        <v>278921</v>
      </c>
      <c r="J16" s="121">
        <f t="shared" si="3"/>
        <v>0.59099776398649273</v>
      </c>
      <c r="K16" s="125">
        <f t="shared" si="2"/>
        <v>73.654827915869973</v>
      </c>
      <c r="L16" s="125">
        <f t="shared" si="2"/>
        <v>69.59587137753077</v>
      </c>
      <c r="M16" s="125">
        <f t="shared" si="2"/>
        <v>91.389580602883356</v>
      </c>
      <c r="N16" s="121">
        <f t="shared" si="4"/>
        <v>0.31314658174376642</v>
      </c>
      <c r="O16" s="34"/>
      <c r="P16" s="34"/>
      <c r="Q16" s="34"/>
    </row>
    <row r="17" spans="2:17" ht="13.8">
      <c r="B17" s="127" t="s">
        <v>61</v>
      </c>
      <c r="C17" s="123">
        <v>993</v>
      </c>
      <c r="D17" s="124">
        <v>2019</v>
      </c>
      <c r="E17" s="124">
        <v>2079</v>
      </c>
      <c r="F17" s="121">
        <f t="shared" si="0"/>
        <v>2.9717682020802272E-2</v>
      </c>
      <c r="G17" s="124">
        <v>53591.199999999997</v>
      </c>
      <c r="H17" s="124">
        <v>89832</v>
      </c>
      <c r="I17" s="124">
        <v>46594</v>
      </c>
      <c r="J17" s="121">
        <f t="shared" si="3"/>
        <v>-0.48132068750556589</v>
      </c>
      <c r="K17" s="125">
        <f t="shared" si="2"/>
        <v>53.968982880161128</v>
      </c>
      <c r="L17" s="125">
        <f t="shared" si="2"/>
        <v>44.493313521545318</v>
      </c>
      <c r="M17" s="125">
        <f t="shared" si="2"/>
        <v>22.411736411736413</v>
      </c>
      <c r="N17" s="121">
        <f t="shared" si="4"/>
        <v>-0.49628978743325514</v>
      </c>
      <c r="O17" s="34"/>
      <c r="P17" s="34"/>
      <c r="Q17" s="34"/>
    </row>
    <row r="18" spans="2:17" ht="13.8">
      <c r="B18" s="127" t="s">
        <v>62</v>
      </c>
      <c r="C18" s="123">
        <v>1728</v>
      </c>
      <c r="D18" s="124">
        <v>1678</v>
      </c>
      <c r="E18" s="124">
        <v>1673</v>
      </c>
      <c r="F18" s="121">
        <f t="shared" si="0"/>
        <v>-2.9797377830751426E-3</v>
      </c>
      <c r="G18" s="124">
        <v>76426.899999999994</v>
      </c>
      <c r="H18" s="124">
        <v>98630</v>
      </c>
      <c r="I18" s="124">
        <v>63097</v>
      </c>
      <c r="J18" s="121">
        <f t="shared" si="3"/>
        <v>-0.36026563925783228</v>
      </c>
      <c r="K18" s="125">
        <f t="shared" si="2"/>
        <v>44.228530092592592</v>
      </c>
      <c r="L18" s="125">
        <f t="shared" si="2"/>
        <v>58.778307508939214</v>
      </c>
      <c r="M18" s="125">
        <f t="shared" si="2"/>
        <v>37.714883442916914</v>
      </c>
      <c r="N18" s="121">
        <f t="shared" si="4"/>
        <v>-0.35835370153893764</v>
      </c>
      <c r="O18" s="34"/>
      <c r="P18" s="34"/>
      <c r="Q18" s="34"/>
    </row>
    <row r="19" spans="2:17" ht="13.8">
      <c r="B19" s="127" t="s">
        <v>63</v>
      </c>
      <c r="C19" s="123">
        <v>1256</v>
      </c>
      <c r="D19" s="124">
        <v>1380</v>
      </c>
      <c r="E19" s="124">
        <v>1421</v>
      </c>
      <c r="F19" s="121">
        <f t="shared" si="0"/>
        <v>2.9710144927536319E-2</v>
      </c>
      <c r="G19" s="124">
        <v>71952.3</v>
      </c>
      <c r="H19" s="124">
        <v>137220</v>
      </c>
      <c r="I19" s="124">
        <v>163443</v>
      </c>
      <c r="J19" s="121">
        <f t="shared" si="3"/>
        <v>0.19110188019239183</v>
      </c>
      <c r="K19" s="125">
        <f t="shared" si="2"/>
        <v>57.286863057324844</v>
      </c>
      <c r="L19" s="125">
        <f t="shared" si="2"/>
        <v>99.434782608695656</v>
      </c>
      <c r="M19" s="125">
        <f t="shared" si="2"/>
        <v>115.01970443349754</v>
      </c>
      <c r="N19" s="121">
        <f t="shared" si="4"/>
        <v>0.15673511236136561</v>
      </c>
      <c r="O19" s="34"/>
      <c r="P19" s="34"/>
      <c r="Q19" s="34"/>
    </row>
    <row r="20" spans="2:17" ht="13.8">
      <c r="B20" s="127" t="s">
        <v>64</v>
      </c>
      <c r="C20" s="123">
        <v>558</v>
      </c>
      <c r="D20" s="124">
        <v>832</v>
      </c>
      <c r="E20" s="124">
        <v>787</v>
      </c>
      <c r="F20" s="121">
        <f t="shared" si="0"/>
        <v>-5.4086538461538436E-2</v>
      </c>
      <c r="G20" s="124">
        <v>52211.4</v>
      </c>
      <c r="H20" s="124">
        <v>178359</v>
      </c>
      <c r="I20" s="124">
        <v>112785</v>
      </c>
      <c r="J20" s="121">
        <f t="shared" si="3"/>
        <v>-0.36765175853194965</v>
      </c>
      <c r="K20" s="125">
        <f t="shared" si="2"/>
        <v>93.568817204301084</v>
      </c>
      <c r="L20" s="125">
        <f t="shared" si="2"/>
        <v>214.37379807692307</v>
      </c>
      <c r="M20" s="125">
        <f t="shared" si="2"/>
        <v>143.31003811944092</v>
      </c>
      <c r="N20" s="121">
        <f t="shared" si="4"/>
        <v>-0.33149461638955791</v>
      </c>
      <c r="O20" s="34"/>
      <c r="P20" s="34"/>
      <c r="Q20" s="34"/>
    </row>
    <row r="21" spans="2:17" ht="13.8">
      <c r="B21" s="116" t="s">
        <v>65</v>
      </c>
      <c r="C21" s="116">
        <v>2021</v>
      </c>
      <c r="D21" s="116">
        <v>2023</v>
      </c>
      <c r="E21" s="116">
        <v>2024</v>
      </c>
      <c r="F21" s="117" t="s">
        <v>56</v>
      </c>
      <c r="G21" s="128">
        <v>2021</v>
      </c>
      <c r="H21" s="116">
        <v>2023</v>
      </c>
      <c r="I21" s="116">
        <v>2024</v>
      </c>
      <c r="J21" s="117" t="s">
        <v>56</v>
      </c>
      <c r="K21" s="116">
        <v>2021</v>
      </c>
      <c r="L21" s="116">
        <v>2023</v>
      </c>
      <c r="M21" s="116">
        <v>2024</v>
      </c>
      <c r="N21" s="118" t="s">
        <v>56</v>
      </c>
      <c r="O21" s="34"/>
      <c r="P21" s="34"/>
      <c r="Q21" s="34"/>
    </row>
    <row r="22" spans="2:17" ht="13.8">
      <c r="B22" s="127" t="s">
        <v>66</v>
      </c>
      <c r="C22" s="124">
        <v>3212</v>
      </c>
      <c r="D22" s="124">
        <v>2906</v>
      </c>
      <c r="E22" s="124">
        <v>2790</v>
      </c>
      <c r="F22" s="121">
        <f t="shared" ref="F22:F32" si="5">(E22-D22)/D22</f>
        <v>-3.9917412250516177E-2</v>
      </c>
      <c r="G22" s="124">
        <v>38077.9</v>
      </c>
      <c r="H22" s="185">
        <v>38227</v>
      </c>
      <c r="I22" s="124">
        <v>47484</v>
      </c>
      <c r="J22" s="121">
        <f>(I22-H22)/H22</f>
        <v>0.24215868365291549</v>
      </c>
      <c r="K22" s="125">
        <f t="shared" ref="K22:K32" si="6">+G22/C22</f>
        <v>11.85488792029888</v>
      </c>
      <c r="L22" s="125">
        <f t="shared" ref="L22:L32" si="7">+H22/D22</f>
        <v>13.154507914659325</v>
      </c>
      <c r="M22" s="125">
        <f t="shared" ref="M22:M32" si="8">+I22/E22</f>
        <v>17.019354838709678</v>
      </c>
      <c r="N22" s="121">
        <f t="shared" si="4"/>
        <v>0.29380399093024101</v>
      </c>
      <c r="O22" s="34"/>
      <c r="P22" s="34"/>
      <c r="Q22" s="34"/>
    </row>
    <row r="23" spans="2:17" ht="13.8">
      <c r="B23" s="127" t="s">
        <v>67</v>
      </c>
      <c r="C23" s="124">
        <v>1864</v>
      </c>
      <c r="D23" s="124">
        <v>2552</v>
      </c>
      <c r="E23" s="124">
        <v>2707</v>
      </c>
      <c r="F23" s="121">
        <f t="shared" si="5"/>
        <v>6.0736677115987459E-2</v>
      </c>
      <c r="G23" s="124">
        <v>17973.900000000001</v>
      </c>
      <c r="H23" s="124">
        <v>20468</v>
      </c>
      <c r="I23" s="124">
        <v>23719</v>
      </c>
      <c r="J23" s="121">
        <f t="shared" ref="J23:J32" si="9">(I23-H23)/H23</f>
        <v>0.15883330076216534</v>
      </c>
      <c r="K23" s="125">
        <f t="shared" si="6"/>
        <v>9.6426502145922761</v>
      </c>
      <c r="L23" s="125">
        <f t="shared" si="7"/>
        <v>8.0203761755485896</v>
      </c>
      <c r="M23" s="125">
        <f t="shared" si="8"/>
        <v>8.7620982637606204</v>
      </c>
      <c r="N23" s="121">
        <f t="shared" si="4"/>
        <v>9.2479713167730182E-2</v>
      </c>
      <c r="O23" s="34"/>
      <c r="P23" s="34"/>
      <c r="Q23" s="34"/>
    </row>
    <row r="24" spans="2:17" ht="13.8">
      <c r="B24" s="127" t="s">
        <v>68</v>
      </c>
      <c r="C24" s="124">
        <v>767</v>
      </c>
      <c r="D24" s="124">
        <v>977</v>
      </c>
      <c r="E24" s="124">
        <v>1129</v>
      </c>
      <c r="F24" s="121">
        <f t="shared" si="5"/>
        <v>0.1555783009211873</v>
      </c>
      <c r="G24" s="124">
        <v>12411.5</v>
      </c>
      <c r="H24" s="124">
        <v>14100</v>
      </c>
      <c r="I24" s="124">
        <v>18304</v>
      </c>
      <c r="J24" s="121">
        <f t="shared" si="9"/>
        <v>0.29815602836879435</v>
      </c>
      <c r="K24" s="125">
        <f t="shared" si="6"/>
        <v>16.181877444589308</v>
      </c>
      <c r="L24" s="125">
        <f t="shared" si="7"/>
        <v>14.431934493346981</v>
      </c>
      <c r="M24" s="125">
        <f t="shared" si="8"/>
        <v>16.212577502214348</v>
      </c>
      <c r="N24" s="121">
        <f t="shared" si="4"/>
        <v>0.12338214323854024</v>
      </c>
      <c r="O24" s="34"/>
      <c r="P24" s="34"/>
      <c r="Q24" s="34"/>
    </row>
    <row r="25" spans="2:17" ht="13.8">
      <c r="B25" s="127" t="s">
        <v>69</v>
      </c>
      <c r="C25" s="124">
        <v>802</v>
      </c>
      <c r="D25" s="124">
        <v>1184</v>
      </c>
      <c r="E25" s="124">
        <v>1285</v>
      </c>
      <c r="F25" s="121">
        <f t="shared" si="5"/>
        <v>8.5304054054054057E-2</v>
      </c>
      <c r="G25" s="124">
        <v>10287.6</v>
      </c>
      <c r="H25" s="124">
        <v>23751</v>
      </c>
      <c r="I25" s="124">
        <v>24490</v>
      </c>
      <c r="J25" s="121">
        <f t="shared" si="9"/>
        <v>3.1114479390341461E-2</v>
      </c>
      <c r="K25" s="125">
        <f t="shared" si="6"/>
        <v>12.827431421446384</v>
      </c>
      <c r="L25" s="125">
        <f t="shared" si="7"/>
        <v>20.059966216216218</v>
      </c>
      <c r="M25" s="125">
        <f t="shared" si="8"/>
        <v>19.058365758754864</v>
      </c>
      <c r="N25" s="121">
        <f t="shared" si="4"/>
        <v>-4.9930316266020069E-2</v>
      </c>
      <c r="O25" s="34"/>
      <c r="P25" s="34"/>
      <c r="Q25" s="34"/>
    </row>
    <row r="26" spans="2:17" ht="13.8">
      <c r="B26" s="127" t="s">
        <v>70</v>
      </c>
      <c r="C26" s="124">
        <v>576</v>
      </c>
      <c r="D26" s="124">
        <v>907</v>
      </c>
      <c r="E26" s="124">
        <v>1149</v>
      </c>
      <c r="F26" s="121">
        <f t="shared" si="5"/>
        <v>0.26681367144432194</v>
      </c>
      <c r="G26" s="124">
        <v>51816.1</v>
      </c>
      <c r="H26" s="124">
        <v>80495</v>
      </c>
      <c r="I26" s="124">
        <v>91320</v>
      </c>
      <c r="J26" s="121">
        <f t="shared" si="9"/>
        <v>0.13448040250947263</v>
      </c>
      <c r="K26" s="125">
        <f t="shared" si="6"/>
        <v>89.958506944444437</v>
      </c>
      <c r="L26" s="125">
        <f t="shared" si="7"/>
        <v>88.748621830209487</v>
      </c>
      <c r="M26" s="125">
        <f t="shared" si="8"/>
        <v>79.477806788511742</v>
      </c>
      <c r="N26" s="121">
        <f t="shared" si="4"/>
        <v>-0.10446150994247905</v>
      </c>
      <c r="O26" s="34"/>
      <c r="P26" s="34"/>
      <c r="Q26" s="34"/>
    </row>
    <row r="27" spans="2:17" ht="13.8">
      <c r="B27" s="127" t="s">
        <v>71</v>
      </c>
      <c r="C27" s="124">
        <v>817</v>
      </c>
      <c r="D27" s="124">
        <v>910</v>
      </c>
      <c r="E27" s="124">
        <v>1088</v>
      </c>
      <c r="F27" s="121">
        <f t="shared" si="5"/>
        <v>0.1956043956043956</v>
      </c>
      <c r="G27" s="124">
        <v>31571.599999999999</v>
      </c>
      <c r="H27" s="124">
        <v>38972</v>
      </c>
      <c r="I27" s="124">
        <v>36047</v>
      </c>
      <c r="J27" s="121">
        <f t="shared" si="9"/>
        <v>-7.5053884840398238E-2</v>
      </c>
      <c r="K27" s="125">
        <f t="shared" si="6"/>
        <v>38.64332925336597</v>
      </c>
      <c r="L27" s="125">
        <f t="shared" si="7"/>
        <v>42.826373626373623</v>
      </c>
      <c r="M27" s="125">
        <f t="shared" si="8"/>
        <v>33.131433823529413</v>
      </c>
      <c r="N27" s="121">
        <f t="shared" si="4"/>
        <v>-0.22637778971025946</v>
      </c>
      <c r="O27" s="34"/>
      <c r="P27" s="34"/>
      <c r="Q27" s="34"/>
    </row>
    <row r="28" spans="2:17" ht="13.8">
      <c r="B28" s="127" t="s">
        <v>72</v>
      </c>
      <c r="C28" s="124">
        <v>770</v>
      </c>
      <c r="D28" s="124">
        <v>1325</v>
      </c>
      <c r="E28" s="124">
        <v>1080</v>
      </c>
      <c r="F28" s="121">
        <f t="shared" si="5"/>
        <v>-0.18490566037735848</v>
      </c>
      <c r="G28" s="124">
        <v>37547.5</v>
      </c>
      <c r="H28" s="124">
        <v>65775</v>
      </c>
      <c r="I28" s="124">
        <v>54633</v>
      </c>
      <c r="J28" s="121">
        <f t="shared" si="9"/>
        <v>-0.1693956670467503</v>
      </c>
      <c r="K28" s="125">
        <f t="shared" si="6"/>
        <v>48.762987012987011</v>
      </c>
      <c r="L28" s="125">
        <f t="shared" si="7"/>
        <v>49.641509433962263</v>
      </c>
      <c r="M28" s="125">
        <f t="shared" si="8"/>
        <v>50.586111111111109</v>
      </c>
      <c r="N28" s="121">
        <f t="shared" si="4"/>
        <v>1.9028464039866577E-2</v>
      </c>
      <c r="O28" s="34"/>
      <c r="P28" s="34"/>
      <c r="Q28" s="34"/>
    </row>
    <row r="29" spans="2:17" ht="13.8">
      <c r="B29" s="127" t="s">
        <v>73</v>
      </c>
      <c r="C29" s="124">
        <v>750</v>
      </c>
      <c r="D29" s="124">
        <v>814</v>
      </c>
      <c r="E29" s="124">
        <v>783</v>
      </c>
      <c r="F29" s="121">
        <f t="shared" si="5"/>
        <v>-3.8083538083538086E-2</v>
      </c>
      <c r="G29" s="124">
        <v>16131.9</v>
      </c>
      <c r="H29" s="124">
        <v>16664</v>
      </c>
      <c r="I29" s="124">
        <v>14651</v>
      </c>
      <c r="J29" s="121">
        <f t="shared" si="9"/>
        <v>-0.1207993278924628</v>
      </c>
      <c r="K29" s="125">
        <f t="shared" si="6"/>
        <v>21.5092</v>
      </c>
      <c r="L29" s="125">
        <f t="shared" si="7"/>
        <v>20.471744471744472</v>
      </c>
      <c r="M29" s="125">
        <f t="shared" si="8"/>
        <v>18.711366538952745</v>
      </c>
      <c r="N29" s="121">
        <f t="shared" si="4"/>
        <v>-8.5990616736225767E-2</v>
      </c>
      <c r="O29" s="34"/>
      <c r="P29" s="34"/>
      <c r="Q29" s="34"/>
    </row>
    <row r="30" spans="2:17" ht="13.8">
      <c r="B30" s="127" t="s">
        <v>74</v>
      </c>
      <c r="C30" s="124">
        <v>519</v>
      </c>
      <c r="D30" s="124">
        <v>705</v>
      </c>
      <c r="E30" s="124">
        <v>724</v>
      </c>
      <c r="F30" s="121">
        <f t="shared" si="5"/>
        <v>2.6950354609929079E-2</v>
      </c>
      <c r="G30" s="124">
        <v>142112.79999999999</v>
      </c>
      <c r="H30" s="124">
        <v>261603</v>
      </c>
      <c r="I30" s="124">
        <v>191122</v>
      </c>
      <c r="J30" s="121">
        <f t="shared" si="9"/>
        <v>-0.26941969319923703</v>
      </c>
      <c r="K30" s="125">
        <f t="shared" si="6"/>
        <v>273.82042389210017</v>
      </c>
      <c r="L30" s="125">
        <f t="shared" si="7"/>
        <v>371.06808510638297</v>
      </c>
      <c r="M30" s="125">
        <f t="shared" si="8"/>
        <v>263.98066298342542</v>
      </c>
      <c r="N30" s="121">
        <f t="shared" si="4"/>
        <v>-0.28859238080864924</v>
      </c>
      <c r="O30" s="34"/>
      <c r="P30" s="34"/>
      <c r="Q30" s="34"/>
    </row>
    <row r="31" spans="2:17" ht="13.8">
      <c r="B31" s="127" t="s">
        <v>75</v>
      </c>
      <c r="C31" s="124">
        <v>942</v>
      </c>
      <c r="D31" s="124">
        <v>678</v>
      </c>
      <c r="E31" s="124">
        <v>729</v>
      </c>
      <c r="F31" s="121">
        <f t="shared" si="5"/>
        <v>7.5221238938053103E-2</v>
      </c>
      <c r="G31" s="124">
        <v>85966.9</v>
      </c>
      <c r="H31" s="124">
        <v>90352</v>
      </c>
      <c r="I31" s="124">
        <v>165779</v>
      </c>
      <c r="J31" s="121">
        <f t="shared" si="9"/>
        <v>0.8348127324242961</v>
      </c>
      <c r="K31" s="125">
        <f t="shared" si="6"/>
        <v>91.259978768577483</v>
      </c>
      <c r="L31" s="125">
        <f t="shared" si="7"/>
        <v>133.26253687315634</v>
      </c>
      <c r="M31" s="125">
        <f t="shared" si="8"/>
        <v>227.40603566529492</v>
      </c>
      <c r="N31" s="121">
        <f t="shared" si="4"/>
        <v>0.70645134785140296</v>
      </c>
      <c r="O31" s="34"/>
      <c r="P31" s="34"/>
      <c r="Q31" s="34"/>
    </row>
    <row r="32" spans="2:17" ht="13.8">
      <c r="B32" s="127" t="s">
        <v>76</v>
      </c>
      <c r="C32" s="124">
        <f>C13-SUM(C22:C31)</f>
        <v>4535</v>
      </c>
      <c r="D32" s="124">
        <f>D13-SUM(D22:D31)</f>
        <v>5856</v>
      </c>
      <c r="E32" s="124">
        <f>E13-SUM(E22:E31)</f>
        <v>5712</v>
      </c>
      <c r="F32" s="121">
        <f t="shared" si="5"/>
        <v>-2.4590163934426229E-2</v>
      </c>
      <c r="G32" s="124">
        <f>G13-SUM(G22:G31)</f>
        <v>410427.70000000007</v>
      </c>
      <c r="H32" s="124">
        <f>H13-SUM(H22:H31)</f>
        <v>766286</v>
      </c>
      <c r="I32" s="124">
        <f>I13-SUM(I22:I31)</f>
        <v>667424</v>
      </c>
      <c r="J32" s="121">
        <f t="shared" si="9"/>
        <v>-0.1290144932831867</v>
      </c>
      <c r="K32" s="125">
        <f t="shared" si="6"/>
        <v>90.502249173098136</v>
      </c>
      <c r="L32" s="125">
        <f t="shared" si="7"/>
        <v>130.85484972677597</v>
      </c>
      <c r="M32" s="125">
        <f t="shared" si="8"/>
        <v>116.84593837535014</v>
      </c>
      <c r="N32" s="121">
        <f t="shared" si="4"/>
        <v>-0.10705687546679654</v>
      </c>
      <c r="O32" s="34"/>
      <c r="P32" s="34"/>
      <c r="Q32" s="34"/>
    </row>
    <row r="33" spans="1:17" ht="13.8">
      <c r="B33" s="34" t="s">
        <v>77</v>
      </c>
    </row>
    <row r="34" spans="1:17" ht="13.8">
      <c r="J34" s="34" t="s">
        <v>78</v>
      </c>
    </row>
    <row r="35" spans="1:17" ht="13.8">
      <c r="D35" s="39"/>
      <c r="E35" s="39"/>
      <c r="F35" s="40"/>
      <c r="I35" s="39"/>
      <c r="J35" s="39"/>
      <c r="K35" s="39"/>
    </row>
    <row r="36" spans="1:17" ht="13.8">
      <c r="B36" s="37" t="s">
        <v>79</v>
      </c>
      <c r="C36" s="37"/>
      <c r="D36" s="39"/>
      <c r="E36" s="39"/>
      <c r="F36" s="39"/>
      <c r="I36" s="39"/>
      <c r="J36" s="39"/>
      <c r="K36" s="39"/>
    </row>
    <row r="37" spans="1:17" ht="14.4" customHeight="1">
      <c r="B37" s="27"/>
      <c r="C37" s="229" t="s">
        <v>53</v>
      </c>
      <c r="D37" s="230"/>
      <c r="E37" s="230"/>
      <c r="F37" s="231"/>
      <c r="G37" s="223" t="s">
        <v>54</v>
      </c>
      <c r="H37" s="224"/>
      <c r="I37" s="224"/>
      <c r="J37" s="225"/>
      <c r="K37" s="232" t="s">
        <v>55</v>
      </c>
      <c r="L37" s="233"/>
      <c r="M37" s="233"/>
      <c r="N37" s="234"/>
      <c r="O37"/>
      <c r="P37"/>
      <c r="Q37" s="34"/>
    </row>
    <row r="38" spans="1:17" ht="13.8">
      <c r="B38" s="116" t="s">
        <v>80</v>
      </c>
      <c r="C38" s="116">
        <v>2021</v>
      </c>
      <c r="D38" s="116">
        <v>2023</v>
      </c>
      <c r="E38" s="116">
        <v>2024</v>
      </c>
      <c r="F38" s="117" t="s">
        <v>56</v>
      </c>
      <c r="G38" s="116">
        <v>2021</v>
      </c>
      <c r="H38" s="116">
        <v>2023</v>
      </c>
      <c r="I38" s="116">
        <v>2024</v>
      </c>
      <c r="J38" s="117" t="s">
        <v>56</v>
      </c>
      <c r="K38" s="116">
        <v>2021</v>
      </c>
      <c r="L38" s="116">
        <v>2023</v>
      </c>
      <c r="M38" s="116">
        <v>2024</v>
      </c>
      <c r="N38" s="118" t="s">
        <v>56</v>
      </c>
      <c r="O38" s="34"/>
      <c r="P38" s="34"/>
      <c r="Q38" s="34"/>
    </row>
    <row r="39" spans="1:17" ht="13.8">
      <c r="A39" s="188"/>
      <c r="B39" s="126" t="s">
        <v>63</v>
      </c>
      <c r="C39" s="129">
        <f t="shared" ref="C39" si="10">C19</f>
        <v>1256</v>
      </c>
      <c r="D39" s="129">
        <f>D19</f>
        <v>1380</v>
      </c>
      <c r="E39" s="129">
        <f>E19</f>
        <v>1421</v>
      </c>
      <c r="F39" s="121">
        <f>(E39-D39)/D39</f>
        <v>2.9710144927536233E-2</v>
      </c>
      <c r="G39" s="129">
        <f>G19</f>
        <v>71952.3</v>
      </c>
      <c r="H39" s="129">
        <f>H19</f>
        <v>137220</v>
      </c>
      <c r="I39" s="129">
        <f>I19</f>
        <v>163443</v>
      </c>
      <c r="J39" s="121">
        <f>(I39-H39)/H39</f>
        <v>0.19110188019239177</v>
      </c>
      <c r="K39" s="122">
        <f t="shared" ref="K39:K50" si="11">+G39/C39</f>
        <v>57.286863057324844</v>
      </c>
      <c r="L39" s="122">
        <f t="shared" ref="L39:L50" si="12">+H39/D39</f>
        <v>99.434782608695656</v>
      </c>
      <c r="M39" s="122">
        <f t="shared" ref="M39:M50" si="13">+I39/E39</f>
        <v>115.01970443349754</v>
      </c>
      <c r="N39" s="121">
        <f>+M39/L39-1</f>
        <v>0.15673511236136561</v>
      </c>
      <c r="O39" s="34"/>
      <c r="P39" s="34"/>
      <c r="Q39" s="34"/>
    </row>
    <row r="40" spans="1:17" ht="13.8">
      <c r="A40" s="188"/>
      <c r="B40" s="127" t="s">
        <v>81</v>
      </c>
      <c r="C40" s="127">
        <v>379</v>
      </c>
      <c r="D40" s="130">
        <v>501</v>
      </c>
      <c r="E40" s="130">
        <v>526</v>
      </c>
      <c r="F40" s="121">
        <f>(E40-D40)/D40</f>
        <v>4.9900199600798403E-2</v>
      </c>
      <c r="G40" s="130">
        <v>21342.9</v>
      </c>
      <c r="H40" s="130">
        <v>33327.5</v>
      </c>
      <c r="I40" s="130">
        <v>44256</v>
      </c>
      <c r="J40" s="121">
        <f t="shared" ref="J40:J50" si="14">(I40-H40)/H40</f>
        <v>0.32791238466731676</v>
      </c>
      <c r="K40" s="125">
        <f t="shared" si="11"/>
        <v>56.313720316622693</v>
      </c>
      <c r="L40" s="125">
        <f t="shared" si="12"/>
        <v>66.52195608782435</v>
      </c>
      <c r="M40" s="125">
        <f t="shared" si="13"/>
        <v>84.136882129277566</v>
      </c>
      <c r="N40" s="121">
        <f t="shared" ref="N40:N50" si="15">+M40/L40-1</f>
        <v>0.26479867817172198</v>
      </c>
      <c r="O40" s="182"/>
      <c r="P40" s="182"/>
      <c r="Q40" s="182"/>
    </row>
    <row r="41" spans="1:17" ht="13.8">
      <c r="A41" s="188"/>
      <c r="B41" s="127" t="s">
        <v>82</v>
      </c>
      <c r="C41" s="127">
        <v>191</v>
      </c>
      <c r="D41" s="130">
        <v>259</v>
      </c>
      <c r="E41" s="130">
        <v>277</v>
      </c>
      <c r="F41" s="121">
        <f t="shared" ref="F41:F73" si="16">(E41-D41)/D41</f>
        <v>6.9498069498069498E-2</v>
      </c>
      <c r="G41" s="130">
        <v>25497.4</v>
      </c>
      <c r="H41" s="130">
        <v>37137.800000000003</v>
      </c>
      <c r="I41" s="130">
        <v>49515</v>
      </c>
      <c r="J41" s="121">
        <f t="shared" si="14"/>
        <v>0.33327768473092095</v>
      </c>
      <c r="K41" s="125">
        <f t="shared" si="11"/>
        <v>133.49424083769634</v>
      </c>
      <c r="L41" s="125">
        <f t="shared" si="12"/>
        <v>143.38918918918921</v>
      </c>
      <c r="M41" s="125">
        <f t="shared" si="13"/>
        <v>178.75451263537906</v>
      </c>
      <c r="N41" s="121">
        <f t="shared" si="15"/>
        <v>0.24663870160761192</v>
      </c>
      <c r="O41" s="182"/>
      <c r="P41" s="182"/>
      <c r="Q41" s="182"/>
    </row>
    <row r="42" spans="1:17" ht="13.8">
      <c r="A42" s="188"/>
      <c r="B42" s="127" t="s">
        <v>83</v>
      </c>
      <c r="C42" s="127">
        <v>140</v>
      </c>
      <c r="D42" s="130">
        <v>132</v>
      </c>
      <c r="E42" s="130">
        <v>160</v>
      </c>
      <c r="F42" s="121">
        <f t="shared" si="16"/>
        <v>0.21212121212121213</v>
      </c>
      <c r="G42" s="130">
        <v>4239.7</v>
      </c>
      <c r="H42" s="130">
        <v>3449.6</v>
      </c>
      <c r="I42" s="130">
        <v>4932</v>
      </c>
      <c r="J42" s="121">
        <f>(I42-H42)/H42</f>
        <v>0.42973098330241188</v>
      </c>
      <c r="K42" s="125">
        <f t="shared" si="11"/>
        <v>30.283571428571427</v>
      </c>
      <c r="L42" s="125">
        <f t="shared" si="12"/>
        <v>26.133333333333333</v>
      </c>
      <c r="M42" s="125">
        <f t="shared" si="13"/>
        <v>30.824999999999999</v>
      </c>
      <c r="N42" s="121">
        <f t="shared" si="15"/>
        <v>0.17952806122448983</v>
      </c>
      <c r="O42" s="182"/>
      <c r="P42" s="182"/>
      <c r="Q42" s="182"/>
    </row>
    <row r="43" spans="1:17" ht="13.8">
      <c r="A43" s="188"/>
      <c r="B43" s="127" t="s">
        <v>84</v>
      </c>
      <c r="C43" s="127">
        <v>60</v>
      </c>
      <c r="D43" s="130">
        <v>90</v>
      </c>
      <c r="E43" s="130">
        <v>94</v>
      </c>
      <c r="F43" s="121">
        <f t="shared" si="16"/>
        <v>4.4444444444444446E-2</v>
      </c>
      <c r="G43" s="130">
        <v>2304.3000000000002</v>
      </c>
      <c r="H43" s="130">
        <v>21896.2</v>
      </c>
      <c r="I43" s="130">
        <v>6927</v>
      </c>
      <c r="J43" s="121">
        <f t="shared" si="14"/>
        <v>-0.68364373726948058</v>
      </c>
      <c r="K43" s="125">
        <f t="shared" si="11"/>
        <v>38.405000000000001</v>
      </c>
      <c r="L43" s="125">
        <f t="shared" si="12"/>
        <v>243.29111111111112</v>
      </c>
      <c r="M43" s="125">
        <f t="shared" si="13"/>
        <v>73.691489361702125</v>
      </c>
      <c r="N43" s="121">
        <f t="shared" si="15"/>
        <v>-0.69710570589631127</v>
      </c>
      <c r="O43" s="182"/>
      <c r="P43" s="182"/>
      <c r="Q43" s="182"/>
    </row>
    <row r="44" spans="1:17" ht="13.8">
      <c r="A44" s="188"/>
      <c r="B44" s="127" t="s">
        <v>85</v>
      </c>
      <c r="C44" s="127">
        <v>83</v>
      </c>
      <c r="D44" s="130">
        <v>49</v>
      </c>
      <c r="E44" s="130">
        <v>83</v>
      </c>
      <c r="F44" s="121">
        <f t="shared" si="16"/>
        <v>0.69387755102040816</v>
      </c>
      <c r="G44" s="130">
        <v>5351.8</v>
      </c>
      <c r="H44" s="130">
        <v>1756.5</v>
      </c>
      <c r="I44" s="130">
        <v>11545</v>
      </c>
      <c r="J44" s="121">
        <f t="shared" si="14"/>
        <v>5.5727298605180753</v>
      </c>
      <c r="K44" s="125">
        <f t="shared" si="11"/>
        <v>64.479518072289153</v>
      </c>
      <c r="L44" s="125">
        <f t="shared" si="12"/>
        <v>35.846938775510203</v>
      </c>
      <c r="M44" s="125">
        <f t="shared" si="13"/>
        <v>139.09638554216866</v>
      </c>
      <c r="N44" s="121">
        <f t="shared" si="15"/>
        <v>2.8802863031974177</v>
      </c>
      <c r="O44" s="182"/>
      <c r="P44" s="182"/>
      <c r="Q44" s="182"/>
    </row>
    <row r="45" spans="1:17" ht="13.8">
      <c r="A45" s="188"/>
      <c r="B45" s="127" t="s">
        <v>86</v>
      </c>
      <c r="C45" s="127">
        <v>144</v>
      </c>
      <c r="D45" s="130">
        <v>48</v>
      </c>
      <c r="E45" s="130">
        <v>62</v>
      </c>
      <c r="F45" s="121">
        <f t="shared" si="16"/>
        <v>0.29166666666666669</v>
      </c>
      <c r="G45" s="130">
        <v>1609.8</v>
      </c>
      <c r="H45" s="130">
        <v>9236.2000000000007</v>
      </c>
      <c r="I45" s="130">
        <v>36885</v>
      </c>
      <c r="J45" s="121">
        <f t="shared" si="14"/>
        <v>2.9935254758450442</v>
      </c>
      <c r="K45" s="125">
        <f t="shared" si="11"/>
        <v>11.179166666666667</v>
      </c>
      <c r="L45" s="125">
        <f t="shared" si="12"/>
        <v>192.42083333333335</v>
      </c>
      <c r="M45" s="125">
        <f t="shared" si="13"/>
        <v>594.91935483870964</v>
      </c>
      <c r="N45" s="121">
        <f t="shared" si="15"/>
        <v>2.0917616587187435</v>
      </c>
      <c r="O45" s="182"/>
      <c r="P45" s="182"/>
      <c r="Q45" s="182"/>
    </row>
    <row r="46" spans="1:17" ht="13.8">
      <c r="A46" s="188"/>
      <c r="B46" s="127" t="s">
        <v>87</v>
      </c>
      <c r="C46" s="127">
        <v>106</v>
      </c>
      <c r="D46" s="130">
        <v>122</v>
      </c>
      <c r="E46" s="130">
        <v>53</v>
      </c>
      <c r="F46" s="121">
        <f t="shared" si="16"/>
        <v>-0.56557377049180324</v>
      </c>
      <c r="G46" s="130">
        <v>6679.1</v>
      </c>
      <c r="H46" s="130">
        <v>1696.9</v>
      </c>
      <c r="I46" s="130">
        <v>1184.4000000000001</v>
      </c>
      <c r="J46" s="121">
        <f t="shared" si="14"/>
        <v>-0.30202133301903472</v>
      </c>
      <c r="K46" s="125">
        <f t="shared" si="11"/>
        <v>63.010377358490572</v>
      </c>
      <c r="L46" s="125">
        <f t="shared" si="12"/>
        <v>13.909016393442624</v>
      </c>
      <c r="M46" s="125">
        <f t="shared" si="13"/>
        <v>22.347169811320757</v>
      </c>
      <c r="N46" s="121">
        <f t="shared" si="15"/>
        <v>0.60666787493731644</v>
      </c>
      <c r="O46" s="182"/>
      <c r="P46" s="182"/>
      <c r="Q46" s="182"/>
    </row>
    <row r="47" spans="1:17" ht="13.8">
      <c r="A47" s="188"/>
      <c r="B47" s="127" t="s">
        <v>88</v>
      </c>
      <c r="C47" s="127">
        <v>23</v>
      </c>
      <c r="D47" s="130">
        <v>27</v>
      </c>
      <c r="E47" s="130">
        <v>30</v>
      </c>
      <c r="F47" s="121">
        <f>(E47-D47)/D47</f>
        <v>0.1111111111111111</v>
      </c>
      <c r="G47" s="130">
        <v>1224.4000000000001</v>
      </c>
      <c r="H47" s="130">
        <v>1847.7</v>
      </c>
      <c r="I47" s="130">
        <v>1156</v>
      </c>
      <c r="J47" s="121">
        <f t="shared" si="14"/>
        <v>-0.37435730908697301</v>
      </c>
      <c r="K47" s="125">
        <f t="shared" si="11"/>
        <v>53.234782608695653</v>
      </c>
      <c r="L47" s="125">
        <f t="shared" si="12"/>
        <v>68.433333333333337</v>
      </c>
      <c r="M47" s="125">
        <f t="shared" si="13"/>
        <v>38.533333333333331</v>
      </c>
      <c r="N47" s="121">
        <f t="shared" si="15"/>
        <v>-0.4369215781782757</v>
      </c>
      <c r="O47" s="182"/>
      <c r="P47" s="182"/>
      <c r="Q47" s="182"/>
    </row>
    <row r="48" spans="1:17" ht="13.8">
      <c r="A48" s="188"/>
      <c r="B48" s="127" t="s">
        <v>89</v>
      </c>
      <c r="C48" s="127">
        <v>13</v>
      </c>
      <c r="D48" s="130">
        <v>26</v>
      </c>
      <c r="E48" s="130">
        <v>24</v>
      </c>
      <c r="F48" s="121">
        <f t="shared" si="16"/>
        <v>-7.6923076923076927E-2</v>
      </c>
      <c r="G48" s="130">
        <v>697.9</v>
      </c>
      <c r="H48" s="130">
        <v>1021.2</v>
      </c>
      <c r="I48" s="130">
        <v>626</v>
      </c>
      <c r="J48" s="121">
        <f t="shared" si="14"/>
        <v>-0.38699569134351747</v>
      </c>
      <c r="K48" s="125">
        <f t="shared" si="11"/>
        <v>53.684615384615384</v>
      </c>
      <c r="L48" s="125">
        <f t="shared" si="12"/>
        <v>39.276923076923076</v>
      </c>
      <c r="M48" s="125">
        <f t="shared" si="13"/>
        <v>26.083333333333332</v>
      </c>
      <c r="N48" s="121">
        <f t="shared" si="15"/>
        <v>-0.33591199895547719</v>
      </c>
      <c r="O48" s="182"/>
      <c r="P48" s="182"/>
      <c r="Q48" s="182"/>
    </row>
    <row r="49" spans="1:17" ht="13.8">
      <c r="A49" s="188"/>
      <c r="B49" s="127" t="s">
        <v>90</v>
      </c>
      <c r="C49" s="127">
        <v>14</v>
      </c>
      <c r="D49" s="130">
        <v>26</v>
      </c>
      <c r="E49" s="130">
        <v>18</v>
      </c>
      <c r="F49" s="121">
        <f t="shared" si="16"/>
        <v>-0.30769230769230771</v>
      </c>
      <c r="G49" s="130">
        <v>199.3</v>
      </c>
      <c r="H49" s="130">
        <v>4565.1000000000004</v>
      </c>
      <c r="I49" s="130">
        <v>305</v>
      </c>
      <c r="J49" s="121">
        <f t="shared" si="14"/>
        <v>-0.93318875818711533</v>
      </c>
      <c r="K49" s="125">
        <f t="shared" si="11"/>
        <v>14.235714285714286</v>
      </c>
      <c r="L49" s="125">
        <f t="shared" si="12"/>
        <v>175.58076923076925</v>
      </c>
      <c r="M49" s="125">
        <f t="shared" si="13"/>
        <v>16.944444444444443</v>
      </c>
      <c r="N49" s="121">
        <f t="shared" si="15"/>
        <v>-0.9034948729369443</v>
      </c>
      <c r="O49" s="182"/>
      <c r="P49" s="182"/>
      <c r="Q49" s="182"/>
    </row>
    <row r="50" spans="1:17" ht="13.8">
      <c r="A50" s="188"/>
      <c r="B50" s="127" t="s">
        <v>76</v>
      </c>
      <c r="C50" s="130">
        <f t="shared" ref="C50" si="17">C39-SUM(C40:C49)</f>
        <v>103</v>
      </c>
      <c r="D50" s="130">
        <f>D39-SUM(D40:D49)</f>
        <v>100</v>
      </c>
      <c r="E50" s="130">
        <f>E39-SUM(E40:E49)</f>
        <v>94</v>
      </c>
      <c r="F50" s="121">
        <f t="shared" si="16"/>
        <v>-0.06</v>
      </c>
      <c r="G50" s="130">
        <f>G39-SUM(G40:G49)</f>
        <v>2805.6999999999971</v>
      </c>
      <c r="H50" s="130">
        <f t="shared" ref="H50:I50" si="18">H39-SUM(H40:H49)</f>
        <v>21285.300000000003</v>
      </c>
      <c r="I50" s="130">
        <f t="shared" si="18"/>
        <v>6111.6000000000058</v>
      </c>
      <c r="J50" s="121">
        <f t="shared" si="14"/>
        <v>-0.71287226395681502</v>
      </c>
      <c r="K50" s="125">
        <f t="shared" si="11"/>
        <v>27.239805825242691</v>
      </c>
      <c r="L50" s="125">
        <f t="shared" si="12"/>
        <v>212.85300000000004</v>
      </c>
      <c r="M50" s="125">
        <f t="shared" si="13"/>
        <v>65.017021276595813</v>
      </c>
      <c r="N50" s="121">
        <f t="shared" si="15"/>
        <v>-0.69454496165618618</v>
      </c>
      <c r="O50" s="182"/>
      <c r="P50" s="182"/>
      <c r="Q50" s="182"/>
    </row>
    <row r="51" spans="1:17" ht="13.8">
      <c r="B51" s="116" t="s">
        <v>91</v>
      </c>
      <c r="C51" s="116">
        <v>2021</v>
      </c>
      <c r="D51" s="116">
        <v>2023</v>
      </c>
      <c r="E51" s="116">
        <v>2024</v>
      </c>
      <c r="F51" s="117" t="s">
        <v>56</v>
      </c>
      <c r="G51" s="116">
        <v>2021</v>
      </c>
      <c r="H51" s="116">
        <v>2023</v>
      </c>
      <c r="I51" s="116">
        <v>2024</v>
      </c>
      <c r="J51" s="117" t="s">
        <v>56</v>
      </c>
      <c r="K51" s="116">
        <v>2021</v>
      </c>
      <c r="L51" s="116">
        <v>2023</v>
      </c>
      <c r="M51" s="116">
        <v>2024</v>
      </c>
      <c r="N51" s="118" t="s">
        <v>56</v>
      </c>
      <c r="O51" s="182"/>
      <c r="P51" s="182"/>
      <c r="Q51" s="34"/>
    </row>
    <row r="52" spans="1:17" ht="13.8">
      <c r="B52" s="127" t="s">
        <v>66</v>
      </c>
      <c r="C52" s="127">
        <v>236</v>
      </c>
      <c r="D52" s="130">
        <v>173</v>
      </c>
      <c r="E52" s="130">
        <v>184</v>
      </c>
      <c r="F52" s="121">
        <f t="shared" si="16"/>
        <v>6.358381502890173E-2</v>
      </c>
      <c r="G52" s="130">
        <v>2211.1999999999998</v>
      </c>
      <c r="H52" s="130">
        <v>1491</v>
      </c>
      <c r="I52" s="130">
        <v>1367</v>
      </c>
      <c r="J52" s="121">
        <f t="shared" ref="J52:J62" si="19">(I52-H52)/H52</f>
        <v>-8.3165660630449362E-2</v>
      </c>
      <c r="K52" s="125">
        <f t="shared" ref="K52:K62" si="20">+G52/C52</f>
        <v>9.3694915254237277</v>
      </c>
      <c r="L52" s="125">
        <f t="shared" ref="L52:L62" si="21">+H52/D52</f>
        <v>8.6184971098265901</v>
      </c>
      <c r="M52" s="125">
        <f t="shared" ref="M52:M62" si="22">+I52/E52</f>
        <v>7.4293478260869561</v>
      </c>
      <c r="N52" s="132">
        <f t="shared" ref="N52:N62" si="23">+M52/L52-1</f>
        <v>-0.1379764091797161</v>
      </c>
      <c r="O52" s="182"/>
      <c r="P52" s="182"/>
      <c r="Q52" s="182"/>
    </row>
    <row r="53" spans="1:17" ht="13.8">
      <c r="B53" s="127" t="s">
        <v>67</v>
      </c>
      <c r="C53" s="127">
        <v>130</v>
      </c>
      <c r="D53" s="130">
        <v>127</v>
      </c>
      <c r="E53" s="130">
        <v>151</v>
      </c>
      <c r="F53" s="121">
        <f t="shared" si="16"/>
        <v>0.1889763779527559</v>
      </c>
      <c r="G53" s="130">
        <v>814.3</v>
      </c>
      <c r="H53" s="130">
        <v>567.20000000000005</v>
      </c>
      <c r="I53" s="130">
        <v>3885</v>
      </c>
      <c r="J53" s="121">
        <f t="shared" si="19"/>
        <v>5.8494358251057825</v>
      </c>
      <c r="K53" s="125">
        <f t="shared" si="20"/>
        <v>6.2638461538461536</v>
      </c>
      <c r="L53" s="125">
        <f t="shared" si="21"/>
        <v>4.4661417322834653</v>
      </c>
      <c r="M53" s="125">
        <f t="shared" si="22"/>
        <v>25.728476821192054</v>
      </c>
      <c r="N53" s="132">
        <f t="shared" si="23"/>
        <v>4.7607837734333396</v>
      </c>
      <c r="O53" s="182"/>
      <c r="P53" s="182"/>
      <c r="Q53" s="182"/>
    </row>
    <row r="54" spans="1:17" ht="13.8">
      <c r="B54" s="127" t="s">
        <v>92</v>
      </c>
      <c r="C54" s="127">
        <v>44</v>
      </c>
      <c r="D54" s="130">
        <v>100</v>
      </c>
      <c r="E54" s="130">
        <v>117</v>
      </c>
      <c r="F54" s="121">
        <f t="shared" si="16"/>
        <v>0.17</v>
      </c>
      <c r="G54" s="130">
        <v>492.9</v>
      </c>
      <c r="H54" s="130">
        <v>3983.5</v>
      </c>
      <c r="I54" s="130">
        <v>5746</v>
      </c>
      <c r="J54" s="121">
        <f t="shared" si="19"/>
        <v>0.44245010669009666</v>
      </c>
      <c r="K54" s="125">
        <f t="shared" si="20"/>
        <v>11.202272727272726</v>
      </c>
      <c r="L54" s="125">
        <f t="shared" si="21"/>
        <v>39.835000000000001</v>
      </c>
      <c r="M54" s="125">
        <f t="shared" si="22"/>
        <v>49.111111111111114</v>
      </c>
      <c r="N54" s="132">
        <f t="shared" si="23"/>
        <v>0.2328633390513648</v>
      </c>
      <c r="O54" s="182"/>
      <c r="P54" s="182"/>
      <c r="Q54" s="182"/>
    </row>
    <row r="55" spans="1:17" ht="13.8">
      <c r="B55" s="127" t="s">
        <v>69</v>
      </c>
      <c r="C55" s="127">
        <v>61</v>
      </c>
      <c r="D55" s="130">
        <v>96</v>
      </c>
      <c r="E55" s="130">
        <v>108</v>
      </c>
      <c r="F55" s="121">
        <f t="shared" si="16"/>
        <v>0.125</v>
      </c>
      <c r="G55" s="130">
        <v>1796.8</v>
      </c>
      <c r="H55" s="130">
        <v>2046.5</v>
      </c>
      <c r="I55" s="130">
        <v>2212</v>
      </c>
      <c r="J55" s="121">
        <f t="shared" si="19"/>
        <v>8.0869777669191303E-2</v>
      </c>
      <c r="K55" s="125">
        <f t="shared" si="20"/>
        <v>29.455737704918032</v>
      </c>
      <c r="L55" s="125">
        <f t="shared" si="21"/>
        <v>21.317708333333332</v>
      </c>
      <c r="M55" s="125">
        <f t="shared" si="22"/>
        <v>20.481481481481481</v>
      </c>
      <c r="N55" s="132">
        <f t="shared" si="23"/>
        <v>-3.9226864294052199E-2</v>
      </c>
      <c r="O55" s="182"/>
      <c r="P55" s="182"/>
      <c r="Q55" s="182"/>
    </row>
    <row r="56" spans="1:17" ht="13.8">
      <c r="B56" s="127" t="s">
        <v>68</v>
      </c>
      <c r="C56" s="127">
        <v>58</v>
      </c>
      <c r="D56" s="130">
        <v>67</v>
      </c>
      <c r="E56" s="130">
        <v>90</v>
      </c>
      <c r="F56" s="121">
        <f t="shared" si="16"/>
        <v>0.34328358208955223</v>
      </c>
      <c r="G56" s="130">
        <v>880</v>
      </c>
      <c r="H56" s="130">
        <v>257.3</v>
      </c>
      <c r="I56" s="130">
        <v>305</v>
      </c>
      <c r="J56" s="121">
        <f t="shared" si="19"/>
        <v>0.18538670812281377</v>
      </c>
      <c r="K56" s="125">
        <f t="shared" si="20"/>
        <v>15.172413793103448</v>
      </c>
      <c r="L56" s="125">
        <f t="shared" si="21"/>
        <v>3.8402985074626868</v>
      </c>
      <c r="M56" s="125">
        <f t="shared" si="22"/>
        <v>3.3888888888888888</v>
      </c>
      <c r="N56" s="132">
        <f t="shared" si="23"/>
        <v>-0.11754545061968313</v>
      </c>
      <c r="O56" s="182"/>
      <c r="P56" s="182"/>
      <c r="Q56" s="182"/>
    </row>
    <row r="57" spans="1:17" ht="13.8">
      <c r="B57" s="127" t="s">
        <v>93</v>
      </c>
      <c r="C57" s="127">
        <v>130</v>
      </c>
      <c r="D57" s="130">
        <v>61</v>
      </c>
      <c r="E57" s="130">
        <v>86</v>
      </c>
      <c r="F57" s="121">
        <f t="shared" si="16"/>
        <v>0.4098360655737705</v>
      </c>
      <c r="G57" s="130">
        <v>13300.6</v>
      </c>
      <c r="H57" s="130">
        <v>4407.5</v>
      </c>
      <c r="I57" s="130">
        <v>2979</v>
      </c>
      <c r="J57" s="121">
        <f t="shared" si="19"/>
        <v>-0.32410663641520138</v>
      </c>
      <c r="K57" s="125">
        <f t="shared" si="20"/>
        <v>102.3123076923077</v>
      </c>
      <c r="L57" s="125">
        <f t="shared" si="21"/>
        <v>72.254098360655732</v>
      </c>
      <c r="M57" s="125">
        <f t="shared" si="22"/>
        <v>34.639534883720927</v>
      </c>
      <c r="N57" s="132">
        <f t="shared" si="23"/>
        <v>-0.52058726536427069</v>
      </c>
      <c r="O57" s="182"/>
      <c r="P57" s="182"/>
      <c r="Q57" s="182"/>
    </row>
    <row r="58" spans="1:17" ht="13.8">
      <c r="B58" s="127" t="s">
        <v>75</v>
      </c>
      <c r="C58" s="127">
        <v>55</v>
      </c>
      <c r="D58" s="130">
        <v>75</v>
      </c>
      <c r="E58" s="130">
        <v>78</v>
      </c>
      <c r="F58" s="121">
        <f t="shared" si="16"/>
        <v>0.04</v>
      </c>
      <c r="G58" s="130">
        <v>3052.4</v>
      </c>
      <c r="H58" s="130">
        <v>9887.7999999999993</v>
      </c>
      <c r="I58" s="130">
        <v>16729</v>
      </c>
      <c r="J58" s="121">
        <f t="shared" si="19"/>
        <v>0.69188292643459626</v>
      </c>
      <c r="K58" s="125">
        <f t="shared" si="20"/>
        <v>55.49818181818182</v>
      </c>
      <c r="L58" s="125">
        <f t="shared" si="21"/>
        <v>131.83733333333333</v>
      </c>
      <c r="M58" s="125">
        <f t="shared" si="22"/>
        <v>214.47435897435898</v>
      </c>
      <c r="N58" s="132">
        <f t="shared" si="23"/>
        <v>0.62681050618711165</v>
      </c>
      <c r="O58" s="182"/>
      <c r="P58" s="182"/>
      <c r="Q58" s="182"/>
    </row>
    <row r="59" spans="1:17" ht="13.8">
      <c r="B59" s="127" t="s">
        <v>74</v>
      </c>
      <c r="C59" s="127">
        <v>79</v>
      </c>
      <c r="D59" s="130">
        <v>82</v>
      </c>
      <c r="E59" s="130">
        <v>74</v>
      </c>
      <c r="F59" s="121">
        <f t="shared" si="16"/>
        <v>-9.7560975609756101E-2</v>
      </c>
      <c r="G59" s="130">
        <v>3077.4</v>
      </c>
      <c r="H59" s="130">
        <v>28090.7</v>
      </c>
      <c r="I59" s="130">
        <v>27662</v>
      </c>
      <c r="J59" s="121">
        <f>(I59-H59)/H59</f>
        <v>-1.5261278643821647E-2</v>
      </c>
      <c r="K59" s="125">
        <f t="shared" si="20"/>
        <v>38.954430379746839</v>
      </c>
      <c r="L59" s="125">
        <f t="shared" si="21"/>
        <v>342.56951219512194</v>
      </c>
      <c r="M59" s="125">
        <f t="shared" si="22"/>
        <v>373.81081081081084</v>
      </c>
      <c r="N59" s="132">
        <f t="shared" si="23"/>
        <v>9.1196961502792329E-2</v>
      </c>
      <c r="O59" s="182"/>
      <c r="P59" s="182"/>
      <c r="Q59" s="182"/>
    </row>
    <row r="60" spans="1:17" ht="13.8">
      <c r="B60" s="127" t="s">
        <v>94</v>
      </c>
      <c r="C60" s="127">
        <v>55</v>
      </c>
      <c r="D60" s="130">
        <v>89</v>
      </c>
      <c r="E60" s="130">
        <v>70</v>
      </c>
      <c r="F60" s="121">
        <f t="shared" si="16"/>
        <v>-0.21348314606741572</v>
      </c>
      <c r="G60" s="130">
        <v>13581.4</v>
      </c>
      <c r="H60" s="130">
        <v>4354.3</v>
      </c>
      <c r="I60" s="130">
        <v>4421</v>
      </c>
      <c r="J60" s="121">
        <f>(I60-H60)/H60</f>
        <v>1.5318191213283379E-2</v>
      </c>
      <c r="K60" s="125">
        <f t="shared" si="20"/>
        <v>246.93454545454546</v>
      </c>
      <c r="L60" s="125">
        <f t="shared" si="21"/>
        <v>48.9247191011236</v>
      </c>
      <c r="M60" s="125">
        <f t="shared" si="22"/>
        <v>63.157142857142858</v>
      </c>
      <c r="N60" s="132">
        <f t="shared" si="23"/>
        <v>0.29090455739974597</v>
      </c>
      <c r="O60" s="182"/>
      <c r="P60" s="182"/>
      <c r="Q60" s="182"/>
    </row>
    <row r="61" spans="1:17" ht="13.8">
      <c r="B61" s="127" t="s">
        <v>73</v>
      </c>
      <c r="C61" s="127">
        <v>45</v>
      </c>
      <c r="D61" s="130">
        <v>49</v>
      </c>
      <c r="E61" s="130">
        <v>50</v>
      </c>
      <c r="F61" s="121">
        <f t="shared" si="16"/>
        <v>2.0408163265306121E-2</v>
      </c>
      <c r="G61" s="130">
        <v>2143.6</v>
      </c>
      <c r="H61" s="130">
        <v>5099.5</v>
      </c>
      <c r="I61" s="130">
        <v>2175</v>
      </c>
      <c r="J61" s="121">
        <f t="shared" si="19"/>
        <v>-0.57348759682321793</v>
      </c>
      <c r="K61" s="125">
        <f t="shared" si="20"/>
        <v>47.635555555555555</v>
      </c>
      <c r="L61" s="125">
        <f t="shared" si="21"/>
        <v>104.07142857142857</v>
      </c>
      <c r="M61" s="125">
        <f t="shared" si="22"/>
        <v>43.5</v>
      </c>
      <c r="N61" s="132">
        <f t="shared" si="23"/>
        <v>-0.58201784488675368</v>
      </c>
      <c r="O61" s="182"/>
      <c r="P61" s="182"/>
      <c r="Q61" s="182"/>
    </row>
    <row r="62" spans="1:17" ht="13.8">
      <c r="B62" s="127" t="s">
        <v>76</v>
      </c>
      <c r="C62" s="130">
        <f>C39-SUM(C52:C61)</f>
        <v>363</v>
      </c>
      <c r="D62" s="130">
        <f>D39-SUM(D52:D61)</f>
        <v>461</v>
      </c>
      <c r="E62" s="130">
        <f>E39-SUM(E52:E61)</f>
        <v>413</v>
      </c>
      <c r="F62" s="121">
        <f t="shared" si="16"/>
        <v>-0.10412147505422993</v>
      </c>
      <c r="G62" s="130">
        <f>G39-SUM(G52:G61)</f>
        <v>30601.700000000004</v>
      </c>
      <c r="H62" s="130">
        <f>H39-SUM(H52:H61)</f>
        <v>77034.7</v>
      </c>
      <c r="I62" s="130">
        <f>I39-SUM(I52:I61)</f>
        <v>95962</v>
      </c>
      <c r="J62" s="121">
        <f t="shared" si="19"/>
        <v>0.24569836709950196</v>
      </c>
      <c r="K62" s="125">
        <f t="shared" si="20"/>
        <v>84.30220385674933</v>
      </c>
      <c r="L62" s="125">
        <f t="shared" si="21"/>
        <v>167.10347071583513</v>
      </c>
      <c r="M62" s="125">
        <f t="shared" si="22"/>
        <v>232.35351089588377</v>
      </c>
      <c r="N62" s="132">
        <f t="shared" si="23"/>
        <v>0.39047686981324548</v>
      </c>
      <c r="O62" s="182"/>
      <c r="P62" s="182"/>
      <c r="Q62" s="182"/>
    </row>
    <row r="63" spans="1:17" ht="13.8">
      <c r="B63" s="116" t="s">
        <v>95</v>
      </c>
      <c r="C63" s="116">
        <v>2021</v>
      </c>
      <c r="D63" s="116">
        <v>2023</v>
      </c>
      <c r="E63" s="116">
        <v>2024</v>
      </c>
      <c r="F63" s="117" t="s">
        <v>56</v>
      </c>
      <c r="G63" s="116">
        <v>2021</v>
      </c>
      <c r="H63" s="116">
        <v>2023</v>
      </c>
      <c r="I63" s="116">
        <v>2024</v>
      </c>
      <c r="J63" s="117" t="s">
        <v>56</v>
      </c>
      <c r="K63" s="116">
        <v>2021</v>
      </c>
      <c r="L63" s="116" t="s">
        <v>96</v>
      </c>
      <c r="M63" s="116" t="s">
        <v>97</v>
      </c>
      <c r="N63" s="118" t="s">
        <v>56</v>
      </c>
      <c r="O63" s="182"/>
      <c r="P63" s="182"/>
      <c r="Q63" s="34"/>
    </row>
    <row r="64" spans="1:17" ht="13.8">
      <c r="B64" s="127" t="s">
        <v>98</v>
      </c>
      <c r="C64" s="127">
        <v>86</v>
      </c>
      <c r="D64" s="130">
        <v>69</v>
      </c>
      <c r="E64" s="130">
        <v>102</v>
      </c>
      <c r="F64" s="121">
        <f t="shared" si="16"/>
        <v>0.47826086956521741</v>
      </c>
      <c r="G64" s="130">
        <v>2072.1</v>
      </c>
      <c r="H64" s="130">
        <v>914.8</v>
      </c>
      <c r="I64" s="130">
        <v>1181</v>
      </c>
      <c r="J64" s="121">
        <f t="shared" ref="J64:J74" si="24">(I64-H64)/H64</f>
        <v>0.29099256668124185</v>
      </c>
      <c r="K64" s="125">
        <f t="shared" ref="K64:K74" si="25">+G64/C64</f>
        <v>24.094186046511627</v>
      </c>
      <c r="L64" s="133">
        <f t="shared" ref="L64:L74" si="26">+H64/D64</f>
        <v>13.257971014492753</v>
      </c>
      <c r="M64" s="133">
        <f t="shared" ref="M64:M74" si="27">+I64/E64</f>
        <v>11.578431372549019</v>
      </c>
      <c r="N64" s="132">
        <f t="shared" ref="N64:N74" si="28">+M64/L64-1</f>
        <v>-0.12668149900974823</v>
      </c>
      <c r="O64" s="182"/>
      <c r="P64" s="182"/>
      <c r="Q64" s="182"/>
    </row>
    <row r="65" spans="2:17" ht="13.8">
      <c r="B65" s="127" t="s">
        <v>99</v>
      </c>
      <c r="C65" s="127">
        <v>49</v>
      </c>
      <c r="D65" s="130">
        <v>59</v>
      </c>
      <c r="E65" s="130">
        <v>61</v>
      </c>
      <c r="F65" s="121">
        <f t="shared" si="16"/>
        <v>3.3898305084745763E-2</v>
      </c>
      <c r="G65" s="130">
        <v>1627.5</v>
      </c>
      <c r="H65" s="130">
        <v>2927.7</v>
      </c>
      <c r="I65" s="130">
        <v>1636.8</v>
      </c>
      <c r="J65" s="121">
        <f t="shared" si="24"/>
        <v>-0.4409263244184855</v>
      </c>
      <c r="K65" s="125">
        <f t="shared" si="25"/>
        <v>33.214285714285715</v>
      </c>
      <c r="L65" s="133">
        <f t="shared" si="26"/>
        <v>49.622033898305084</v>
      </c>
      <c r="M65" s="133">
        <f t="shared" si="27"/>
        <v>26.832786885245902</v>
      </c>
      <c r="N65" s="132">
        <f t="shared" si="28"/>
        <v>-0.45925660886378106</v>
      </c>
      <c r="O65" s="182"/>
      <c r="P65" s="182"/>
      <c r="Q65" s="182"/>
    </row>
    <row r="66" spans="2:17" ht="13.8">
      <c r="B66" s="127" t="s">
        <v>100</v>
      </c>
      <c r="C66" s="127">
        <v>41</v>
      </c>
      <c r="D66" s="130">
        <v>39</v>
      </c>
      <c r="E66" s="130">
        <v>46</v>
      </c>
      <c r="F66" s="121">
        <f t="shared" si="16"/>
        <v>0.17948717948717949</v>
      </c>
      <c r="G66" s="130">
        <v>1386.5</v>
      </c>
      <c r="H66" s="130">
        <v>393</v>
      </c>
      <c r="I66" s="130">
        <v>212</v>
      </c>
      <c r="J66" s="121">
        <f t="shared" si="24"/>
        <v>-0.46055979643765904</v>
      </c>
      <c r="K66" s="125">
        <f t="shared" si="25"/>
        <v>33.81707317073171</v>
      </c>
      <c r="L66" s="133">
        <f t="shared" si="26"/>
        <v>10.076923076923077</v>
      </c>
      <c r="M66" s="133">
        <f t="shared" si="27"/>
        <v>4.6086956521739131</v>
      </c>
      <c r="N66" s="132">
        <f t="shared" si="28"/>
        <v>-0.54264852306671085</v>
      </c>
      <c r="O66" s="182"/>
      <c r="P66" s="182"/>
      <c r="Q66" s="182"/>
    </row>
    <row r="67" spans="2:17" ht="13.8">
      <c r="B67" s="127" t="s">
        <v>101</v>
      </c>
      <c r="C67" s="127">
        <v>20</v>
      </c>
      <c r="D67" s="130">
        <v>39</v>
      </c>
      <c r="E67" s="130">
        <v>41</v>
      </c>
      <c r="F67" s="121">
        <f t="shared" si="16"/>
        <v>5.128205128205128E-2</v>
      </c>
      <c r="G67" s="130">
        <v>489.4</v>
      </c>
      <c r="H67" s="130">
        <v>1929.7</v>
      </c>
      <c r="I67" s="130">
        <v>1190</v>
      </c>
      <c r="J67" s="121">
        <f t="shared" si="24"/>
        <v>-0.38332383272011195</v>
      </c>
      <c r="K67" s="125">
        <f t="shared" si="25"/>
        <v>24.47</v>
      </c>
      <c r="L67" s="133">
        <f t="shared" si="26"/>
        <v>49.47948717948718</v>
      </c>
      <c r="M67" s="133">
        <f t="shared" si="27"/>
        <v>29.024390243902438</v>
      </c>
      <c r="N67" s="132">
        <f t="shared" si="28"/>
        <v>-0.41340559697766743</v>
      </c>
      <c r="O67" s="182"/>
      <c r="P67" s="182"/>
      <c r="Q67" s="182"/>
    </row>
    <row r="68" spans="2:17" ht="13.8">
      <c r="B68" s="127" t="s">
        <v>102</v>
      </c>
      <c r="C68" s="127">
        <v>18</v>
      </c>
      <c r="D68" s="130">
        <v>21</v>
      </c>
      <c r="E68" s="130">
        <v>34</v>
      </c>
      <c r="F68" s="121">
        <f t="shared" si="16"/>
        <v>0.61904761904761907</v>
      </c>
      <c r="G68" s="130">
        <v>421.9</v>
      </c>
      <c r="H68" s="130">
        <v>368.4</v>
      </c>
      <c r="I68" s="130">
        <v>260</v>
      </c>
      <c r="J68" s="121">
        <f t="shared" si="24"/>
        <v>-0.29424538545059714</v>
      </c>
      <c r="K68" s="125">
        <f t="shared" si="25"/>
        <v>23.438888888888886</v>
      </c>
      <c r="L68" s="133">
        <f t="shared" si="26"/>
        <v>17.542857142857141</v>
      </c>
      <c r="M68" s="133">
        <f t="shared" si="27"/>
        <v>7.6470588235294121</v>
      </c>
      <c r="N68" s="132">
        <f t="shared" si="28"/>
        <v>-0.56409273807242766</v>
      </c>
      <c r="O68" s="182"/>
      <c r="P68" s="182"/>
      <c r="Q68" s="182"/>
    </row>
    <row r="69" spans="2:17" ht="13.8">
      <c r="B69" s="127" t="s">
        <v>103</v>
      </c>
      <c r="C69" s="127">
        <v>12</v>
      </c>
      <c r="D69" s="130">
        <v>31</v>
      </c>
      <c r="E69" s="130">
        <v>34</v>
      </c>
      <c r="F69" s="121">
        <f t="shared" si="16"/>
        <v>9.6774193548387094E-2</v>
      </c>
      <c r="G69" s="130">
        <v>347.8</v>
      </c>
      <c r="H69" s="130">
        <v>1095.9000000000001</v>
      </c>
      <c r="I69" s="130">
        <v>1299</v>
      </c>
      <c r="J69" s="121">
        <f t="shared" si="24"/>
        <v>0.18532712838762652</v>
      </c>
      <c r="K69" s="125">
        <f t="shared" si="25"/>
        <v>28.983333333333334</v>
      </c>
      <c r="L69" s="133">
        <f t="shared" si="26"/>
        <v>35.351612903225806</v>
      </c>
      <c r="M69" s="133">
        <f t="shared" si="27"/>
        <v>38.205882352941174</v>
      </c>
      <c r="N69" s="132">
        <f t="shared" si="28"/>
        <v>8.0739440588718292E-2</v>
      </c>
      <c r="O69" s="182"/>
      <c r="P69" s="182"/>
      <c r="Q69" s="182"/>
    </row>
    <row r="70" spans="2:17" ht="13.8">
      <c r="B70" s="127" t="s">
        <v>104</v>
      </c>
      <c r="C70" s="127">
        <v>19</v>
      </c>
      <c r="D70" s="130">
        <v>15</v>
      </c>
      <c r="E70" s="130">
        <v>33</v>
      </c>
      <c r="F70" s="121">
        <f>(E70-D70)/D70</f>
        <v>1.2</v>
      </c>
      <c r="G70" s="130">
        <v>574.5</v>
      </c>
      <c r="H70" s="130">
        <v>162.30000000000001</v>
      </c>
      <c r="I70" s="130">
        <v>172</v>
      </c>
      <c r="J70" s="121">
        <f>(I70-H70)/H70</f>
        <v>5.976586568083788E-2</v>
      </c>
      <c r="K70" s="125">
        <f t="shared" si="25"/>
        <v>30.236842105263158</v>
      </c>
      <c r="L70" s="133">
        <f t="shared" si="26"/>
        <v>10.82</v>
      </c>
      <c r="M70" s="133">
        <f t="shared" si="27"/>
        <v>5.2121212121212119</v>
      </c>
      <c r="N70" s="132">
        <f>+M70/L70-1</f>
        <v>-0.51828824287234643</v>
      </c>
      <c r="O70" s="182"/>
      <c r="P70" s="182"/>
      <c r="Q70" s="182"/>
    </row>
    <row r="71" spans="2:17" ht="13.8">
      <c r="B71" s="127" t="s">
        <v>105</v>
      </c>
      <c r="C71" s="127">
        <v>30</v>
      </c>
      <c r="D71" s="130">
        <v>19</v>
      </c>
      <c r="E71" s="130">
        <v>30</v>
      </c>
      <c r="F71" s="121">
        <f t="shared" si="16"/>
        <v>0.57894736842105265</v>
      </c>
      <c r="G71" s="130">
        <v>430.8</v>
      </c>
      <c r="H71" s="131">
        <v>523.1</v>
      </c>
      <c r="I71" s="130">
        <v>1395</v>
      </c>
      <c r="J71" s="121">
        <f t="shared" si="24"/>
        <v>1.6667941120244694</v>
      </c>
      <c r="K71" s="125">
        <f t="shared" si="25"/>
        <v>14.360000000000001</v>
      </c>
      <c r="L71" s="133">
        <f t="shared" si="26"/>
        <v>27.531578947368423</v>
      </c>
      <c r="M71" s="133">
        <f t="shared" si="27"/>
        <v>46.5</v>
      </c>
      <c r="N71" s="132">
        <f t="shared" si="28"/>
        <v>0.68896960428216381</v>
      </c>
      <c r="O71" s="182"/>
      <c r="P71" s="182"/>
      <c r="Q71" s="182"/>
    </row>
    <row r="72" spans="2:17" ht="13.8">
      <c r="B72" s="127" t="s">
        <v>106</v>
      </c>
      <c r="C72" s="127">
        <v>9</v>
      </c>
      <c r="D72" s="130">
        <v>14</v>
      </c>
      <c r="E72" s="130">
        <v>23</v>
      </c>
      <c r="F72" s="121">
        <f t="shared" si="16"/>
        <v>0.6428571428571429</v>
      </c>
      <c r="G72" s="130">
        <v>156.5</v>
      </c>
      <c r="H72" s="130">
        <v>110.5</v>
      </c>
      <c r="I72" s="130">
        <v>401.7</v>
      </c>
      <c r="J72" s="121">
        <f>(I72-H72)/H72</f>
        <v>2.6352941176470588</v>
      </c>
      <c r="K72" s="125">
        <f t="shared" si="25"/>
        <v>17.388888888888889</v>
      </c>
      <c r="L72" s="133">
        <f t="shared" si="26"/>
        <v>7.8928571428571432</v>
      </c>
      <c r="M72" s="133">
        <f t="shared" si="27"/>
        <v>17.465217391304346</v>
      </c>
      <c r="N72" s="132">
        <f t="shared" si="28"/>
        <v>1.2127877237851661</v>
      </c>
      <c r="O72" s="182"/>
      <c r="P72" s="182"/>
      <c r="Q72" s="182"/>
    </row>
    <row r="73" spans="2:17" ht="13.8">
      <c r="B73" s="127" t="s">
        <v>107</v>
      </c>
      <c r="C73" s="127">
        <v>23</v>
      </c>
      <c r="D73" s="130">
        <v>18</v>
      </c>
      <c r="E73" s="130">
        <v>22</v>
      </c>
      <c r="F73" s="121">
        <f t="shared" si="16"/>
        <v>0.22222222222222221</v>
      </c>
      <c r="G73" s="130">
        <v>1008.8</v>
      </c>
      <c r="H73" s="130">
        <v>54.7</v>
      </c>
      <c r="I73" s="130">
        <v>260.3</v>
      </c>
      <c r="J73" s="121">
        <f>(I73-H73)/H73</f>
        <v>3.7586837294332724</v>
      </c>
      <c r="K73" s="125">
        <f t="shared" si="25"/>
        <v>43.860869565217392</v>
      </c>
      <c r="L73" s="133">
        <f t="shared" si="26"/>
        <v>3.0388888888888892</v>
      </c>
      <c r="M73" s="133">
        <f t="shared" si="27"/>
        <v>11.831818181818182</v>
      </c>
      <c r="N73" s="132">
        <f t="shared" si="28"/>
        <v>2.8934685058999499</v>
      </c>
      <c r="O73" s="182"/>
      <c r="P73" s="182"/>
      <c r="Q73" s="182"/>
    </row>
    <row r="74" spans="2:17" ht="13.8">
      <c r="B74" s="127" t="s">
        <v>76</v>
      </c>
      <c r="C74" s="130">
        <f>C39-SUM(C64:C73)</f>
        <v>949</v>
      </c>
      <c r="D74" s="130">
        <f>D39-SUM(D64:D73)</f>
        <v>1056</v>
      </c>
      <c r="E74" s="130">
        <f>E39-SUM(E64:E73)</f>
        <v>995</v>
      </c>
      <c r="F74" s="209">
        <f>(E74-D74)/D74</f>
        <v>-5.7765151515151512E-2</v>
      </c>
      <c r="G74" s="130">
        <f>G39-SUM(G64:G73)</f>
        <v>63436.5</v>
      </c>
      <c r="H74" s="130">
        <f>H39-SUM(H64:H73)</f>
        <v>128739.9</v>
      </c>
      <c r="I74" s="130">
        <f>I39-SUM(I64:I73)</f>
        <v>155435.20000000001</v>
      </c>
      <c r="J74" s="121">
        <f t="shared" si="24"/>
        <v>0.20735840248438922</v>
      </c>
      <c r="K74" s="125">
        <f t="shared" si="25"/>
        <v>66.845626975763963</v>
      </c>
      <c r="L74" s="133">
        <f t="shared" si="26"/>
        <v>121.91278409090908</v>
      </c>
      <c r="M74" s="133">
        <f t="shared" si="27"/>
        <v>156.21628140703518</v>
      </c>
      <c r="N74" s="132">
        <f t="shared" si="28"/>
        <v>0.28137735982262813</v>
      </c>
      <c r="O74" s="182"/>
      <c r="P74" s="182"/>
      <c r="Q74" s="182"/>
    </row>
    <row r="75" spans="2:17" ht="13.8">
      <c r="B75" s="34" t="s">
        <v>77</v>
      </c>
      <c r="M75" s="34"/>
      <c r="N75" s="34"/>
      <c r="O75" s="34"/>
      <c r="P75" s="34"/>
      <c r="Q75" s="34"/>
    </row>
    <row r="76" spans="2:17" ht="13.8">
      <c r="E76" s="38"/>
      <c r="F76" s="38"/>
      <c r="G76" s="104"/>
      <c r="J76" s="38"/>
      <c r="K76" s="38"/>
      <c r="L76" s="38"/>
      <c r="M76" s="34"/>
      <c r="N76" s="34"/>
      <c r="O76" s="34"/>
      <c r="P76" s="34"/>
      <c r="Q76" s="34"/>
    </row>
    <row r="77" spans="2:17" ht="13.8">
      <c r="B77" s="220" t="s">
        <v>108</v>
      </c>
      <c r="C77" s="37"/>
      <c r="M77" s="34"/>
      <c r="N77" s="34"/>
      <c r="O77" s="34"/>
      <c r="P77" s="34"/>
      <c r="Q77" s="34"/>
    </row>
    <row r="78" spans="2:17" ht="14.4">
      <c r="C78" s="223" t="s">
        <v>53</v>
      </c>
      <c r="D78" s="224"/>
      <c r="E78" s="224"/>
      <c r="F78" s="225"/>
      <c r="G78" s="223" t="s">
        <v>54</v>
      </c>
      <c r="H78" s="224"/>
      <c r="I78" s="224"/>
      <c r="J78" s="225"/>
      <c r="K78" s="210"/>
      <c r="L78"/>
      <c r="M78" s="34"/>
      <c r="N78" s="34"/>
      <c r="O78" s="34"/>
      <c r="P78" s="34"/>
      <c r="Q78" s="34"/>
    </row>
    <row r="79" spans="2:17" ht="13.8">
      <c r="B79" s="116" t="s">
        <v>95</v>
      </c>
      <c r="C79" s="116">
        <v>2021</v>
      </c>
      <c r="D79" s="116">
        <v>2023</v>
      </c>
      <c r="E79" s="116">
        <v>2024</v>
      </c>
      <c r="F79" s="117" t="s">
        <v>56</v>
      </c>
      <c r="G79" s="116">
        <v>2021</v>
      </c>
      <c r="H79" s="116">
        <v>2023</v>
      </c>
      <c r="I79" s="116">
        <v>2024</v>
      </c>
      <c r="J79" s="117" t="s">
        <v>56</v>
      </c>
      <c r="L79" s="34"/>
      <c r="M79" s="34"/>
      <c r="N79" s="34"/>
      <c r="O79" s="34"/>
      <c r="P79" s="34"/>
      <c r="Q79" s="34"/>
    </row>
    <row r="80" spans="2:17" ht="13.8">
      <c r="B80" s="127" t="s">
        <v>100</v>
      </c>
      <c r="C80" s="127">
        <v>104</v>
      </c>
      <c r="D80" s="130">
        <v>84</v>
      </c>
      <c r="E80" s="130">
        <v>90</v>
      </c>
      <c r="F80" s="134">
        <f>+E80/D80-1</f>
        <v>7.1428571428571397E-2</v>
      </c>
      <c r="G80" s="130">
        <v>1405.7746206480826</v>
      </c>
      <c r="H80" s="130">
        <v>482.1972455971927</v>
      </c>
      <c r="I80" s="130">
        <v>694</v>
      </c>
      <c r="J80" s="134">
        <f>+I80/H80-1</f>
        <v>0.43924505238617306</v>
      </c>
      <c r="K80" s="188"/>
      <c r="L80" s="34"/>
      <c r="M80" s="34"/>
      <c r="N80" s="34"/>
      <c r="O80" s="34"/>
      <c r="P80" s="34"/>
      <c r="Q80" s="34"/>
    </row>
    <row r="81" spans="2:17" ht="13.8">
      <c r="B81" s="127" t="s">
        <v>109</v>
      </c>
      <c r="C81" s="127">
        <v>6</v>
      </c>
      <c r="D81" s="130">
        <v>4</v>
      </c>
      <c r="E81" s="130">
        <v>25</v>
      </c>
      <c r="F81" s="134">
        <f t="shared" ref="F81:F90" si="29">+E81/D81-1</f>
        <v>5.25</v>
      </c>
      <c r="G81" s="130">
        <v>56.3</v>
      </c>
      <c r="H81" s="130">
        <v>8.0957515934422695</v>
      </c>
      <c r="I81" s="130">
        <v>241.25211089078854</v>
      </c>
      <c r="J81" s="134">
        <f t="shared" ref="J81:J89" si="30">+I81/H81-1</f>
        <v>28.799841077906574</v>
      </c>
      <c r="K81" s="188"/>
      <c r="L81" s="34"/>
      <c r="M81" s="34"/>
      <c r="N81" s="34"/>
      <c r="O81" s="34"/>
      <c r="P81" s="34"/>
      <c r="Q81" s="34"/>
    </row>
    <row r="82" spans="2:17" ht="13.8">
      <c r="B82" s="127" t="s">
        <v>107</v>
      </c>
      <c r="C82" s="127">
        <v>14</v>
      </c>
      <c r="D82" s="130">
        <v>25</v>
      </c>
      <c r="E82" s="130">
        <v>22</v>
      </c>
      <c r="F82" s="134">
        <f t="shared" si="29"/>
        <v>-0.12</v>
      </c>
      <c r="G82" s="130">
        <v>246.33433842288554</v>
      </c>
      <c r="H82" s="130">
        <v>177.58821118829215</v>
      </c>
      <c r="I82" s="130">
        <v>237.96038095544748</v>
      </c>
      <c r="J82" s="134">
        <f t="shared" si="30"/>
        <v>0.33995595407593959</v>
      </c>
      <c r="K82" s="188"/>
      <c r="L82" s="34"/>
      <c r="M82" s="34"/>
      <c r="N82" s="34"/>
      <c r="O82" s="34"/>
      <c r="P82" s="34"/>
      <c r="Q82" s="34"/>
    </row>
    <row r="83" spans="2:17" ht="13.8">
      <c r="B83" s="127" t="s">
        <v>110</v>
      </c>
      <c r="C83" s="127">
        <v>9</v>
      </c>
      <c r="D83" s="130">
        <v>14</v>
      </c>
      <c r="E83" s="130">
        <v>10</v>
      </c>
      <c r="F83" s="134">
        <f>+E83/D83-1</f>
        <v>-0.2857142857142857</v>
      </c>
      <c r="G83" s="130">
        <v>85.513125116863094</v>
      </c>
      <c r="H83" s="130">
        <v>103.920000095367</v>
      </c>
      <c r="I83" s="130">
        <v>179.02874933119554</v>
      </c>
      <c r="J83" s="134">
        <f t="shared" si="30"/>
        <v>0.72275547697172371</v>
      </c>
      <c r="K83" s="188"/>
      <c r="L83" s="34"/>
      <c r="M83" s="34"/>
      <c r="N83" s="34"/>
      <c r="O83" s="34"/>
      <c r="P83" s="34"/>
      <c r="Q83" s="34"/>
    </row>
    <row r="84" spans="2:17" ht="13.8">
      <c r="B84" s="127" t="s">
        <v>111</v>
      </c>
      <c r="C84" s="127">
        <v>5</v>
      </c>
      <c r="D84" s="130"/>
      <c r="E84" s="130">
        <v>9</v>
      </c>
      <c r="F84" s="134"/>
      <c r="G84" s="130">
        <v>147.9</v>
      </c>
      <c r="H84" s="130"/>
      <c r="I84" s="130">
        <v>18.369333145016853</v>
      </c>
      <c r="J84" s="134"/>
      <c r="K84" s="188"/>
      <c r="L84" s="34"/>
      <c r="M84" s="34"/>
      <c r="N84" s="34"/>
      <c r="O84" s="34"/>
      <c r="P84" s="34"/>
      <c r="Q84" s="34"/>
    </row>
    <row r="85" spans="2:17" ht="13.8">
      <c r="B85" s="127" t="s">
        <v>112</v>
      </c>
      <c r="C85" s="127">
        <v>2</v>
      </c>
      <c r="D85" s="130">
        <v>2</v>
      </c>
      <c r="E85" s="130">
        <v>6</v>
      </c>
      <c r="F85" s="134">
        <f t="shared" si="29"/>
        <v>2</v>
      </c>
      <c r="G85" s="130">
        <v>2.33</v>
      </c>
      <c r="H85" s="130">
        <v>51.59</v>
      </c>
      <c r="I85" s="130">
        <v>72.61716042497747</v>
      </c>
      <c r="J85" s="134">
        <f t="shared" si="30"/>
        <v>0.40758209778983256</v>
      </c>
      <c r="K85" s="188"/>
      <c r="L85" s="34"/>
      <c r="M85" s="34"/>
      <c r="N85" s="34"/>
      <c r="O85" s="34"/>
      <c r="P85" s="34"/>
      <c r="Q85" s="34"/>
    </row>
    <row r="86" spans="2:17" ht="13.8">
      <c r="B86" s="127" t="s">
        <v>113</v>
      </c>
      <c r="C86" s="127">
        <v>3</v>
      </c>
      <c r="D86" s="130">
        <v>1</v>
      </c>
      <c r="E86" s="130">
        <v>4</v>
      </c>
      <c r="F86" s="134">
        <f t="shared" si="29"/>
        <v>3</v>
      </c>
      <c r="G86" s="130">
        <v>64.400000000000006</v>
      </c>
      <c r="H86" s="130">
        <v>25.74</v>
      </c>
      <c r="I86" s="130">
        <v>89.915015361097645</v>
      </c>
      <c r="J86" s="134">
        <f t="shared" si="30"/>
        <v>2.4932018399804838</v>
      </c>
      <c r="K86" s="188"/>
      <c r="L86" s="34"/>
      <c r="M86" s="34"/>
      <c r="N86" s="34"/>
      <c r="O86" s="34"/>
      <c r="P86" s="34"/>
      <c r="Q86" s="34"/>
    </row>
    <row r="87" spans="2:17" ht="13.8">
      <c r="B87" s="127" t="s">
        <v>114</v>
      </c>
      <c r="C87" s="127">
        <v>1</v>
      </c>
      <c r="D87" s="130">
        <v>1</v>
      </c>
      <c r="E87" s="130">
        <v>3</v>
      </c>
      <c r="F87" s="134">
        <f t="shared" si="29"/>
        <v>2</v>
      </c>
      <c r="G87" s="130">
        <v>3</v>
      </c>
      <c r="H87" s="130">
        <v>3.099999904633</v>
      </c>
      <c r="I87" s="130">
        <v>143.90000009536701</v>
      </c>
      <c r="J87" s="134">
        <f t="shared" si="30"/>
        <v>45.419356297497337</v>
      </c>
      <c r="K87" s="188"/>
      <c r="L87" s="34"/>
      <c r="M87" s="34"/>
      <c r="N87" s="34"/>
      <c r="O87" s="34"/>
      <c r="P87" s="34"/>
      <c r="Q87" s="34"/>
    </row>
    <row r="88" spans="2:17" ht="13.8">
      <c r="B88" s="127" t="s">
        <v>115</v>
      </c>
      <c r="C88" s="127"/>
      <c r="D88" s="130">
        <v>1</v>
      </c>
      <c r="E88" s="130">
        <v>3</v>
      </c>
      <c r="F88" s="134">
        <f t="shared" si="29"/>
        <v>2</v>
      </c>
      <c r="G88" s="130"/>
      <c r="H88" s="130">
        <v>65.3</v>
      </c>
      <c r="I88" s="130">
        <v>99.720002365111995</v>
      </c>
      <c r="J88" s="134">
        <f t="shared" si="30"/>
        <v>0.52710570237537513</v>
      </c>
      <c r="K88" s="188"/>
      <c r="L88" s="34"/>
      <c r="M88" s="34"/>
      <c r="N88" s="34"/>
      <c r="O88" s="34"/>
      <c r="P88" s="34"/>
      <c r="Q88" s="34"/>
    </row>
    <row r="89" spans="2:17" ht="13.8">
      <c r="B89" s="127" t="s">
        <v>116</v>
      </c>
      <c r="C89" s="127">
        <v>1</v>
      </c>
      <c r="D89" s="130">
        <v>2</v>
      </c>
      <c r="E89" s="130">
        <v>2</v>
      </c>
      <c r="F89" s="134">
        <f t="shared" si="29"/>
        <v>0</v>
      </c>
      <c r="G89" s="130">
        <v>12.25</v>
      </c>
      <c r="H89" s="130">
        <v>12.1</v>
      </c>
      <c r="I89" s="130">
        <v>76.900003433227994</v>
      </c>
      <c r="J89" s="134">
        <f t="shared" si="30"/>
        <v>5.3553721845642972</v>
      </c>
      <c r="K89" s="188"/>
      <c r="L89" s="34"/>
      <c r="M89" s="34"/>
      <c r="N89" s="34"/>
      <c r="O89" s="34"/>
      <c r="P89" s="34"/>
      <c r="Q89" s="34"/>
    </row>
    <row r="90" spans="2:17" ht="13.8">
      <c r="B90" s="127" t="s">
        <v>76</v>
      </c>
      <c r="C90" s="135">
        <f>C91-SUM(C80:C89)</f>
        <v>62</v>
      </c>
      <c r="D90" s="135">
        <f>D91-SUM(D80:D89)</f>
        <v>36</v>
      </c>
      <c r="E90" s="135">
        <f>E91-SUM(E80:E89)</f>
        <v>52</v>
      </c>
      <c r="F90" s="134">
        <f t="shared" si="29"/>
        <v>0.44444444444444442</v>
      </c>
      <c r="G90" s="135">
        <f t="shared" ref="G90" si="31">G91-SUM(G80:G89)</f>
        <v>2537.668169601724</v>
      </c>
      <c r="H90" s="135">
        <f>H91-SUM(H80:H89)</f>
        <v>1633.072187155477</v>
      </c>
      <c r="I90" s="135">
        <f>I91-SUM(I80:I89)</f>
        <v>3277.7752674361996</v>
      </c>
      <c r="J90" s="134">
        <f>+I90/H90-1</f>
        <v>1.0071220936935461</v>
      </c>
      <c r="L90" s="34"/>
      <c r="M90" s="34"/>
      <c r="N90" s="34"/>
      <c r="O90" s="34"/>
      <c r="P90" s="34"/>
      <c r="Q90" s="34"/>
    </row>
    <row r="91" spans="2:17" ht="13.8">
      <c r="B91" s="126" t="s">
        <v>83</v>
      </c>
      <c r="C91" s="129">
        <v>207</v>
      </c>
      <c r="D91" s="129">
        <v>170</v>
      </c>
      <c r="E91" s="129">
        <v>226</v>
      </c>
      <c r="F91" s="134">
        <f>+E91/D91-1</f>
        <v>0.32941176470588229</v>
      </c>
      <c r="G91" s="129">
        <v>4561.4702537895555</v>
      </c>
      <c r="H91" s="129">
        <v>2562.7033955344041</v>
      </c>
      <c r="I91" s="129">
        <v>5131.4380234384298</v>
      </c>
      <c r="J91" s="134">
        <f>+I91/H91-1</f>
        <v>1.0023534648528312</v>
      </c>
      <c r="K91" s="182"/>
      <c r="L91" s="38"/>
      <c r="M91" s="38"/>
      <c r="N91" s="41"/>
      <c r="O91" s="34"/>
      <c r="P91" s="34"/>
      <c r="Q91" s="34"/>
    </row>
    <row r="92" spans="2:17" ht="13.8">
      <c r="B92" s="116" t="s">
        <v>117</v>
      </c>
      <c r="C92" s="116">
        <v>2021</v>
      </c>
      <c r="D92" s="116">
        <v>2023</v>
      </c>
      <c r="E92" s="116">
        <v>2024</v>
      </c>
      <c r="F92" s="117" t="s">
        <v>56</v>
      </c>
      <c r="G92" s="116">
        <v>2021</v>
      </c>
      <c r="H92" s="116">
        <v>2023</v>
      </c>
      <c r="I92" s="116">
        <v>2024</v>
      </c>
      <c r="J92" s="117" t="s">
        <v>56</v>
      </c>
      <c r="L92" s="34"/>
      <c r="M92" s="34"/>
      <c r="N92" s="34"/>
      <c r="O92" s="34"/>
      <c r="P92" s="34"/>
      <c r="Q92" s="34"/>
    </row>
    <row r="93" spans="2:17" ht="13.8">
      <c r="B93" s="138" t="s">
        <v>118</v>
      </c>
      <c r="C93" s="127">
        <v>34</v>
      </c>
      <c r="D93" s="136">
        <v>28</v>
      </c>
      <c r="E93" s="127">
        <v>75</v>
      </c>
      <c r="F93" s="134">
        <f t="shared" ref="F93:F104" si="32">+E93/D93-1</f>
        <v>1.6785714285714284</v>
      </c>
      <c r="G93" s="191">
        <v>338.20255746898675</v>
      </c>
      <c r="H93" s="192">
        <v>119.36287355402825</v>
      </c>
      <c r="I93" s="191">
        <v>635.89005406636034</v>
      </c>
      <c r="J93" s="134">
        <f t="shared" ref="J93:J105" si="33">+I93/H93-1</f>
        <v>4.3273688470521945</v>
      </c>
      <c r="L93" s="189"/>
      <c r="M93" s="42"/>
      <c r="N93" s="42"/>
      <c r="O93" s="42"/>
      <c r="P93" s="34"/>
      <c r="Q93" s="34"/>
    </row>
    <row r="94" spans="2:17" ht="13.8">
      <c r="B94" s="127" t="s">
        <v>67</v>
      </c>
      <c r="C94" s="127">
        <v>25</v>
      </c>
      <c r="D94" s="137">
        <v>32</v>
      </c>
      <c r="E94" s="127">
        <v>30</v>
      </c>
      <c r="F94" s="134">
        <f t="shared" si="32"/>
        <v>-6.25E-2</v>
      </c>
      <c r="G94" s="191">
        <v>203.06805679664177</v>
      </c>
      <c r="H94" s="193">
        <v>154.17113964330181</v>
      </c>
      <c r="I94" s="193">
        <v>254.96028588301311</v>
      </c>
      <c r="J94" s="134">
        <f t="shared" si="33"/>
        <v>0.65374846727410985</v>
      </c>
      <c r="L94" s="34"/>
      <c r="M94" s="34"/>
      <c r="N94" s="34"/>
      <c r="O94" s="34"/>
      <c r="P94" s="34"/>
      <c r="Q94" s="34"/>
    </row>
    <row r="95" spans="2:17" ht="13.8">
      <c r="B95" s="138" t="s">
        <v>66</v>
      </c>
      <c r="C95" s="127">
        <v>47</v>
      </c>
      <c r="D95" s="136">
        <v>26</v>
      </c>
      <c r="E95" s="127">
        <v>22</v>
      </c>
      <c r="F95" s="134">
        <f t="shared" si="32"/>
        <v>-0.15384615384615385</v>
      </c>
      <c r="G95" s="191">
        <v>821.89765245165006</v>
      </c>
      <c r="H95" s="192">
        <v>84.859999880790014</v>
      </c>
      <c r="I95" s="191">
        <v>74.210297379227768</v>
      </c>
      <c r="J95" s="134">
        <f t="shared" si="33"/>
        <v>-0.12549731930854091</v>
      </c>
      <c r="L95" s="34"/>
      <c r="M95" s="34"/>
      <c r="N95" s="34"/>
      <c r="O95" s="34"/>
      <c r="P95" s="34"/>
      <c r="Q95" s="34"/>
    </row>
    <row r="96" spans="2:17" ht="13.8">
      <c r="B96" s="127" t="s">
        <v>75</v>
      </c>
      <c r="C96" s="127">
        <v>18</v>
      </c>
      <c r="D96" s="136">
        <v>8</v>
      </c>
      <c r="E96" s="127">
        <v>13</v>
      </c>
      <c r="F96" s="134">
        <f t="shared" si="32"/>
        <v>0.625</v>
      </c>
      <c r="G96" s="191">
        <v>559.88625366906911</v>
      </c>
      <c r="H96" s="193">
        <v>335.21999923706102</v>
      </c>
      <c r="I96" s="193">
        <v>1795.2999956011779</v>
      </c>
      <c r="J96" s="134">
        <f t="shared" si="33"/>
        <v>4.3555873745216998</v>
      </c>
      <c r="L96" s="34"/>
      <c r="M96" s="34"/>
      <c r="N96" s="34"/>
      <c r="O96" s="34"/>
      <c r="P96" s="34"/>
      <c r="Q96" s="34"/>
    </row>
    <row r="97" spans="2:17" ht="13.8">
      <c r="B97" s="138" t="s">
        <v>119</v>
      </c>
      <c r="C97" s="127">
        <v>6</v>
      </c>
      <c r="D97" s="136">
        <v>7</v>
      </c>
      <c r="E97" s="127">
        <v>11</v>
      </c>
      <c r="F97" s="134">
        <f t="shared" si="32"/>
        <v>0.5714285714285714</v>
      </c>
      <c r="G97" s="191">
        <v>1123.04</v>
      </c>
      <c r="H97" s="192">
        <v>567.89197351037194</v>
      </c>
      <c r="I97" s="191">
        <v>994.49007129701272</v>
      </c>
      <c r="J97" s="134">
        <f t="shared" si="33"/>
        <v>0.751195857109344</v>
      </c>
      <c r="L97" s="34"/>
      <c r="M97" s="34"/>
      <c r="N97" s="34"/>
      <c r="O97" s="34"/>
      <c r="P97" s="34"/>
      <c r="Q97" s="34"/>
    </row>
    <row r="98" spans="2:17" ht="13.8">
      <c r="B98" s="127" t="s">
        <v>120</v>
      </c>
      <c r="C98" s="127">
        <v>4</v>
      </c>
      <c r="D98" s="136">
        <v>8</v>
      </c>
      <c r="E98" s="127">
        <v>8</v>
      </c>
      <c r="F98" s="134">
        <f t="shared" si="32"/>
        <v>0</v>
      </c>
      <c r="G98" s="191">
        <v>357.6</v>
      </c>
      <c r="H98" s="193">
        <v>53.487999904633</v>
      </c>
      <c r="I98" s="193">
        <v>139.60000610351602</v>
      </c>
      <c r="J98" s="134">
        <f>+I98/H98-1</f>
        <v>1.6099313182847994</v>
      </c>
      <c r="L98" s="34"/>
      <c r="M98" s="34"/>
      <c r="N98" s="34"/>
      <c r="O98" s="34"/>
      <c r="P98" s="34"/>
      <c r="Q98" s="34"/>
    </row>
    <row r="99" spans="2:17" ht="13.8">
      <c r="B99" s="139" t="s">
        <v>73</v>
      </c>
      <c r="C99" s="127">
        <v>5</v>
      </c>
      <c r="D99" s="136">
        <v>10</v>
      </c>
      <c r="E99" s="127">
        <v>8</v>
      </c>
      <c r="F99" s="134">
        <f t="shared" si="32"/>
        <v>-0.19999999999999996</v>
      </c>
      <c r="G99" s="191">
        <v>62.4</v>
      </c>
      <c r="H99" s="192">
        <v>96.419999618530014</v>
      </c>
      <c r="I99" s="191">
        <v>127.4565916328379</v>
      </c>
      <c r="J99" s="134">
        <f t="shared" si="33"/>
        <v>0.32188956790187828</v>
      </c>
      <c r="L99" s="34"/>
      <c r="M99" s="34"/>
      <c r="N99" s="34"/>
      <c r="O99" s="34"/>
      <c r="P99" s="34"/>
      <c r="Q99" s="34"/>
    </row>
    <row r="100" spans="2:17" ht="13.8">
      <c r="B100" s="127" t="s">
        <v>121</v>
      </c>
      <c r="C100" s="127">
        <v>5</v>
      </c>
      <c r="D100" s="137">
        <v>6</v>
      </c>
      <c r="E100" s="127">
        <v>7</v>
      </c>
      <c r="F100" s="134">
        <f t="shared" si="32"/>
        <v>0.16666666666666674</v>
      </c>
      <c r="G100" s="191">
        <v>48.837000000000003</v>
      </c>
      <c r="H100" s="193">
        <v>102.04</v>
      </c>
      <c r="I100" s="193">
        <v>178.11999816894502</v>
      </c>
      <c r="J100" s="134">
        <f t="shared" si="33"/>
        <v>0.74558994677523516</v>
      </c>
      <c r="L100" s="34"/>
      <c r="M100" s="34"/>
      <c r="N100" s="34"/>
      <c r="O100" s="34"/>
      <c r="P100" s="34"/>
      <c r="Q100" s="34"/>
    </row>
    <row r="101" spans="2:17" ht="13.8">
      <c r="B101" s="138" t="s">
        <v>122</v>
      </c>
      <c r="C101" s="127">
        <v>2</v>
      </c>
      <c r="D101" s="137">
        <v>2</v>
      </c>
      <c r="E101" s="127">
        <v>5</v>
      </c>
      <c r="F101" s="134">
        <f t="shared" si="32"/>
        <v>1.5</v>
      </c>
      <c r="G101" s="191">
        <v>31.9</v>
      </c>
      <c r="H101" s="192">
        <v>3.7999999761579999</v>
      </c>
      <c r="I101" s="191">
        <v>9.4999998807899999</v>
      </c>
      <c r="J101" s="134">
        <f t="shared" si="33"/>
        <v>1.4999999843144738</v>
      </c>
      <c r="L101" s="34"/>
      <c r="M101" s="34"/>
      <c r="N101" s="34"/>
      <c r="O101" s="34"/>
      <c r="P101" s="34"/>
      <c r="Q101" s="34"/>
    </row>
    <row r="102" spans="2:17" ht="13.8">
      <c r="B102" s="127" t="s">
        <v>123</v>
      </c>
      <c r="C102" s="127">
        <v>3</v>
      </c>
      <c r="D102" s="137">
        <v>2</v>
      </c>
      <c r="E102" s="127">
        <v>5</v>
      </c>
      <c r="F102" s="134">
        <f t="shared" si="32"/>
        <v>1.5</v>
      </c>
      <c r="G102" s="191">
        <v>64.319999999999993</v>
      </c>
      <c r="H102" s="193">
        <v>8.73</v>
      </c>
      <c r="I102" s="193">
        <v>26.440016437001411</v>
      </c>
      <c r="J102" s="134">
        <f t="shared" si="33"/>
        <v>2.0286387671250181</v>
      </c>
      <c r="L102" s="34"/>
      <c r="M102" s="34"/>
      <c r="N102" s="34"/>
      <c r="O102" s="34"/>
      <c r="P102" s="34"/>
      <c r="Q102" s="34"/>
    </row>
    <row r="103" spans="2:17" ht="13.8">
      <c r="B103" s="138" t="s">
        <v>124</v>
      </c>
      <c r="C103" s="127">
        <v>2</v>
      </c>
      <c r="D103" s="136">
        <v>2</v>
      </c>
      <c r="E103" s="127">
        <v>4</v>
      </c>
      <c r="F103" s="134">
        <f t="shared" si="32"/>
        <v>1</v>
      </c>
      <c r="G103" s="191">
        <v>19.7</v>
      </c>
      <c r="H103" s="192">
        <v>15.600000023842</v>
      </c>
      <c r="I103" s="191">
        <v>99.027086664085402</v>
      </c>
      <c r="J103" s="134">
        <f t="shared" si="33"/>
        <v>5.3478901610730132</v>
      </c>
      <c r="L103" s="34"/>
      <c r="M103" s="34"/>
      <c r="N103" s="34"/>
      <c r="O103" s="34"/>
      <c r="P103" s="34"/>
      <c r="Q103" s="34"/>
    </row>
    <row r="104" spans="2:17" ht="13.8">
      <c r="B104" s="127" t="s">
        <v>125</v>
      </c>
      <c r="C104" s="127">
        <v>8</v>
      </c>
      <c r="D104" s="137">
        <v>3</v>
      </c>
      <c r="E104" s="127">
        <v>4</v>
      </c>
      <c r="F104" s="134">
        <f t="shared" si="32"/>
        <v>0.33333333333333326</v>
      </c>
      <c r="G104" s="191">
        <v>95.7</v>
      </c>
      <c r="H104" s="193">
        <v>9.8000000000000007</v>
      </c>
      <c r="I104" s="193">
        <v>18.199999809265002</v>
      </c>
      <c r="J104" s="134">
        <f t="shared" si="33"/>
        <v>0.85714283768010202</v>
      </c>
      <c r="L104" s="34"/>
      <c r="M104" s="34"/>
      <c r="N104" s="34"/>
      <c r="O104" s="34"/>
      <c r="P104" s="34"/>
      <c r="Q104" s="34"/>
    </row>
    <row r="105" spans="2:17" ht="13.8">
      <c r="B105" s="127" t="s">
        <v>76</v>
      </c>
      <c r="C105" s="131">
        <f>C91-SUM(C93:C104)</f>
        <v>48</v>
      </c>
      <c r="D105" s="130">
        <f>D91-SUM(D93:D104)</f>
        <v>36</v>
      </c>
      <c r="E105" s="130">
        <f>E91-SUM(E93:E104)</f>
        <v>34</v>
      </c>
      <c r="F105" s="134">
        <f>+E105/D105-1</f>
        <v>-5.555555555555558E-2</v>
      </c>
      <c r="G105" s="193">
        <f>G91-SUM(G93:G104)</f>
        <v>834.91873340320808</v>
      </c>
      <c r="H105" s="193">
        <f>H91-SUM(H93:H104)</f>
        <v>1011.319410185688</v>
      </c>
      <c r="I105" s="193">
        <f>I91-SUM(I93:I104)</f>
        <v>778.2436205151962</v>
      </c>
      <c r="J105" s="134">
        <f t="shared" si="33"/>
        <v>-0.23046703872488394</v>
      </c>
      <c r="L105" s="34"/>
      <c r="M105" s="34"/>
      <c r="N105" s="34"/>
      <c r="O105" s="34"/>
      <c r="P105" s="34"/>
      <c r="Q105" s="34"/>
    </row>
    <row r="106" spans="2:17" ht="13.8">
      <c r="B106" s="34" t="s">
        <v>126</v>
      </c>
      <c r="M106" s="34"/>
      <c r="O106" s="34"/>
      <c r="P106" s="34"/>
      <c r="Q106" s="34"/>
    </row>
    <row r="107" spans="2:17" ht="13.8">
      <c r="O107" s="34"/>
      <c r="P107" s="34"/>
      <c r="Q107" s="34"/>
    </row>
    <row r="108" spans="2:17" ht="13.8">
      <c r="O108" s="34"/>
      <c r="P108" s="34"/>
      <c r="Q108" s="34"/>
    </row>
    <row r="109" spans="2:17" ht="13.8">
      <c r="O109" s="34"/>
      <c r="P109" s="34"/>
      <c r="Q109" s="34"/>
    </row>
    <row r="110" spans="2:17" ht="13.8">
      <c r="O110" s="34"/>
      <c r="P110" s="34"/>
      <c r="Q110" s="34"/>
    </row>
    <row r="111" spans="2:17" ht="13.8">
      <c r="O111" s="34"/>
      <c r="P111" s="34"/>
      <c r="Q111" s="34"/>
    </row>
    <row r="112" spans="2:17" ht="13.8">
      <c r="O112" s="34"/>
      <c r="P112" s="34"/>
      <c r="Q112" s="34"/>
    </row>
    <row r="113" spans="15:17" ht="13.8">
      <c r="O113" s="34"/>
      <c r="P113" s="34"/>
      <c r="Q113" s="34"/>
    </row>
    <row r="114" spans="15:17" ht="13.8">
      <c r="O114" s="34"/>
      <c r="P114" s="34"/>
      <c r="Q114" s="34"/>
    </row>
    <row r="115" spans="15:17" ht="13.8">
      <c r="O115" s="34"/>
      <c r="P115" s="34"/>
      <c r="Q115" s="34"/>
    </row>
    <row r="116" spans="15:17" ht="13.8">
      <c r="O116" s="34"/>
      <c r="P116" s="34"/>
      <c r="Q116" s="34"/>
    </row>
    <row r="117" spans="15:17" ht="13.8">
      <c r="O117" s="34"/>
      <c r="P117" s="34"/>
      <c r="Q117" s="34"/>
    </row>
    <row r="118" spans="15:17" ht="13.8">
      <c r="O118" s="34"/>
      <c r="P118" s="34"/>
      <c r="Q118" s="34"/>
    </row>
    <row r="119" spans="15:17" ht="13.8">
      <c r="O119" s="34"/>
      <c r="P119" s="34"/>
      <c r="Q119" s="34"/>
    </row>
    <row r="120" spans="15:17" ht="13.8">
      <c r="O120" s="34"/>
      <c r="P120" s="34"/>
      <c r="Q120" s="34"/>
    </row>
    <row r="121" spans="15:17" ht="13.8">
      <c r="O121" s="34"/>
      <c r="P121" s="34"/>
      <c r="Q121" s="34"/>
    </row>
    <row r="122" spans="15:17" ht="13.8">
      <c r="O122" s="34"/>
      <c r="P122" s="34"/>
      <c r="Q122" s="34"/>
    </row>
    <row r="123" spans="15:17" ht="13.8">
      <c r="O123" s="34"/>
      <c r="P123" s="34"/>
      <c r="Q123" s="34"/>
    </row>
    <row r="124" spans="15:17" ht="13.8">
      <c r="O124" s="34"/>
      <c r="P124" s="34"/>
      <c r="Q124" s="34"/>
    </row>
    <row r="125" spans="15:17" ht="13.8">
      <c r="O125" s="34"/>
      <c r="P125" s="34"/>
      <c r="Q125" s="34"/>
    </row>
    <row r="126" spans="15:17" ht="13.8">
      <c r="O126" s="34"/>
      <c r="P126" s="34"/>
      <c r="Q126" s="34"/>
    </row>
    <row r="127" spans="15:17" ht="13.8">
      <c r="O127" s="34"/>
      <c r="P127" s="34"/>
      <c r="Q127" s="34"/>
    </row>
    <row r="128" spans="15:17" ht="13.8">
      <c r="O128" s="34"/>
      <c r="P128" s="34"/>
      <c r="Q128" s="34"/>
    </row>
    <row r="129" spans="15:17" ht="13.8">
      <c r="O129" s="34"/>
      <c r="P129" s="34"/>
      <c r="Q129" s="34"/>
    </row>
    <row r="130" spans="15:17" ht="13.8">
      <c r="O130" s="34"/>
      <c r="P130" s="34"/>
      <c r="Q130" s="34"/>
    </row>
    <row r="131" spans="15:17" ht="13.8">
      <c r="O131" s="34"/>
      <c r="P131" s="34"/>
      <c r="Q131" s="34"/>
    </row>
    <row r="132" spans="15:17" ht="13.8">
      <c r="O132" s="34"/>
      <c r="P132" s="34"/>
      <c r="Q132" s="34"/>
    </row>
    <row r="133" spans="15:17" ht="13.8">
      <c r="O133" s="34"/>
      <c r="P133" s="34"/>
      <c r="Q133" s="34"/>
    </row>
    <row r="134" spans="15:17" ht="13.8">
      <c r="O134" s="34"/>
      <c r="P134" s="34"/>
      <c r="Q134" s="34"/>
    </row>
    <row r="135" spans="15:17" ht="13.8">
      <c r="O135" s="34"/>
      <c r="P135" s="34"/>
      <c r="Q135" s="34"/>
    </row>
    <row r="136" spans="15:17" ht="13.8">
      <c r="O136" s="34"/>
      <c r="P136" s="34"/>
      <c r="Q136" s="34"/>
    </row>
    <row r="137" spans="15:17" ht="13.8">
      <c r="O137" s="34"/>
      <c r="P137" s="34"/>
      <c r="Q137" s="34"/>
    </row>
    <row r="138" spans="15:17" ht="13.8">
      <c r="O138" s="34"/>
      <c r="P138" s="34"/>
      <c r="Q138" s="34"/>
    </row>
    <row r="139" spans="15:17" ht="13.8">
      <c r="O139" s="34"/>
      <c r="P139" s="34"/>
      <c r="Q139" s="34"/>
    </row>
    <row r="140" spans="15:17" ht="13.8">
      <c r="O140" s="34"/>
      <c r="P140" s="34"/>
      <c r="Q140" s="34"/>
    </row>
    <row r="141" spans="15:17" ht="13.8">
      <c r="O141" s="34"/>
      <c r="P141" s="34"/>
      <c r="Q141" s="34"/>
    </row>
    <row r="142" spans="15:17" ht="13.8">
      <c r="O142" s="34"/>
      <c r="P142" s="34"/>
      <c r="Q142" s="34"/>
    </row>
    <row r="143" spans="15:17" ht="13.8">
      <c r="O143" s="34"/>
      <c r="P143" s="34"/>
      <c r="Q143" s="34"/>
    </row>
    <row r="144" spans="15:17" ht="13.8">
      <c r="O144" s="34"/>
      <c r="P144" s="34"/>
      <c r="Q144" s="34"/>
    </row>
    <row r="145" spans="15:17" ht="13.8">
      <c r="O145" s="34"/>
      <c r="P145" s="34"/>
      <c r="Q145" s="34"/>
    </row>
    <row r="146" spans="15:17" ht="13.8">
      <c r="O146" s="34"/>
      <c r="P146" s="34"/>
      <c r="Q146" s="34"/>
    </row>
    <row r="147" spans="15:17" ht="13.8">
      <c r="O147" s="34"/>
      <c r="P147" s="34"/>
      <c r="Q147" s="34"/>
    </row>
    <row r="148" spans="15:17" ht="13.8">
      <c r="O148" s="34"/>
      <c r="P148" s="34"/>
      <c r="Q148" s="34"/>
    </row>
    <row r="149" spans="15:17" ht="13.8">
      <c r="O149" s="34"/>
      <c r="P149" s="34"/>
      <c r="Q149" s="34"/>
    </row>
    <row r="150" spans="15:17" ht="13.8">
      <c r="O150" s="34"/>
      <c r="P150" s="34"/>
      <c r="Q150" s="34"/>
    </row>
    <row r="151" spans="15:17" ht="13.8">
      <c r="O151" s="34"/>
      <c r="P151" s="34"/>
      <c r="Q151" s="34"/>
    </row>
    <row r="152" spans="15:17" ht="13.8">
      <c r="O152" s="34"/>
      <c r="P152" s="34"/>
      <c r="Q152" s="34"/>
    </row>
    <row r="153" spans="15:17" ht="13.8">
      <c r="O153" s="34"/>
      <c r="P153" s="34"/>
      <c r="Q153" s="34"/>
    </row>
    <row r="154" spans="15:17" ht="13.8">
      <c r="O154" s="34"/>
      <c r="P154" s="34"/>
      <c r="Q154" s="34"/>
    </row>
    <row r="155" spans="15:17" ht="13.8">
      <c r="O155" s="34"/>
      <c r="P155" s="34"/>
      <c r="Q155" s="34"/>
    </row>
    <row r="156" spans="15:17" ht="13.8">
      <c r="O156" s="34"/>
      <c r="P156" s="34"/>
      <c r="Q156" s="34"/>
    </row>
    <row r="157" spans="15:17" ht="13.8">
      <c r="O157" s="34"/>
      <c r="P157" s="34"/>
      <c r="Q157" s="34"/>
    </row>
    <row r="158" spans="15:17" ht="13.8">
      <c r="O158" s="34"/>
      <c r="P158" s="34"/>
      <c r="Q158" s="34"/>
    </row>
    <row r="159" spans="15:17" ht="13.8">
      <c r="O159" s="34"/>
      <c r="P159" s="34"/>
      <c r="Q159" s="34"/>
    </row>
    <row r="160" spans="15:17" ht="13.8">
      <c r="O160" s="34"/>
      <c r="P160" s="34"/>
      <c r="Q160" s="34"/>
    </row>
    <row r="161" spans="15:17" ht="13.8">
      <c r="O161" s="34"/>
      <c r="P161" s="34"/>
      <c r="Q161" s="34"/>
    </row>
    <row r="162" spans="15:17" ht="13.8">
      <c r="O162" s="34"/>
      <c r="P162" s="34"/>
      <c r="Q162" s="34"/>
    </row>
    <row r="163" spans="15:17" ht="13.8">
      <c r="O163" s="34"/>
      <c r="P163" s="34"/>
      <c r="Q163" s="34"/>
    </row>
    <row r="164" spans="15:17" ht="13.8">
      <c r="O164" s="34"/>
      <c r="P164" s="34"/>
      <c r="Q164" s="34"/>
    </row>
    <row r="165" spans="15:17" ht="13.8">
      <c r="O165" s="34"/>
      <c r="P165" s="34"/>
      <c r="Q165" s="34"/>
    </row>
    <row r="166" spans="15:17" ht="13.8">
      <c r="O166" s="34"/>
      <c r="P166" s="34"/>
      <c r="Q166" s="34"/>
    </row>
    <row r="167" spans="15:17" ht="13.8">
      <c r="O167" s="34"/>
      <c r="P167" s="34"/>
      <c r="Q167" s="34"/>
    </row>
    <row r="168" spans="15:17" ht="13.8">
      <c r="O168" s="34"/>
      <c r="P168" s="34"/>
      <c r="Q168" s="34"/>
    </row>
    <row r="169" spans="15:17" ht="13.8">
      <c r="O169" s="34"/>
      <c r="P169" s="34"/>
      <c r="Q169" s="34"/>
    </row>
    <row r="170" spans="15:17" ht="13.8">
      <c r="O170" s="34"/>
      <c r="P170" s="34"/>
      <c r="Q170" s="34"/>
    </row>
    <row r="171" spans="15:17" ht="13.8">
      <c r="O171" s="34"/>
      <c r="P171" s="34"/>
      <c r="Q171" s="34"/>
    </row>
    <row r="172" spans="15:17" ht="13.8">
      <c r="O172" s="34"/>
      <c r="P172" s="34"/>
      <c r="Q172" s="34"/>
    </row>
    <row r="173" spans="15:17" ht="13.8">
      <c r="O173" s="34"/>
      <c r="P173" s="34"/>
      <c r="Q173" s="34"/>
    </row>
    <row r="174" spans="15:17" ht="13.8">
      <c r="O174" s="34"/>
      <c r="P174" s="34"/>
      <c r="Q174" s="34"/>
    </row>
    <row r="175" spans="15:17" ht="13.8">
      <c r="O175" s="34"/>
      <c r="P175" s="34"/>
      <c r="Q175" s="34"/>
    </row>
    <row r="176" spans="15:17" ht="13.8">
      <c r="O176" s="34"/>
      <c r="P176" s="34"/>
      <c r="Q176" s="34"/>
    </row>
    <row r="177" spans="15:17" ht="13.8">
      <c r="O177" s="34"/>
      <c r="P177" s="34"/>
      <c r="Q177" s="34"/>
    </row>
    <row r="178" spans="15:17" ht="13.8">
      <c r="O178" s="34"/>
      <c r="P178" s="34"/>
      <c r="Q178" s="34"/>
    </row>
    <row r="179" spans="15:17" ht="13.8">
      <c r="O179" s="34"/>
      <c r="P179" s="34"/>
      <c r="Q179" s="34"/>
    </row>
    <row r="180" spans="15:17" ht="13.8">
      <c r="O180" s="34"/>
      <c r="P180" s="34"/>
      <c r="Q180" s="34"/>
    </row>
    <row r="181" spans="15:17" ht="13.8">
      <c r="O181" s="34"/>
      <c r="P181" s="34"/>
      <c r="Q181" s="34"/>
    </row>
    <row r="182" spans="15:17" ht="13.8">
      <c r="O182" s="34"/>
      <c r="P182" s="34"/>
      <c r="Q182" s="34"/>
    </row>
    <row r="183" spans="15:17" ht="13.8">
      <c r="O183" s="34"/>
      <c r="P183" s="34"/>
      <c r="Q183" s="34"/>
    </row>
    <row r="184" spans="15:17" ht="13.8">
      <c r="O184" s="34"/>
      <c r="P184" s="34"/>
      <c r="Q184" s="34"/>
    </row>
    <row r="185" spans="15:17" ht="13.8">
      <c r="O185" s="34"/>
      <c r="P185" s="34"/>
      <c r="Q185" s="34"/>
    </row>
    <row r="186" spans="15:17" ht="13.8">
      <c r="O186" s="34"/>
      <c r="P186" s="34"/>
      <c r="Q186" s="34"/>
    </row>
    <row r="187" spans="15:17" ht="14.1" customHeight="1"/>
    <row r="188" spans="15:17" ht="14.1" customHeight="1"/>
    <row r="189" spans="15:17" ht="14.1" customHeight="1"/>
    <row r="190" spans="15:17" ht="14.1" customHeight="1"/>
  </sheetData>
  <mergeCells count="8">
    <mergeCell ref="C78:F78"/>
    <mergeCell ref="G78:J78"/>
    <mergeCell ref="C11:F11"/>
    <mergeCell ref="G11:J11"/>
    <mergeCell ref="K11:N11"/>
    <mergeCell ref="C37:F37"/>
    <mergeCell ref="G37:J37"/>
    <mergeCell ref="K37:N37"/>
  </mergeCells>
  <conditionalFormatting sqref="F9">
    <cfRule type="cellIs" dxfId="20" priority="1" operator="lessThan">
      <formula>-10%</formula>
    </cfRule>
    <cfRule type="colorScale" priority="2">
      <colorScale>
        <cfvo type="min"/>
        <cfvo type="num" val="0"/>
        <cfvo type="max"/>
        <color theme="5" tint="-0.499984740745262"/>
        <color theme="0"/>
        <color rgb="FF6CA62C"/>
      </colorScale>
    </cfRule>
  </conditionalFormatting>
  <conditionalFormatting sqref="F13:F20">
    <cfRule type="cellIs" dxfId="19" priority="41" operator="lessThan">
      <formula>-10%</formula>
    </cfRule>
    <cfRule type="colorScale" priority="42">
      <colorScale>
        <cfvo type="min"/>
        <cfvo type="num" val="0"/>
        <cfvo type="max"/>
        <color theme="5" tint="-0.499984740745262"/>
        <color theme="0"/>
        <color rgb="FF6CA62C"/>
      </colorScale>
    </cfRule>
  </conditionalFormatting>
  <conditionalFormatting sqref="F22:F32">
    <cfRule type="cellIs" dxfId="18" priority="29" operator="lessThan">
      <formula>-10%</formula>
    </cfRule>
    <cfRule type="colorScale" priority="30">
      <colorScale>
        <cfvo type="min"/>
        <cfvo type="num" val="0"/>
        <cfvo type="max"/>
        <color theme="5" tint="-0.499984740745262"/>
        <color theme="0"/>
        <color rgb="FF6CA62C"/>
      </colorScale>
    </cfRule>
  </conditionalFormatting>
  <conditionalFormatting sqref="F39:F50">
    <cfRule type="cellIs" dxfId="17" priority="27" operator="lessThan">
      <formula>-10%</formula>
    </cfRule>
    <cfRule type="colorScale" priority="28">
      <colorScale>
        <cfvo type="min"/>
        <cfvo type="num" val="0"/>
        <cfvo type="max"/>
        <color theme="5" tint="-0.499984740745262"/>
        <color theme="0"/>
        <color rgb="FF6CA62C"/>
      </colorScale>
    </cfRule>
  </conditionalFormatting>
  <conditionalFormatting sqref="F52:F62">
    <cfRule type="cellIs" dxfId="16" priority="23" operator="lessThan">
      <formula>-10%</formula>
    </cfRule>
    <cfRule type="colorScale" priority="24">
      <colorScale>
        <cfvo type="min"/>
        <cfvo type="num" val="0"/>
        <cfvo type="max"/>
        <color theme="5" tint="-0.499984740745262"/>
        <color theme="0"/>
        <color rgb="FF6CA62C"/>
      </colorScale>
    </cfRule>
  </conditionalFormatting>
  <conditionalFormatting sqref="F64:F74">
    <cfRule type="cellIs" dxfId="15" priority="19" operator="lessThan">
      <formula>-10%</formula>
    </cfRule>
    <cfRule type="colorScale" priority="20">
      <colorScale>
        <cfvo type="min"/>
        <cfvo type="num" val="0"/>
        <cfvo type="max"/>
        <color theme="5" tint="-0.499984740745262"/>
        <color theme="0"/>
        <color rgb="FF6CA62C"/>
      </colorScale>
    </cfRule>
  </conditionalFormatting>
  <conditionalFormatting sqref="F80:F91">
    <cfRule type="cellIs" dxfId="14" priority="39" operator="lessThan">
      <formula>-10%</formula>
    </cfRule>
    <cfRule type="colorScale" priority="40">
      <colorScale>
        <cfvo type="min"/>
        <cfvo type="num" val="0"/>
        <cfvo type="max"/>
        <color theme="5" tint="-0.499984740745262"/>
        <color theme="0"/>
        <color rgb="FF6CA62C"/>
      </colorScale>
    </cfRule>
  </conditionalFormatting>
  <conditionalFormatting sqref="F93:F105">
    <cfRule type="cellIs" dxfId="13" priority="88" operator="lessThan">
      <formula>-10%</formula>
    </cfRule>
    <cfRule type="colorScale" priority="89">
      <colorScale>
        <cfvo type="min"/>
        <cfvo type="num" val="0"/>
        <cfvo type="max"/>
        <color theme="5" tint="-0.499984740745262"/>
        <color theme="0"/>
        <color rgb="FF6CA62C"/>
      </colorScale>
    </cfRule>
  </conditionalFormatting>
  <conditionalFormatting sqref="J13:J20">
    <cfRule type="cellIs" dxfId="12" priority="9" operator="lessThan">
      <formula>-10%</formula>
    </cfRule>
    <cfRule type="colorScale" priority="10">
      <colorScale>
        <cfvo type="min"/>
        <cfvo type="num" val="0"/>
        <cfvo type="max"/>
        <color theme="5" tint="-0.499984740745262"/>
        <color theme="0"/>
        <color rgb="FF6CA62C"/>
      </colorScale>
    </cfRule>
  </conditionalFormatting>
  <conditionalFormatting sqref="J22:J32">
    <cfRule type="cellIs" dxfId="11" priority="7" operator="lessThan">
      <formula>-10%</formula>
    </cfRule>
    <cfRule type="colorScale" priority="8">
      <colorScale>
        <cfvo type="min"/>
        <cfvo type="num" val="0"/>
        <cfvo type="max"/>
        <color theme="5" tint="-0.499984740745262"/>
        <color theme="0"/>
        <color rgb="FF6CA62C"/>
      </colorScale>
    </cfRule>
  </conditionalFormatting>
  <conditionalFormatting sqref="J39:J50">
    <cfRule type="cellIs" dxfId="10" priority="25" operator="lessThan">
      <formula>-10%</formula>
    </cfRule>
    <cfRule type="colorScale" priority="26">
      <colorScale>
        <cfvo type="min"/>
        <cfvo type="num" val="0"/>
        <cfvo type="max"/>
        <color theme="5" tint="-0.499984740745262"/>
        <color theme="0"/>
        <color rgb="FF6CA62C"/>
      </colorScale>
    </cfRule>
  </conditionalFormatting>
  <conditionalFormatting sqref="J52:J62">
    <cfRule type="cellIs" dxfId="9" priority="21" operator="lessThan">
      <formula>-10%</formula>
    </cfRule>
    <cfRule type="colorScale" priority="22">
      <colorScale>
        <cfvo type="min"/>
        <cfvo type="num" val="0"/>
        <cfvo type="max"/>
        <color theme="5" tint="-0.499984740745262"/>
        <color theme="0"/>
        <color rgb="FF6CA62C"/>
      </colorScale>
    </cfRule>
  </conditionalFormatting>
  <conditionalFormatting sqref="J64:J74">
    <cfRule type="cellIs" dxfId="8" priority="17" operator="lessThan">
      <formula>-10%</formula>
    </cfRule>
    <cfRule type="colorScale" priority="18">
      <colorScale>
        <cfvo type="min"/>
        <cfvo type="num" val="0"/>
        <cfvo type="max"/>
        <color theme="5" tint="-0.499984740745262"/>
        <color theme="0"/>
        <color rgb="FF6CA62C"/>
      </colorScale>
    </cfRule>
  </conditionalFormatting>
  <conditionalFormatting sqref="J80:J89">
    <cfRule type="colorScale" priority="4">
      <colorScale>
        <cfvo type="min"/>
        <cfvo type="num" val="0"/>
        <cfvo type="max"/>
        <color theme="5" tint="-0.499984740745262"/>
        <color theme="0"/>
        <color rgb="FF6CA62C"/>
      </colorScale>
    </cfRule>
  </conditionalFormatting>
  <conditionalFormatting sqref="J80:J91 J93:J105">
    <cfRule type="cellIs" dxfId="7" priority="3" operator="lessThan">
      <formula>-10%</formula>
    </cfRule>
  </conditionalFormatting>
  <conditionalFormatting sqref="J90:J91">
    <cfRule type="colorScale" priority="38">
      <colorScale>
        <cfvo type="min"/>
        <cfvo type="num" val="0"/>
        <cfvo type="max"/>
        <color theme="5" tint="-0.499984740745262"/>
        <color theme="0"/>
        <color rgb="FF6CA62C"/>
      </colorScale>
    </cfRule>
  </conditionalFormatting>
  <conditionalFormatting sqref="J93:J104">
    <cfRule type="colorScale" priority="92">
      <colorScale>
        <cfvo type="min"/>
        <cfvo type="num" val="0"/>
        <cfvo type="max"/>
        <color theme="5" tint="-0.499984740745262"/>
        <color theme="0"/>
        <color rgb="FF6CA62C"/>
      </colorScale>
    </cfRule>
  </conditionalFormatting>
  <conditionalFormatting sqref="J105">
    <cfRule type="colorScale" priority="35">
      <colorScale>
        <cfvo type="min"/>
        <cfvo type="num" val="0"/>
        <cfvo type="max"/>
        <color theme="5" tint="-0.499984740745262"/>
        <color theme="0"/>
        <color rgb="FF6CA62C"/>
      </colorScale>
    </cfRule>
  </conditionalFormatting>
  <conditionalFormatting sqref="N13:N20">
    <cfRule type="cellIs" dxfId="6" priority="33" operator="lessThan">
      <formula>-10%</formula>
    </cfRule>
    <cfRule type="colorScale" priority="34">
      <colorScale>
        <cfvo type="min"/>
        <cfvo type="num" val="0"/>
        <cfvo type="max"/>
        <color theme="5" tint="-0.499984740745262"/>
        <color theme="0"/>
        <color rgb="FF6CA62C"/>
      </colorScale>
    </cfRule>
  </conditionalFormatting>
  <conditionalFormatting sqref="N22:N32">
    <cfRule type="cellIs" dxfId="5" priority="31" operator="lessThan">
      <formula>-10%</formula>
    </cfRule>
    <cfRule type="colorScale" priority="32">
      <colorScale>
        <cfvo type="min"/>
        <cfvo type="num" val="0"/>
        <cfvo type="max"/>
        <color theme="5" tint="-0.499984740745262"/>
        <color theme="0"/>
        <color rgb="FF6CA62C"/>
      </colorScale>
    </cfRule>
  </conditionalFormatting>
  <conditionalFormatting sqref="N39:N50">
    <cfRule type="cellIs" dxfId="4" priority="15" operator="lessThan">
      <formula>-10%</formula>
    </cfRule>
    <cfRule type="colorScale" priority="16">
      <colorScale>
        <cfvo type="min"/>
        <cfvo type="num" val="0"/>
        <cfvo type="max"/>
        <color theme="5" tint="-0.499984740745262"/>
        <color theme="0"/>
        <color rgb="FF6CA62C"/>
      </colorScale>
    </cfRule>
  </conditionalFormatting>
  <conditionalFormatting sqref="N52:N62">
    <cfRule type="cellIs" dxfId="3" priority="13" operator="lessThan">
      <formula>-10%</formula>
    </cfRule>
    <cfRule type="colorScale" priority="14">
      <colorScale>
        <cfvo type="min"/>
        <cfvo type="num" val="0"/>
        <cfvo type="max"/>
        <color theme="5" tint="-0.499984740745262"/>
        <color theme="0"/>
        <color rgb="FF6CA62C"/>
      </colorScale>
    </cfRule>
  </conditionalFormatting>
  <conditionalFormatting sqref="N64:N74">
    <cfRule type="cellIs" dxfId="2" priority="11" operator="lessThan">
      <formula>-10%</formula>
    </cfRule>
    <cfRule type="colorScale" priority="12">
      <colorScale>
        <cfvo type="min"/>
        <cfvo type="num" val="0"/>
        <cfvo type="max"/>
        <color theme="5" tint="-0.499984740745262"/>
        <color theme="0"/>
        <color rgb="FF6CA62C"/>
      </colorScale>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5A34F"/>
  </sheetPr>
  <dimension ref="A1:T60"/>
  <sheetViews>
    <sheetView topLeftCell="A1048576" zoomScale="90" zoomScaleNormal="90" workbookViewId="0">
      <selection activeCell="B25" sqref="B25:O25"/>
    </sheetView>
  </sheetViews>
  <sheetFormatPr baseColWidth="10" defaultColWidth="0" defaultRowHeight="13.8" zeroHeight="1"/>
  <cols>
    <col min="1" max="1" width="8.33203125" style="34" customWidth="1"/>
    <col min="2" max="2" width="18" style="34" customWidth="1"/>
    <col min="3" max="8" width="17.5546875" style="34" customWidth="1"/>
    <col min="9" max="11" width="12.5546875" style="34" customWidth="1"/>
    <col min="12" max="14" width="11.44140625" style="34" customWidth="1"/>
    <col min="15" max="15" width="10.109375" style="34" customWidth="1"/>
    <col min="16" max="20" width="0" style="34" hidden="1" customWidth="1"/>
    <col min="21" max="16384" width="11.44140625" style="34" hidden="1"/>
  </cols>
  <sheetData>
    <row r="1" spans="1:18" s="19" customFormat="1">
      <c r="E1" s="44"/>
      <c r="K1" s="20"/>
    </row>
    <row r="2" spans="1:18" s="19" customFormat="1">
      <c r="E2" s="44"/>
      <c r="K2" s="20"/>
    </row>
    <row r="3" spans="1:18" s="19" customFormat="1">
      <c r="E3" s="44"/>
      <c r="K3" s="20"/>
    </row>
    <row r="4" spans="1:18" s="19" customFormat="1">
      <c r="A4" s="23" t="s">
        <v>127</v>
      </c>
      <c r="K4" s="20"/>
    </row>
    <row r="5" spans="1:18" s="19" customFormat="1">
      <c r="A5" s="105" t="s">
        <v>128</v>
      </c>
      <c r="B5" s="105"/>
      <c r="C5" s="105"/>
      <c r="D5" s="105"/>
      <c r="E5" s="105"/>
      <c r="F5" s="105"/>
      <c r="G5" s="105"/>
      <c r="H5" s="105"/>
      <c r="I5" s="105"/>
      <c r="J5" s="105"/>
      <c r="K5" s="105"/>
      <c r="L5" s="105"/>
      <c r="M5" s="105"/>
      <c r="N5" s="105"/>
      <c r="O5" s="105"/>
    </row>
    <row r="6" spans="1:18" s="19" customFormat="1">
      <c r="A6" s="23" t="s">
        <v>2</v>
      </c>
      <c r="K6" s="20"/>
    </row>
    <row r="7" spans="1:18" s="19" customFormat="1">
      <c r="A7" s="43" t="s">
        <v>3</v>
      </c>
      <c r="K7" s="20"/>
    </row>
    <row r="8" spans="1:18" s="19" customFormat="1"/>
    <row r="9" spans="1:18" s="19" customFormat="1" ht="37.5" customHeight="1">
      <c r="A9" s="112"/>
      <c r="B9" s="237" t="s">
        <v>129</v>
      </c>
      <c r="C9" s="237"/>
      <c r="D9" s="237"/>
      <c r="E9" s="237"/>
      <c r="F9" s="237"/>
      <c r="G9" s="237"/>
      <c r="H9" s="237"/>
      <c r="I9" s="237"/>
      <c r="J9" s="237"/>
      <c r="K9" s="237"/>
      <c r="L9" s="237"/>
      <c r="M9" s="237"/>
      <c r="N9" s="237"/>
      <c r="O9" s="237"/>
      <c r="P9" s="236"/>
      <c r="Q9" s="236"/>
      <c r="R9" s="236"/>
    </row>
    <row r="10" spans="1:18" s="19" customFormat="1">
      <c r="B10" s="51"/>
      <c r="C10" s="51"/>
      <c r="D10" s="51"/>
      <c r="E10" s="51"/>
      <c r="I10" s="51"/>
      <c r="J10" s="51"/>
      <c r="K10" s="51"/>
    </row>
    <row r="11" spans="1:18" s="19" customFormat="1" ht="29.25" customHeight="1">
      <c r="B11" s="51"/>
      <c r="C11" s="51"/>
      <c r="D11" s="51"/>
      <c r="E11" s="51"/>
      <c r="I11" s="51"/>
      <c r="J11" s="51"/>
      <c r="K11" s="51"/>
    </row>
    <row r="12" spans="1:18" s="19" customFormat="1">
      <c r="B12" s="23" t="s">
        <v>130</v>
      </c>
    </row>
    <row r="13" spans="1:18" s="19" customFormat="1"/>
    <row r="14" spans="1:18" s="19" customFormat="1" ht="30.75" customHeight="1">
      <c r="B14" s="52"/>
      <c r="C14" s="238" t="s">
        <v>131</v>
      </c>
      <c r="D14" s="238"/>
      <c r="E14" s="238" t="s">
        <v>132</v>
      </c>
      <c r="F14" s="238"/>
      <c r="G14" s="238" t="s">
        <v>133</v>
      </c>
      <c r="H14" s="238"/>
    </row>
    <row r="15" spans="1:18" s="19" customFormat="1" ht="44.25" customHeight="1">
      <c r="B15" s="153" t="s">
        <v>134</v>
      </c>
      <c r="C15" s="153" t="s">
        <v>135</v>
      </c>
      <c r="D15" s="153" t="s">
        <v>136</v>
      </c>
      <c r="E15" s="153" t="s">
        <v>137</v>
      </c>
      <c r="F15" s="153" t="s">
        <v>136</v>
      </c>
      <c r="G15" s="153" t="s">
        <v>138</v>
      </c>
      <c r="H15" s="153" t="s">
        <v>136</v>
      </c>
      <c r="J15" s="53"/>
      <c r="K15" s="53"/>
      <c r="L15" s="53"/>
    </row>
    <row r="16" spans="1:18" s="19" customFormat="1">
      <c r="B16" s="155">
        <v>2021</v>
      </c>
      <c r="C16" s="149">
        <v>108</v>
      </c>
      <c r="D16" s="156"/>
      <c r="E16" s="150">
        <v>1497.3844715903242</v>
      </c>
      <c r="F16" s="156"/>
      <c r="G16" s="150">
        <v>16868</v>
      </c>
      <c r="H16" s="156"/>
      <c r="J16" s="53"/>
      <c r="K16" s="53"/>
      <c r="L16" s="54"/>
      <c r="P16" s="27"/>
    </row>
    <row r="17" spans="1:15" s="19" customFormat="1">
      <c r="B17" s="155">
        <v>2022</v>
      </c>
      <c r="C17" s="149">
        <v>138</v>
      </c>
      <c r="D17" s="156">
        <f t="shared" ref="D17:D18" si="0">+(C17/C16)-1</f>
        <v>0.27777777777777768</v>
      </c>
      <c r="E17" s="150">
        <v>1552.7112496100001</v>
      </c>
      <c r="F17" s="156">
        <f>+(E17/E16)-1</f>
        <v>3.6948946025141538E-2</v>
      </c>
      <c r="G17" s="150">
        <v>15863</v>
      </c>
      <c r="H17" s="156">
        <f t="shared" ref="H17:H18" si="1">+(G17/G16)-1</f>
        <v>-5.9580270334360974E-2</v>
      </c>
      <c r="J17" s="53"/>
      <c r="K17" s="53"/>
      <c r="L17" s="54"/>
    </row>
    <row r="18" spans="1:15" s="19" customFormat="1">
      <c r="B18" s="155">
        <v>2023</v>
      </c>
      <c r="C18" s="149">
        <v>94</v>
      </c>
      <c r="D18" s="156">
        <f t="shared" si="0"/>
        <v>-0.3188405797101449</v>
      </c>
      <c r="E18" s="150">
        <v>627.75249637846593</v>
      </c>
      <c r="F18" s="156">
        <f>+(E18/E17)-1</f>
        <v>-0.59570557852521477</v>
      </c>
      <c r="G18" s="150">
        <v>6549</v>
      </c>
      <c r="H18" s="156">
        <f t="shared" si="1"/>
        <v>-0.58715249322322394</v>
      </c>
      <c r="I18" s="183"/>
      <c r="J18" s="53"/>
      <c r="K18" s="53"/>
      <c r="L18" s="54"/>
    </row>
    <row r="19" spans="1:15" s="19" customFormat="1">
      <c r="B19" s="154">
        <v>2024</v>
      </c>
      <c r="C19" s="154">
        <v>105</v>
      </c>
      <c r="D19" s="194">
        <f>+(C19/C18)-1</f>
        <v>0.11702127659574457</v>
      </c>
      <c r="E19" s="195">
        <v>2490.1792671754206</v>
      </c>
      <c r="F19" s="194">
        <f>+(E19/E18)-1</f>
        <v>2.9668169884490836</v>
      </c>
      <c r="G19" s="195">
        <v>12605</v>
      </c>
      <c r="H19" s="194">
        <f>+(G19/G18)-1</f>
        <v>0.92472133150099256</v>
      </c>
      <c r="I19" s="183"/>
    </row>
    <row r="20" spans="1:15" s="19" customFormat="1" ht="14.25" customHeight="1">
      <c r="B20" s="151" t="s">
        <v>139</v>
      </c>
      <c r="C20" s="157">
        <f>+SUM(C16:C19)</f>
        <v>445</v>
      </c>
      <c r="D20" s="152"/>
      <c r="E20" s="152">
        <f>+SUM(E16:E19)</f>
        <v>6168.0274847542105</v>
      </c>
      <c r="F20" s="152"/>
      <c r="G20" s="152">
        <f>+SUM(G16:G19)</f>
        <v>51885</v>
      </c>
      <c r="H20" s="152"/>
      <c r="I20" s="48"/>
      <c r="J20" s="55"/>
      <c r="K20" s="55"/>
      <c r="L20" s="56"/>
      <c r="M20" s="56"/>
      <c r="N20" s="56"/>
    </row>
    <row r="21" spans="1:15" s="19" customFormat="1">
      <c r="B21" s="55" t="s">
        <v>140</v>
      </c>
      <c r="C21" s="55"/>
      <c r="D21" s="55"/>
      <c r="E21" s="55"/>
      <c r="F21" s="56"/>
      <c r="G21" s="56"/>
      <c r="H21" s="56"/>
      <c r="I21" s="48"/>
      <c r="J21" s="55"/>
      <c r="K21" s="55"/>
      <c r="L21" s="56"/>
      <c r="M21" s="56"/>
      <c r="N21" s="56"/>
    </row>
    <row r="22" spans="1:15" s="19" customFormat="1" ht="14.25" customHeight="1">
      <c r="B22" s="55" t="s">
        <v>141</v>
      </c>
      <c r="C22" s="55"/>
      <c r="D22" s="55"/>
      <c r="E22" s="55"/>
      <c r="F22" s="55"/>
      <c r="G22" s="55"/>
      <c r="H22" s="55"/>
      <c r="I22" s="55"/>
      <c r="J22" s="55"/>
      <c r="K22" s="55"/>
      <c r="L22" s="55"/>
      <c r="M22" s="55"/>
      <c r="N22" s="55"/>
      <c r="O22" s="55"/>
    </row>
    <row r="23" spans="1:15" s="19" customFormat="1" ht="22.5" customHeight="1">
      <c r="B23" s="239" t="s">
        <v>142</v>
      </c>
      <c r="C23" s="239"/>
      <c r="D23" s="239"/>
      <c r="E23" s="239"/>
      <c r="F23" s="239"/>
      <c r="G23" s="239"/>
      <c r="H23" s="239"/>
      <c r="I23" s="58"/>
      <c r="J23" s="57"/>
      <c r="K23" s="57"/>
      <c r="L23" s="57"/>
      <c r="M23" s="57"/>
      <c r="N23" s="57"/>
      <c r="O23" s="57"/>
    </row>
    <row r="24" spans="1:15" s="19" customFormat="1" ht="18.899999999999999" customHeight="1">
      <c r="B24" s="240"/>
      <c r="C24" s="240"/>
      <c r="D24" s="240"/>
      <c r="E24" s="240"/>
      <c r="F24" s="240"/>
      <c r="G24" s="57"/>
      <c r="H24" s="57"/>
      <c r="I24" s="58"/>
      <c r="J24" s="58"/>
      <c r="K24" s="58"/>
      <c r="L24" s="58"/>
      <c r="M24" s="57"/>
    </row>
    <row r="25" spans="1:15" s="19" customFormat="1" ht="93.6" customHeight="1">
      <c r="A25" s="105"/>
      <c r="B25" s="237" t="s">
        <v>143</v>
      </c>
      <c r="C25" s="237"/>
      <c r="D25" s="237"/>
      <c r="E25" s="237"/>
      <c r="F25" s="237"/>
      <c r="G25" s="237"/>
      <c r="H25" s="237"/>
      <c r="I25" s="237"/>
      <c r="J25" s="237"/>
      <c r="K25" s="237"/>
      <c r="L25" s="237"/>
      <c r="M25" s="237"/>
      <c r="N25" s="237"/>
      <c r="O25" s="237"/>
    </row>
    <row r="26" spans="1:15" s="19" customFormat="1">
      <c r="B26" s="50"/>
      <c r="C26" s="50"/>
      <c r="D26" s="50"/>
      <c r="E26" s="50"/>
      <c r="F26" s="50"/>
      <c r="G26" s="50"/>
      <c r="H26" s="50"/>
      <c r="I26" s="50"/>
      <c r="J26" s="50"/>
      <c r="K26" s="50"/>
      <c r="L26" s="50"/>
      <c r="M26" s="50"/>
      <c r="N26" s="50"/>
      <c r="O26" s="50"/>
    </row>
    <row r="27" spans="1:15" s="19" customFormat="1">
      <c r="B27" s="50"/>
      <c r="C27" s="50"/>
      <c r="D27" s="50"/>
      <c r="E27" s="50"/>
      <c r="F27" s="50"/>
      <c r="G27" s="50"/>
      <c r="H27" s="50"/>
      <c r="I27" s="50"/>
      <c r="J27" s="50"/>
      <c r="K27" s="50"/>
      <c r="L27" s="50"/>
      <c r="M27" s="50"/>
      <c r="N27" s="50"/>
      <c r="O27" s="50"/>
    </row>
    <row r="28" spans="1:15" s="19" customFormat="1">
      <c r="B28" s="23" t="s">
        <v>144</v>
      </c>
    </row>
    <row r="29" spans="1:15" s="19" customFormat="1">
      <c r="B29" s="23"/>
    </row>
    <row r="30" spans="1:15" s="19" customFormat="1" ht="25.5" customHeight="1">
      <c r="C30" s="241" t="s">
        <v>53</v>
      </c>
      <c r="D30" s="242"/>
      <c r="E30" s="241" t="s">
        <v>145</v>
      </c>
      <c r="F30" s="242"/>
      <c r="G30" s="241" t="s">
        <v>146</v>
      </c>
      <c r="H30" s="242"/>
    </row>
    <row r="31" spans="1:15" s="19" customFormat="1" ht="21" customHeight="1">
      <c r="B31" s="208" t="s">
        <v>134</v>
      </c>
      <c r="C31" s="153" t="s">
        <v>147</v>
      </c>
      <c r="D31" s="153" t="s">
        <v>148</v>
      </c>
      <c r="E31" s="153" t="s">
        <v>147</v>
      </c>
      <c r="F31" s="153" t="s">
        <v>148</v>
      </c>
      <c r="G31" s="153" t="s">
        <v>147</v>
      </c>
      <c r="H31" s="153" t="s">
        <v>148</v>
      </c>
    </row>
    <row r="32" spans="1:15" s="19" customFormat="1" ht="20.100000000000001" customHeight="1">
      <c r="B32" s="157">
        <v>2021</v>
      </c>
      <c r="C32" s="202">
        <f>'[10]Informe IED'!BI6</f>
        <v>108</v>
      </c>
      <c r="D32" s="202">
        <f>'[10]Informe IED'!BN6</f>
        <v>207</v>
      </c>
      <c r="E32" s="203">
        <f>'[10]Informe IED'!BK6</f>
        <v>1497.3844715903242</v>
      </c>
      <c r="F32" s="203">
        <f>'[10]Informe IED'!BO6</f>
        <v>4561.4702537895582</v>
      </c>
      <c r="G32" s="203">
        <f>'[10]Informe IED'!BM6</f>
        <v>16868</v>
      </c>
      <c r="H32" s="203">
        <f>'[10]Informe IED'!BP6</f>
        <v>36071</v>
      </c>
    </row>
    <row r="33" spans="2:8" s="19" customFormat="1" ht="20.100000000000001" customHeight="1">
      <c r="B33" s="157">
        <v>2022</v>
      </c>
      <c r="C33" s="202">
        <f>'[10]Informe IED'!BI7</f>
        <v>138</v>
      </c>
      <c r="D33" s="202">
        <f>'[10]Informe IED'!BN7</f>
        <v>216</v>
      </c>
      <c r="E33" s="203">
        <f>'[10]Informe IED'!BK7</f>
        <v>1552.7112496100003</v>
      </c>
      <c r="F33" s="203">
        <f>'[10]Informe IED'!BO7</f>
        <v>2497.0083076320007</v>
      </c>
      <c r="G33" s="203">
        <f>'[10]Informe IED'!BM7</f>
        <v>15863</v>
      </c>
      <c r="H33" s="203">
        <f>'[10]Informe IED'!BP7</f>
        <v>27371</v>
      </c>
    </row>
    <row r="34" spans="2:8" s="19" customFormat="1" ht="20.100000000000001" customHeight="1">
      <c r="B34" s="157">
        <v>2023</v>
      </c>
      <c r="C34" s="202">
        <f>'[10]Informe IED'!BI8</f>
        <v>94</v>
      </c>
      <c r="D34" s="202">
        <f>'[10]Informe IED'!BN8</f>
        <v>170</v>
      </c>
      <c r="E34" s="203">
        <f>'[10]Informe IED'!BK8</f>
        <v>627.75249637846593</v>
      </c>
      <c r="F34" s="203">
        <f>'[10]Informe IED'!BO8</f>
        <v>2562.7033955344073</v>
      </c>
      <c r="G34" s="203">
        <f>'[10]Informe IED'!BM8</f>
        <v>6549</v>
      </c>
      <c r="H34" s="203">
        <f>'[10]Informe IED'!BP8</f>
        <v>14622</v>
      </c>
    </row>
    <row r="35" spans="2:8" s="19" customFormat="1" ht="20.100000000000001" customHeight="1">
      <c r="B35" s="204">
        <v>2024</v>
      </c>
      <c r="C35" s="204">
        <v>105</v>
      </c>
      <c r="D35" s="204">
        <v>226</v>
      </c>
      <c r="E35" s="205">
        <v>2490</v>
      </c>
      <c r="F35" s="205">
        <f>'[10]Informe IED'!BO9</f>
        <v>5131.188023438428</v>
      </c>
      <c r="G35" s="205">
        <v>12605</v>
      </c>
      <c r="H35" s="205">
        <v>27065</v>
      </c>
    </row>
    <row r="36" spans="2:8" s="19" customFormat="1">
      <c r="B36" s="55" t="s">
        <v>149</v>
      </c>
      <c r="C36" s="55"/>
      <c r="D36" s="216"/>
      <c r="E36" s="48"/>
    </row>
    <row r="37" spans="2:8" s="19" customFormat="1">
      <c r="B37" s="55" t="s">
        <v>141</v>
      </c>
      <c r="C37" s="55"/>
      <c r="D37" s="55"/>
      <c r="E37" s="48"/>
    </row>
    <row r="38" spans="2:8" s="19" customFormat="1" ht="36" customHeight="1">
      <c r="B38" s="239" t="s">
        <v>150</v>
      </c>
      <c r="C38" s="239"/>
      <c r="D38" s="239"/>
      <c r="E38" s="239"/>
    </row>
    <row r="39" spans="2:8" s="19" customFormat="1">
      <c r="B39" s="23"/>
    </row>
    <row r="40" spans="2:8" s="19" customFormat="1">
      <c r="B40" s="23"/>
    </row>
    <row r="41" spans="2:8" s="19" customFormat="1">
      <c r="B41" s="45">
        <v>2021</v>
      </c>
      <c r="C41" s="206">
        <f>+C32/D32</f>
        <v>0.52173913043478259</v>
      </c>
      <c r="D41" s="207">
        <f>1-C41</f>
        <v>0.47826086956521741</v>
      </c>
      <c r="E41" s="206">
        <f>+E32/F32</f>
        <v>0.32826794614002663</v>
      </c>
      <c r="F41" s="207">
        <f>1-E41</f>
        <v>0.67173205385997337</v>
      </c>
      <c r="G41" s="206">
        <f>+G32/H32</f>
        <v>0.4676332788112334</v>
      </c>
      <c r="H41" s="207">
        <f>1-G41</f>
        <v>0.5323667211887666</v>
      </c>
    </row>
    <row r="42" spans="2:8" s="19" customFormat="1">
      <c r="B42" s="45">
        <v>2022</v>
      </c>
      <c r="C42" s="206">
        <f>+C33/D33</f>
        <v>0.63888888888888884</v>
      </c>
      <c r="D42" s="207">
        <f t="shared" ref="D42:F44" si="2">1-C42</f>
        <v>0.36111111111111116</v>
      </c>
      <c r="E42" s="206">
        <f>+E33/F33</f>
        <v>0.62182862782803083</v>
      </c>
      <c r="F42" s="207">
        <f t="shared" si="2"/>
        <v>0.37817137217196917</v>
      </c>
      <c r="G42" s="206">
        <f>+G33/H33</f>
        <v>0.57955500347082678</v>
      </c>
      <c r="H42" s="207">
        <f t="shared" ref="H42" si="3">1-G42</f>
        <v>0.42044499652917322</v>
      </c>
    </row>
    <row r="43" spans="2:8" s="19" customFormat="1">
      <c r="B43" s="45">
        <v>2023</v>
      </c>
      <c r="C43" s="206">
        <f>+C34/D34</f>
        <v>0.55294117647058827</v>
      </c>
      <c r="D43" s="207">
        <f t="shared" si="2"/>
        <v>0.44705882352941173</v>
      </c>
      <c r="E43" s="206">
        <f>+E34/F34</f>
        <v>0.24495714075703992</v>
      </c>
      <c r="F43" s="207">
        <f t="shared" si="2"/>
        <v>0.75504285924296011</v>
      </c>
      <c r="G43" s="206">
        <f>+G34/H34</f>
        <v>0.44788674599917933</v>
      </c>
      <c r="H43" s="207">
        <f t="shared" ref="H43" si="4">1-G43</f>
        <v>0.55211325400082067</v>
      </c>
    </row>
    <row r="44" spans="2:8" s="19" customFormat="1">
      <c r="B44" s="45">
        <v>2024</v>
      </c>
      <c r="C44" s="206">
        <f>+C35/D35</f>
        <v>0.46460176991150443</v>
      </c>
      <c r="D44" s="207">
        <f t="shared" si="2"/>
        <v>0.53539823008849563</v>
      </c>
      <c r="E44" s="206">
        <f>+E35/F35</f>
        <v>0.48526773695021252</v>
      </c>
      <c r="F44" s="207">
        <f t="shared" si="2"/>
        <v>0.51473226304978748</v>
      </c>
      <c r="G44" s="206">
        <f>+G35/H35</f>
        <v>0.4657306484389433</v>
      </c>
      <c r="H44" s="207">
        <f t="shared" ref="H44" si="5">1-G44</f>
        <v>0.5342693515610567</v>
      </c>
    </row>
    <row r="45" spans="2:8" s="19" customFormat="1">
      <c r="B45" s="23"/>
    </row>
    <row r="46" spans="2:8" s="19" customFormat="1">
      <c r="B46" s="23"/>
    </row>
    <row r="47" spans="2:8" s="19" customFormat="1">
      <c r="B47" s="23"/>
    </row>
    <row r="48" spans="2:8" s="19" customFormat="1">
      <c r="B48" s="23"/>
    </row>
    <row r="49" spans="1:15" s="19" customFormat="1">
      <c r="B49" s="23"/>
    </row>
    <row r="50" spans="1:15" s="19" customFormat="1">
      <c r="B50" s="23"/>
    </row>
    <row r="51" spans="1:15" s="19" customFormat="1">
      <c r="B51" s="23"/>
    </row>
    <row r="52" spans="1:15" s="19" customFormat="1">
      <c r="G52" s="45"/>
      <c r="H52" s="45"/>
    </row>
    <row r="53" spans="1:15" s="19" customFormat="1">
      <c r="G53" s="45"/>
      <c r="H53" s="45"/>
    </row>
    <row r="54" spans="1:15" s="19" customFormat="1">
      <c r="G54" s="45"/>
      <c r="H54" s="45"/>
    </row>
    <row r="55" spans="1:15" s="19" customFormat="1">
      <c r="G55" s="45"/>
      <c r="H55" s="45"/>
    </row>
    <row r="56" spans="1:15"/>
    <row r="57" spans="1:15" ht="136.5" customHeight="1">
      <c r="A57" s="112"/>
      <c r="B57" s="235" t="s">
        <v>151</v>
      </c>
      <c r="C57" s="235"/>
      <c r="D57" s="235"/>
      <c r="E57" s="235"/>
      <c r="F57" s="235"/>
      <c r="G57" s="235"/>
      <c r="H57" s="235"/>
      <c r="I57" s="235"/>
      <c r="J57" s="235"/>
      <c r="K57" s="235"/>
      <c r="L57" s="235"/>
      <c r="M57" s="235"/>
      <c r="N57" s="235"/>
      <c r="O57" s="235"/>
    </row>
    <row r="58" spans="1:15"/>
    <row r="59" spans="1:15"/>
    <row r="60" spans="1:15"/>
  </sheetData>
  <mergeCells count="13">
    <mergeCell ref="B57:O57"/>
    <mergeCell ref="P9:R9"/>
    <mergeCell ref="B25:O25"/>
    <mergeCell ref="E14:F14"/>
    <mergeCell ref="G14:H14"/>
    <mergeCell ref="B9:O9"/>
    <mergeCell ref="C14:D14"/>
    <mergeCell ref="B38:E38"/>
    <mergeCell ref="B24:F24"/>
    <mergeCell ref="B23:H23"/>
    <mergeCell ref="C30:D30"/>
    <mergeCell ref="E30:F30"/>
    <mergeCell ref="G30:H30"/>
  </mergeCells>
  <pageMargins left="0.7" right="0.7" top="0.75" bottom="0.75" header="0.3" footer="0.3"/>
  <pageSetup paperSize="9" orientation="portrait" r:id="rId1"/>
  <ignoredErrors>
    <ignoredError sqref="D41:D44 F41:F44 G41:G44" 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C18"/>
  <sheetViews>
    <sheetView workbookViewId="0">
      <selection activeCell="M18" sqref="M18"/>
    </sheetView>
  </sheetViews>
  <sheetFormatPr baseColWidth="10" defaultColWidth="11.44140625" defaultRowHeight="14.4"/>
  <sheetData>
    <row r="1" spans="1:3">
      <c r="A1" t="s">
        <v>134</v>
      </c>
      <c r="B1" t="s">
        <v>152</v>
      </c>
      <c r="C1" t="s">
        <v>153</v>
      </c>
    </row>
    <row r="2" spans="1:3">
      <c r="A2" s="17">
        <v>2017</v>
      </c>
      <c r="B2" s="18">
        <v>161</v>
      </c>
      <c r="C2" s="18"/>
    </row>
    <row r="3" spans="1:3">
      <c r="A3" s="17">
        <v>2018</v>
      </c>
      <c r="B3" s="18">
        <v>203</v>
      </c>
      <c r="C3" s="18"/>
    </row>
    <row r="4" spans="1:3">
      <c r="A4" s="17">
        <v>2019</v>
      </c>
      <c r="B4" s="18">
        <v>180</v>
      </c>
      <c r="C4" s="18"/>
    </row>
    <row r="5" spans="1:3">
      <c r="A5" s="17">
        <v>2020</v>
      </c>
      <c r="B5" s="18">
        <v>97</v>
      </c>
      <c r="C5" s="18"/>
    </row>
    <row r="6" spans="1:3">
      <c r="A6" s="17">
        <v>2021</v>
      </c>
      <c r="B6" s="18">
        <v>115</v>
      </c>
    </row>
    <row r="7" spans="1:3">
      <c r="A7" s="17" t="s">
        <v>154</v>
      </c>
      <c r="B7" s="18">
        <v>27</v>
      </c>
    </row>
    <row r="8" spans="1:3">
      <c r="A8" s="15" t="s">
        <v>155</v>
      </c>
      <c r="B8" s="18">
        <v>32</v>
      </c>
    </row>
    <row r="9" spans="1:3">
      <c r="A9" s="15"/>
      <c r="B9" s="16"/>
    </row>
    <row r="10" spans="1:3" ht="15" thickBot="1">
      <c r="A10" s="15"/>
      <c r="B10" s="16"/>
    </row>
    <row r="11" spans="1:3" ht="55.8" thickBot="1">
      <c r="A11" s="9" t="s">
        <v>134</v>
      </c>
      <c r="B11" s="10" t="s">
        <v>131</v>
      </c>
      <c r="C11" s="11" t="s">
        <v>156</v>
      </c>
    </row>
    <row r="12" spans="1:3">
      <c r="A12" s="6">
        <v>2017</v>
      </c>
      <c r="B12" s="5">
        <v>161</v>
      </c>
      <c r="C12" s="4">
        <v>2130.7008215933324</v>
      </c>
    </row>
    <row r="13" spans="1:3">
      <c r="A13" s="6">
        <v>2018</v>
      </c>
      <c r="B13" s="5">
        <v>203</v>
      </c>
      <c r="C13" s="4">
        <v>2673.8833422135594</v>
      </c>
    </row>
    <row r="14" spans="1:3">
      <c r="A14" s="6">
        <v>2019</v>
      </c>
      <c r="B14" s="5">
        <v>180</v>
      </c>
      <c r="C14" s="4">
        <v>3228.6012075242234</v>
      </c>
    </row>
    <row r="15" spans="1:3">
      <c r="A15" s="6">
        <v>2020</v>
      </c>
      <c r="B15" s="5">
        <v>97</v>
      </c>
      <c r="C15" s="4">
        <v>869.74274356212356</v>
      </c>
    </row>
    <row r="16" spans="1:3">
      <c r="A16" s="12">
        <v>2021</v>
      </c>
      <c r="B16" s="13">
        <v>115</v>
      </c>
      <c r="C16" s="14">
        <v>1551.261655</v>
      </c>
    </row>
    <row r="17" spans="1:3">
      <c r="A17" t="s">
        <v>157</v>
      </c>
      <c r="B17" s="18">
        <v>27</v>
      </c>
      <c r="C17" s="3">
        <v>590.14523992740806</v>
      </c>
    </row>
    <row r="18" spans="1:3">
      <c r="A18" t="s">
        <v>158</v>
      </c>
      <c r="B18" s="18">
        <v>32</v>
      </c>
      <c r="C18" s="3">
        <v>382.73</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5ED18D"/>
  </sheetPr>
  <dimension ref="A1:X505"/>
  <sheetViews>
    <sheetView zoomScale="85" zoomScaleNormal="85" workbookViewId="0">
      <selection activeCell="G28" sqref="G28"/>
    </sheetView>
  </sheetViews>
  <sheetFormatPr baseColWidth="10" defaultColWidth="0" defaultRowHeight="13.8" zeroHeight="1"/>
  <cols>
    <col min="1" max="1" width="6.88671875" style="27" customWidth="1"/>
    <col min="2" max="2" width="15.6640625" style="27" customWidth="1"/>
    <col min="3" max="11" width="13.5546875" style="27" customWidth="1"/>
    <col min="12" max="12" width="13.44140625" style="27" customWidth="1"/>
    <col min="13" max="13" width="14.44140625" style="27" customWidth="1"/>
    <col min="14" max="16" width="14.5546875" style="27" customWidth="1"/>
    <col min="17" max="17" width="10.88671875" style="27" customWidth="1"/>
    <col min="18" max="24" width="0" style="27" hidden="1" customWidth="1"/>
    <col min="25" max="16384" width="10.88671875" style="27" hidden="1"/>
  </cols>
  <sheetData>
    <row r="1" spans="1:17" s="19" customFormat="1">
      <c r="E1" s="44"/>
    </row>
    <row r="2" spans="1:17" s="19" customFormat="1">
      <c r="E2" s="44"/>
    </row>
    <row r="3" spans="1:17" s="19" customFormat="1">
      <c r="E3" s="44"/>
    </row>
    <row r="4" spans="1:17" s="19" customFormat="1">
      <c r="A4" s="211" t="s">
        <v>159</v>
      </c>
      <c r="B4" s="25"/>
      <c r="C4" s="25"/>
      <c r="D4" s="25"/>
      <c r="E4" s="25"/>
      <c r="F4" s="25"/>
      <c r="G4" s="25"/>
      <c r="H4" s="25"/>
      <c r="I4" s="25"/>
    </row>
    <row r="5" spans="1:17" s="19" customFormat="1">
      <c r="A5" s="105" t="s">
        <v>160</v>
      </c>
      <c r="B5" s="105"/>
      <c r="C5" s="105"/>
      <c r="D5" s="105"/>
      <c r="E5" s="105"/>
      <c r="F5" s="105"/>
      <c r="G5" s="105"/>
      <c r="H5" s="105"/>
      <c r="I5" s="105"/>
      <c r="J5" s="105"/>
      <c r="K5" s="105"/>
      <c r="L5" s="105"/>
      <c r="M5" s="105"/>
      <c r="N5" s="105"/>
      <c r="O5" s="105"/>
      <c r="P5" s="105"/>
      <c r="Q5" s="105"/>
    </row>
    <row r="6" spans="1:17" s="19" customFormat="1">
      <c r="A6" s="23" t="s">
        <v>2</v>
      </c>
    </row>
    <row r="7" spans="1:17" s="19" customFormat="1">
      <c r="A7" s="43" t="s">
        <v>3</v>
      </c>
    </row>
    <row r="8" spans="1:17" s="19" customFormat="1" ht="19.5" customHeight="1"/>
    <row r="9" spans="1:17" s="19" customFormat="1" ht="34.5" customHeight="1">
      <c r="A9" s="56"/>
      <c r="C9" s="245" t="s">
        <v>161</v>
      </c>
      <c r="D9" s="245"/>
      <c r="E9" s="245"/>
      <c r="F9" s="245"/>
      <c r="G9" s="245"/>
      <c r="H9" s="245"/>
      <c r="I9" s="245"/>
      <c r="J9" s="245"/>
      <c r="K9" s="245"/>
      <c r="M9" s="244" t="s">
        <v>162</v>
      </c>
      <c r="N9" s="244"/>
      <c r="O9" s="244"/>
      <c r="P9" s="244"/>
    </row>
    <row r="10" spans="1:17" s="19" customFormat="1" ht="60" customHeight="1">
      <c r="A10" s="56"/>
      <c r="C10" s="238" t="s">
        <v>131</v>
      </c>
      <c r="D10" s="238"/>
      <c r="E10" s="238"/>
      <c r="F10" s="238" t="s">
        <v>163</v>
      </c>
      <c r="G10" s="238"/>
      <c r="H10" s="238"/>
      <c r="I10" s="238" t="s">
        <v>133</v>
      </c>
      <c r="J10" s="238"/>
      <c r="K10" s="238"/>
      <c r="M10" s="162" t="s">
        <v>164</v>
      </c>
      <c r="N10" s="148" t="s">
        <v>131</v>
      </c>
      <c r="O10" s="148" t="s">
        <v>163</v>
      </c>
      <c r="P10" s="148" t="s">
        <v>133</v>
      </c>
    </row>
    <row r="11" spans="1:17" s="19" customFormat="1" ht="14.4" customHeight="1">
      <c r="A11" s="56"/>
      <c r="B11" s="151" t="s">
        <v>165</v>
      </c>
      <c r="C11" s="151">
        <v>2023</v>
      </c>
      <c r="D11" s="151">
        <v>2024</v>
      </c>
      <c r="E11" s="152" t="s">
        <v>166</v>
      </c>
      <c r="F11" s="151">
        <v>2023</v>
      </c>
      <c r="G11" s="152">
        <v>2024</v>
      </c>
      <c r="H11" s="152" t="s">
        <v>166</v>
      </c>
      <c r="I11" s="151">
        <v>2023</v>
      </c>
      <c r="J11" s="152">
        <v>2024</v>
      </c>
      <c r="K11" s="152" t="s">
        <v>166</v>
      </c>
      <c r="M11" s="184" t="s">
        <v>100</v>
      </c>
      <c r="N11" s="158">
        <v>410</v>
      </c>
      <c r="O11" s="150">
        <v>4026</v>
      </c>
      <c r="P11" s="150">
        <v>46812</v>
      </c>
    </row>
    <row r="12" spans="1:17" s="19" customFormat="1">
      <c r="A12" s="56"/>
      <c r="B12" s="161" t="s">
        <v>100</v>
      </c>
      <c r="C12" s="150">
        <v>84</v>
      </c>
      <c r="D12" s="150">
        <v>90</v>
      </c>
      <c r="E12" s="159">
        <f>(D12/C12)-1</f>
        <v>7.1428571428571397E-2</v>
      </c>
      <c r="F12" s="150">
        <v>482.1972455971927</v>
      </c>
      <c r="G12" s="150">
        <v>694</v>
      </c>
      <c r="H12" s="159">
        <f>(G12/F12)-1</f>
        <v>0.43924505238617306</v>
      </c>
      <c r="I12" s="150">
        <v>6161</v>
      </c>
      <c r="J12" s="150">
        <v>9622</v>
      </c>
      <c r="K12" s="159">
        <f>(J12/I12)-1</f>
        <v>0.56175945463398791</v>
      </c>
      <c r="M12" s="184" t="s">
        <v>116</v>
      </c>
      <c r="N12" s="158">
        <v>7</v>
      </c>
      <c r="O12" s="150">
        <v>109.10000343322798</v>
      </c>
      <c r="P12" s="150">
        <v>290</v>
      </c>
    </row>
    <row r="13" spans="1:17" s="19" customFormat="1">
      <c r="A13" s="56"/>
      <c r="B13" s="161" t="s">
        <v>114</v>
      </c>
      <c r="C13" s="150">
        <v>1</v>
      </c>
      <c r="D13" s="150">
        <v>3</v>
      </c>
      <c r="E13" s="159">
        <f>(D13/C13)-1</f>
        <v>2</v>
      </c>
      <c r="F13" s="150">
        <v>3.099999904633</v>
      </c>
      <c r="G13" s="150">
        <v>143.90000009536701</v>
      </c>
      <c r="H13" s="159">
        <f>(G13/F13)-1</f>
        <v>45.419356297497337</v>
      </c>
      <c r="I13" s="150">
        <v>83</v>
      </c>
      <c r="J13" s="150">
        <v>603</v>
      </c>
      <c r="K13" s="159">
        <f>(J13/I13)-1</f>
        <v>6.2650602409638552</v>
      </c>
      <c r="M13" s="184" t="s">
        <v>114</v>
      </c>
      <c r="N13" s="158">
        <v>6</v>
      </c>
      <c r="O13" s="150">
        <v>150.69999999999999</v>
      </c>
      <c r="P13" s="150">
        <v>726</v>
      </c>
    </row>
    <row r="14" spans="1:17" s="19" customFormat="1">
      <c r="A14" s="56"/>
      <c r="B14" s="161" t="s">
        <v>115</v>
      </c>
      <c r="C14" s="150">
        <v>1</v>
      </c>
      <c r="D14" s="150">
        <v>3</v>
      </c>
      <c r="E14" s="159">
        <f>(D14/C14)-1</f>
        <v>2</v>
      </c>
      <c r="F14" s="150">
        <v>65.3</v>
      </c>
      <c r="G14" s="150">
        <v>99.720002365111995</v>
      </c>
      <c r="H14" s="159">
        <f>(G14/F14)-1</f>
        <v>0.52710570237537513</v>
      </c>
      <c r="I14" s="150">
        <v>27</v>
      </c>
      <c r="J14" s="150">
        <v>262</v>
      </c>
      <c r="K14" s="159">
        <f>(J14/I14)-1</f>
        <v>8.7037037037037042</v>
      </c>
      <c r="M14" s="184" t="s">
        <v>115</v>
      </c>
      <c r="N14" s="158">
        <v>5</v>
      </c>
      <c r="O14" s="150">
        <v>256.22000236511201</v>
      </c>
      <c r="P14" s="150">
        <v>1489</v>
      </c>
    </row>
    <row r="15" spans="1:17" s="19" customFormat="1">
      <c r="A15" s="56"/>
      <c r="B15" s="161" t="s">
        <v>116</v>
      </c>
      <c r="C15" s="150">
        <v>2</v>
      </c>
      <c r="D15" s="150">
        <v>2</v>
      </c>
      <c r="E15" s="159">
        <f t="shared" ref="E15:E22" si="0">(D15/C15)-1</f>
        <v>0</v>
      </c>
      <c r="F15" s="150">
        <v>12.1</v>
      </c>
      <c r="G15" s="150">
        <v>76.900003433227994</v>
      </c>
      <c r="H15" s="159">
        <f t="shared" ref="H15:H22" si="1">(G15/F15)-1</f>
        <v>5.3553721845642972</v>
      </c>
      <c r="I15" s="150">
        <v>27</v>
      </c>
      <c r="J15" s="150">
        <v>117</v>
      </c>
      <c r="K15" s="159">
        <f t="shared" ref="K15:K23" si="2">(J15/I15)-1</f>
        <v>3.333333333333333</v>
      </c>
      <c r="M15" s="184" t="s">
        <v>167</v>
      </c>
      <c r="N15" s="158">
        <v>4</v>
      </c>
      <c r="O15" s="150">
        <v>695.27371467707849</v>
      </c>
      <c r="P15" s="150">
        <v>1061</v>
      </c>
    </row>
    <row r="16" spans="1:17" s="19" customFormat="1">
      <c r="A16" s="56"/>
      <c r="B16" s="161" t="s">
        <v>167</v>
      </c>
      <c r="C16" s="150">
        <v>2</v>
      </c>
      <c r="D16" s="150">
        <v>2</v>
      </c>
      <c r="E16" s="159">
        <f t="shared" si="0"/>
        <v>0</v>
      </c>
      <c r="F16" s="150">
        <v>1.3941113287055198</v>
      </c>
      <c r="G16" s="150">
        <v>693.87960334837294</v>
      </c>
      <c r="H16" s="159">
        <f t="shared" si="1"/>
        <v>496.72180245652544</v>
      </c>
      <c r="I16" s="150">
        <v>10</v>
      </c>
      <c r="J16" s="150">
        <v>1051</v>
      </c>
      <c r="K16" s="159">
        <f t="shared" si="2"/>
        <v>104.1</v>
      </c>
      <c r="M16" s="184" t="s">
        <v>168</v>
      </c>
      <c r="N16" s="158">
        <v>3</v>
      </c>
      <c r="O16" s="150">
        <v>212</v>
      </c>
      <c r="P16" s="150">
        <v>488</v>
      </c>
    </row>
    <row r="17" spans="1:24" s="19" customFormat="1">
      <c r="A17" s="56"/>
      <c r="B17" s="161" t="s">
        <v>169</v>
      </c>
      <c r="C17" s="150"/>
      <c r="D17" s="150">
        <v>1</v>
      </c>
      <c r="E17" s="159"/>
      <c r="F17" s="150"/>
      <c r="G17" s="150">
        <v>650</v>
      </c>
      <c r="H17" s="159"/>
      <c r="I17" s="150"/>
      <c r="J17" s="150">
        <v>801</v>
      </c>
      <c r="K17" s="159"/>
      <c r="M17" s="184" t="s">
        <v>170</v>
      </c>
      <c r="N17" s="158">
        <v>2</v>
      </c>
      <c r="O17" s="150">
        <v>35.891139547934799</v>
      </c>
      <c r="P17" s="150">
        <v>66</v>
      </c>
    </row>
    <row r="18" spans="1:24" s="19" customFormat="1">
      <c r="A18" s="56"/>
      <c r="B18" s="161" t="s">
        <v>171</v>
      </c>
      <c r="C18" s="150"/>
      <c r="D18" s="150">
        <v>1</v>
      </c>
      <c r="E18" s="159"/>
      <c r="F18" s="150"/>
      <c r="G18" s="150">
        <v>0.5</v>
      </c>
      <c r="H18" s="159"/>
      <c r="I18" s="150"/>
      <c r="J18" s="150">
        <v>8</v>
      </c>
      <c r="K18" s="159"/>
      <c r="M18" s="184" t="s">
        <v>172</v>
      </c>
      <c r="N18" s="158">
        <v>1</v>
      </c>
      <c r="O18" s="150">
        <v>9.6999998092649999</v>
      </c>
      <c r="P18" s="150">
        <v>21</v>
      </c>
    </row>
    <row r="19" spans="1:24" s="19" customFormat="1" ht="14.1" customHeight="1">
      <c r="A19" s="56"/>
      <c r="B19" s="161" t="s">
        <v>168</v>
      </c>
      <c r="C19" s="150">
        <v>1</v>
      </c>
      <c r="D19" s="150">
        <v>1</v>
      </c>
      <c r="E19" s="159">
        <f t="shared" si="0"/>
        <v>0</v>
      </c>
      <c r="F19" s="150">
        <v>17</v>
      </c>
      <c r="G19" s="150">
        <v>120</v>
      </c>
      <c r="H19" s="159">
        <f t="shared" si="1"/>
        <v>6.0588235294117645</v>
      </c>
      <c r="I19" s="150">
        <v>150</v>
      </c>
      <c r="J19" s="150">
        <v>100</v>
      </c>
      <c r="K19" s="159">
        <f t="shared" si="2"/>
        <v>-0.33333333333333337</v>
      </c>
      <c r="M19" s="184" t="s">
        <v>173</v>
      </c>
      <c r="N19" s="158">
        <v>1</v>
      </c>
      <c r="O19" s="150">
        <v>10.77</v>
      </c>
      <c r="P19" s="150">
        <v>25</v>
      </c>
    </row>
    <row r="20" spans="1:24" s="19" customFormat="1">
      <c r="A20" s="56"/>
      <c r="B20" s="161" t="s">
        <v>174</v>
      </c>
      <c r="C20" s="150"/>
      <c r="D20" s="150">
        <v>1</v>
      </c>
      <c r="E20" s="159"/>
      <c r="F20" s="150"/>
      <c r="G20" s="150">
        <v>1.33047805056476</v>
      </c>
      <c r="H20" s="159"/>
      <c r="I20" s="150"/>
      <c r="J20" s="150">
        <v>20</v>
      </c>
      <c r="K20" s="159"/>
      <c r="M20" s="184" t="s">
        <v>175</v>
      </c>
      <c r="N20" s="158">
        <v>1</v>
      </c>
      <c r="O20" s="150">
        <v>1.35985094224165</v>
      </c>
      <c r="P20" s="150">
        <v>8</v>
      </c>
    </row>
    <row r="21" spans="1:24" s="19" customFormat="1">
      <c r="A21" s="56"/>
      <c r="B21" s="161" t="s">
        <v>172</v>
      </c>
      <c r="C21" s="150"/>
      <c r="D21" s="150">
        <v>1</v>
      </c>
      <c r="E21" s="159"/>
      <c r="F21" s="150"/>
      <c r="G21" s="150">
        <v>9.6999998092649999</v>
      </c>
      <c r="H21" s="159"/>
      <c r="I21" s="150"/>
      <c r="J21" s="150">
        <v>21</v>
      </c>
      <c r="K21" s="159"/>
      <c r="M21" s="184" t="s">
        <v>169</v>
      </c>
      <c r="N21" s="158">
        <v>1</v>
      </c>
      <c r="O21" s="150">
        <v>650</v>
      </c>
      <c r="P21" s="150">
        <v>801</v>
      </c>
    </row>
    <row r="22" spans="1:24" s="19" customFormat="1" ht="14.4" customHeight="1">
      <c r="A22" s="56"/>
      <c r="B22" s="161" t="s">
        <v>173</v>
      </c>
      <c r="C22" s="150">
        <v>1</v>
      </c>
      <c r="D22" s="150"/>
      <c r="E22" s="159">
        <f t="shared" si="0"/>
        <v>-1</v>
      </c>
      <c r="F22" s="150">
        <v>10.77</v>
      </c>
      <c r="G22" s="150"/>
      <c r="H22" s="159">
        <f t="shared" si="1"/>
        <v>-1</v>
      </c>
      <c r="I22" s="150">
        <v>25</v>
      </c>
      <c r="J22" s="150"/>
      <c r="K22" s="159">
        <f t="shared" si="2"/>
        <v>-1</v>
      </c>
      <c r="M22" s="184" t="s">
        <v>171</v>
      </c>
      <c r="N22" s="158">
        <v>1</v>
      </c>
      <c r="O22" s="150">
        <v>0.5</v>
      </c>
      <c r="P22" s="150">
        <v>8</v>
      </c>
      <c r="Q22" s="46"/>
      <c r="R22" s="46"/>
    </row>
    <row r="23" spans="1:24" s="19" customFormat="1">
      <c r="B23" s="161" t="s">
        <v>170</v>
      </c>
      <c r="C23" s="150">
        <v>2</v>
      </c>
      <c r="D23" s="150"/>
      <c r="E23" s="159">
        <f>(D23/C23)-1</f>
        <v>-1</v>
      </c>
      <c r="F23" s="150">
        <v>35.891139547934799</v>
      </c>
      <c r="G23" s="150"/>
      <c r="H23" s="159">
        <f>(G23/F23)-1</f>
        <v>-1</v>
      </c>
      <c r="I23" s="150">
        <v>66</v>
      </c>
      <c r="J23" s="150"/>
      <c r="K23" s="159">
        <f t="shared" si="2"/>
        <v>-1</v>
      </c>
      <c r="M23" s="184" t="s">
        <v>176</v>
      </c>
      <c r="N23" s="158">
        <v>1</v>
      </c>
      <c r="O23" s="150">
        <v>6.64</v>
      </c>
      <c r="P23" s="150">
        <v>50</v>
      </c>
      <c r="Q23" s="60"/>
      <c r="R23" s="61"/>
      <c r="W23" s="62"/>
      <c r="X23" s="62"/>
    </row>
    <row r="24" spans="1:24" s="19" customFormat="1" ht="14.1" customHeight="1">
      <c r="B24" s="161" t="s">
        <v>139</v>
      </c>
      <c r="C24" s="152">
        <f>SUM(C12:C23)</f>
        <v>94</v>
      </c>
      <c r="D24" s="152">
        <f>SUM(D12:D23)</f>
        <v>105</v>
      </c>
      <c r="E24" s="160">
        <f>(D24-C24)/C24</f>
        <v>0.11702127659574468</v>
      </c>
      <c r="F24" s="152">
        <f>SUM(F12:F23)</f>
        <v>627.75249637846605</v>
      </c>
      <c r="G24" s="152">
        <f>SUM(G12:G23)</f>
        <v>2489.9300871019095</v>
      </c>
      <c r="H24" s="160">
        <f>(G24-F24)/F24</f>
        <v>2.9664200484529086</v>
      </c>
      <c r="I24" s="152">
        <f>SUM(I12:I23)</f>
        <v>6549</v>
      </c>
      <c r="J24" s="152">
        <f>SUM(J12:J23)</f>
        <v>12605</v>
      </c>
      <c r="K24" s="160">
        <f>(J24-I24)/I24</f>
        <v>0.92472133150099256</v>
      </c>
      <c r="M24" s="184" t="s">
        <v>174</v>
      </c>
      <c r="N24" s="158">
        <v>1</v>
      </c>
      <c r="O24" s="150">
        <v>1.33047805056476</v>
      </c>
      <c r="P24" s="150">
        <v>20</v>
      </c>
      <c r="Q24" s="63"/>
      <c r="R24" s="61"/>
      <c r="W24" s="62"/>
      <c r="X24" s="62"/>
    </row>
    <row r="25" spans="1:24" s="19" customFormat="1" ht="14.1" customHeight="1">
      <c r="B25" s="48" t="s">
        <v>140</v>
      </c>
      <c r="M25" s="184" t="s">
        <v>177</v>
      </c>
      <c r="N25" s="158">
        <v>1</v>
      </c>
      <c r="O25" s="150">
        <v>3</v>
      </c>
      <c r="P25" s="150">
        <v>20</v>
      </c>
      <c r="Q25" s="63"/>
      <c r="R25" s="61"/>
      <c r="W25" s="62"/>
      <c r="X25" s="62"/>
    </row>
    <row r="26" spans="1:24" s="19" customFormat="1" ht="14.1" customHeight="1">
      <c r="B26" s="48" t="s">
        <v>178</v>
      </c>
      <c r="C26" s="49"/>
      <c r="D26" s="49"/>
      <c r="E26" s="49"/>
      <c r="F26" s="57"/>
      <c r="G26" s="57"/>
      <c r="M26" s="161" t="s">
        <v>139</v>
      </c>
      <c r="N26" s="151">
        <v>445</v>
      </c>
      <c r="O26" s="152">
        <f>SUM(O11:O25)</f>
        <v>6168.4851888254261</v>
      </c>
      <c r="P26" s="152">
        <f>SUM(P11:P25)</f>
        <v>51885</v>
      </c>
      <c r="Q26" s="63"/>
      <c r="R26" s="61"/>
      <c r="S26" s="62"/>
      <c r="T26" s="62"/>
      <c r="U26" s="63"/>
      <c r="V26" s="61"/>
      <c r="W26" s="62"/>
      <c r="X26" s="62"/>
    </row>
    <row r="27" spans="1:24" s="19" customFormat="1" ht="21.6" customHeight="1">
      <c r="B27" s="239" t="s">
        <v>179</v>
      </c>
      <c r="C27" s="239"/>
      <c r="D27" s="239"/>
      <c r="E27" s="239"/>
      <c r="F27" s="239"/>
      <c r="G27" s="239"/>
      <c r="H27" s="239"/>
      <c r="I27" s="239"/>
      <c r="J27" s="239"/>
      <c r="M27" s="48" t="s">
        <v>140</v>
      </c>
      <c r="N27" s="57"/>
      <c r="O27" s="57"/>
      <c r="P27" s="57"/>
      <c r="Q27" s="63"/>
      <c r="R27" s="61"/>
      <c r="S27" s="62"/>
      <c r="T27" s="62"/>
      <c r="U27" s="63"/>
      <c r="V27" s="61"/>
      <c r="W27" s="62"/>
      <c r="X27" s="62"/>
    </row>
    <row r="28" spans="1:24" s="19" customFormat="1" ht="21.6" customHeight="1">
      <c r="B28" s="49"/>
      <c r="C28" s="212"/>
      <c r="D28" s="213"/>
      <c r="E28" s="49"/>
      <c r="F28" s="49"/>
      <c r="G28" s="219"/>
      <c r="H28" s="49"/>
      <c r="I28" s="49"/>
      <c r="J28" s="49"/>
      <c r="M28" s="239" t="s">
        <v>180</v>
      </c>
      <c r="N28" s="239"/>
      <c r="O28" s="239"/>
      <c r="P28" s="239"/>
      <c r="Q28" s="63"/>
      <c r="R28" s="61"/>
      <c r="S28" s="62"/>
      <c r="T28" s="62"/>
      <c r="U28" s="63"/>
      <c r="V28" s="61"/>
      <c r="W28" s="62"/>
      <c r="X28" s="62"/>
    </row>
    <row r="29" spans="1:24" s="19" customFormat="1" ht="21.6" customHeight="1">
      <c r="B29" s="49"/>
      <c r="C29" s="49"/>
      <c r="D29" s="49"/>
      <c r="E29" s="49"/>
      <c r="F29" s="49"/>
      <c r="G29" s="49"/>
      <c r="H29" s="49"/>
      <c r="I29" s="49"/>
      <c r="J29" s="49"/>
      <c r="M29" s="239"/>
      <c r="N29" s="239"/>
      <c r="O29" s="239"/>
      <c r="P29" s="239"/>
      <c r="Q29" s="63"/>
      <c r="R29" s="61"/>
      <c r="S29" s="62"/>
      <c r="T29" s="62"/>
      <c r="U29" s="63"/>
      <c r="V29" s="61"/>
      <c r="W29" s="62"/>
      <c r="X29" s="62"/>
    </row>
    <row r="30" spans="1:24" s="19" customFormat="1" ht="12.6" customHeight="1">
      <c r="B30" s="49"/>
      <c r="C30" s="49"/>
      <c r="D30" s="49"/>
      <c r="E30" s="49"/>
      <c r="F30" s="49"/>
      <c r="G30" s="49"/>
      <c r="H30" s="49"/>
      <c r="I30" s="49"/>
      <c r="J30" s="49"/>
      <c r="Q30" s="63"/>
      <c r="R30" s="61"/>
      <c r="S30" s="62"/>
      <c r="T30" s="62"/>
      <c r="U30" s="63"/>
      <c r="V30" s="61"/>
      <c r="W30" s="62"/>
      <c r="X30" s="62"/>
    </row>
    <row r="31" spans="1:24" s="19" customFormat="1" ht="15" customHeight="1">
      <c r="A31" s="243"/>
      <c r="B31" s="235" t="s">
        <v>181</v>
      </c>
      <c r="C31" s="235"/>
      <c r="D31" s="235"/>
      <c r="E31" s="235"/>
      <c r="F31" s="235"/>
      <c r="G31" s="235"/>
      <c r="H31" s="235"/>
      <c r="I31" s="235"/>
      <c r="J31" s="235"/>
      <c r="K31" s="235"/>
      <c r="L31" s="235"/>
      <c r="M31" s="235"/>
      <c r="N31" s="235"/>
      <c r="O31" s="235"/>
      <c r="P31" s="235"/>
      <c r="Q31" s="63"/>
      <c r="R31" s="61"/>
      <c r="S31" s="62"/>
      <c r="T31" s="62"/>
      <c r="U31" s="63"/>
      <c r="V31" s="61"/>
      <c r="W31" s="62"/>
      <c r="X31" s="62"/>
    </row>
    <row r="32" spans="1:24" s="19" customFormat="1" ht="15" customHeight="1">
      <c r="A32" s="243"/>
      <c r="B32" s="235"/>
      <c r="C32" s="235"/>
      <c r="D32" s="235"/>
      <c r="E32" s="235"/>
      <c r="F32" s="235"/>
      <c r="G32" s="235"/>
      <c r="H32" s="235"/>
      <c r="I32" s="235"/>
      <c r="J32" s="235"/>
      <c r="K32" s="235"/>
      <c r="L32" s="235"/>
      <c r="M32" s="235"/>
      <c r="N32" s="235"/>
      <c r="O32" s="235"/>
      <c r="P32" s="235"/>
      <c r="Q32" s="63"/>
      <c r="R32" s="64"/>
      <c r="S32" s="65"/>
      <c r="T32" s="65"/>
      <c r="U32" s="63"/>
      <c r="V32" s="64"/>
      <c r="W32" s="65"/>
      <c r="X32" s="65"/>
    </row>
    <row r="33" spans="1:17" s="19" customFormat="1" ht="23.1" customHeight="1">
      <c r="A33" s="243"/>
      <c r="B33" s="235"/>
      <c r="C33" s="235"/>
      <c r="D33" s="235"/>
      <c r="E33" s="235"/>
      <c r="F33" s="235"/>
      <c r="G33" s="235"/>
      <c r="H33" s="235"/>
      <c r="I33" s="235"/>
      <c r="J33" s="235"/>
      <c r="K33" s="235"/>
      <c r="L33" s="235"/>
      <c r="M33" s="235"/>
      <c r="N33" s="235"/>
      <c r="O33" s="235"/>
      <c r="P33" s="235"/>
      <c r="Q33" s="63"/>
    </row>
    <row r="34" spans="1:17" s="19" customFormat="1" ht="23.1" customHeight="1">
      <c r="A34" s="243"/>
      <c r="B34" s="235"/>
      <c r="C34" s="235"/>
      <c r="D34" s="235"/>
      <c r="E34" s="235"/>
      <c r="F34" s="235"/>
      <c r="G34" s="235"/>
      <c r="H34" s="235"/>
      <c r="I34" s="235"/>
      <c r="J34" s="235"/>
      <c r="K34" s="235"/>
      <c r="L34" s="235"/>
      <c r="M34" s="235"/>
      <c r="N34" s="235"/>
      <c r="O34" s="235"/>
      <c r="P34" s="235"/>
    </row>
    <row r="35" spans="1:17" s="19" customFormat="1" ht="30.9" customHeight="1">
      <c r="A35" s="243"/>
      <c r="B35" s="235"/>
      <c r="C35" s="235"/>
      <c r="D35" s="235"/>
      <c r="E35" s="235"/>
      <c r="F35" s="235"/>
      <c r="G35" s="235"/>
      <c r="H35" s="235"/>
      <c r="I35" s="235"/>
      <c r="J35" s="235"/>
      <c r="K35" s="235"/>
      <c r="L35" s="235"/>
      <c r="M35" s="235"/>
      <c r="N35" s="235"/>
      <c r="O35" s="235"/>
      <c r="P35" s="235"/>
    </row>
    <row r="36" spans="1:17" s="19" customFormat="1" ht="42.9" customHeight="1">
      <c r="A36" s="243"/>
      <c r="B36" s="235"/>
      <c r="C36" s="235"/>
      <c r="D36" s="235"/>
      <c r="E36" s="235"/>
      <c r="F36" s="235"/>
      <c r="G36" s="235"/>
      <c r="H36" s="235"/>
      <c r="I36" s="235"/>
      <c r="J36" s="235"/>
      <c r="K36" s="235"/>
      <c r="L36" s="235"/>
      <c r="M36" s="235"/>
      <c r="N36" s="235"/>
      <c r="O36" s="235"/>
      <c r="P36" s="235"/>
    </row>
    <row r="37" spans="1:17" s="19" customFormat="1" ht="15" customHeight="1">
      <c r="A37" s="243"/>
      <c r="B37" s="235"/>
      <c r="C37" s="235"/>
      <c r="D37" s="235"/>
      <c r="E37" s="235"/>
      <c r="F37" s="235"/>
      <c r="G37" s="235"/>
      <c r="H37" s="235"/>
      <c r="I37" s="235"/>
      <c r="J37" s="235"/>
      <c r="K37" s="235"/>
      <c r="L37" s="235"/>
      <c r="M37" s="235"/>
      <c r="N37" s="235"/>
      <c r="O37" s="235"/>
      <c r="P37" s="235"/>
    </row>
    <row r="38" spans="1:17" s="19" customFormat="1" ht="14.1" customHeight="1">
      <c r="D38" s="66"/>
    </row>
    <row r="39" spans="1:17" s="19" customFormat="1" ht="99" hidden="1" customHeight="1"/>
    <row r="40" spans="1:17" s="19" customFormat="1" ht="14.1" hidden="1" customHeight="1"/>
    <row r="41" spans="1:17" s="19" customFormat="1" ht="47.25" hidden="1" customHeight="1"/>
    <row r="42" spans="1:17" s="19" customFormat="1" hidden="1">
      <c r="M42" s="49"/>
    </row>
    <row r="43" spans="1:17" s="19" customFormat="1" hidden="1"/>
    <row r="44" spans="1:17" s="19" customFormat="1" hidden="1"/>
    <row r="45" spans="1:17" s="19" customFormat="1" ht="24" hidden="1" customHeight="1"/>
    <row r="46" spans="1:17" s="19" customFormat="1" hidden="1"/>
    <row r="47" spans="1:17" s="19" customFormat="1" hidden="1"/>
    <row r="48" spans="1:17" s="19" customFormat="1" hidden="1"/>
    <row r="49" s="19" customFormat="1" hidden="1"/>
    <row r="50" s="19" customFormat="1" hidden="1"/>
    <row r="51" s="19" customFormat="1" hidden="1"/>
    <row r="52" s="19" customFormat="1" hidden="1"/>
    <row r="53" s="19" customFormat="1" hidden="1"/>
    <row r="54" s="19" customFormat="1" hidden="1"/>
    <row r="55" s="19" customFormat="1" hidden="1"/>
    <row r="56" s="19" customFormat="1" hidden="1"/>
    <row r="57" s="19" customFormat="1" hidden="1"/>
    <row r="58" s="19" customFormat="1" hidden="1"/>
    <row r="59" s="19" customFormat="1" hidden="1"/>
    <row r="60" s="19" customFormat="1" hidden="1"/>
    <row r="61" s="19" customFormat="1" hidden="1"/>
    <row r="62" s="19" customFormat="1" hidden="1"/>
    <row r="63" s="19" customFormat="1" hidden="1"/>
    <row r="64" s="19" customFormat="1" hidden="1"/>
    <row r="65" s="19" customFormat="1" hidden="1"/>
    <row r="66" s="19" customFormat="1" hidden="1"/>
    <row r="67" s="19" customFormat="1" hidden="1"/>
    <row r="68" s="19" customFormat="1" hidden="1"/>
    <row r="69" s="19" customFormat="1" hidden="1"/>
    <row r="70" s="19" customFormat="1" hidden="1"/>
    <row r="71" s="19" customFormat="1" hidden="1"/>
    <row r="72" s="19" customFormat="1" hidden="1"/>
    <row r="73" s="19" customFormat="1" hidden="1"/>
    <row r="74" s="19" customFormat="1" hidden="1"/>
    <row r="75" s="19" customFormat="1" hidden="1"/>
    <row r="76" s="19" customFormat="1" hidden="1"/>
    <row r="77" s="19" customFormat="1" hidden="1"/>
    <row r="78" s="19" customFormat="1" hidden="1"/>
    <row r="79" s="19" customFormat="1" hidden="1"/>
    <row r="80" s="19" customFormat="1" hidden="1"/>
    <row r="81" s="19" customFormat="1" hidden="1"/>
    <row r="82" s="19" customFormat="1" hidden="1"/>
    <row r="83" s="19" customFormat="1" hidden="1"/>
    <row r="84" s="19" customFormat="1" hidden="1"/>
    <row r="85" s="19" customFormat="1" hidden="1"/>
    <row r="86" s="19" customFormat="1" hidden="1"/>
    <row r="87" s="19" customFormat="1" hidden="1"/>
    <row r="88" s="19" customFormat="1" hidden="1"/>
    <row r="89" s="19" customFormat="1" hidden="1"/>
    <row r="90" s="19" customFormat="1" hidden="1"/>
    <row r="91" s="19" customFormat="1" hidden="1"/>
    <row r="92" s="19" customFormat="1" hidden="1"/>
    <row r="93" s="19" customFormat="1" hidden="1"/>
    <row r="94" s="19" customFormat="1" hidden="1"/>
    <row r="95" s="19" customFormat="1" hidden="1"/>
    <row r="96" s="19" customFormat="1" hidden="1"/>
    <row r="97" s="19" customFormat="1" hidden="1"/>
    <row r="98" s="19" customFormat="1" hidden="1"/>
    <row r="99" s="19" customFormat="1" hidden="1"/>
    <row r="100" s="19" customFormat="1" hidden="1"/>
    <row r="101" s="19" customFormat="1" hidden="1"/>
    <row r="102" s="19" customFormat="1" hidden="1"/>
    <row r="103" s="19" customFormat="1" hidden="1"/>
    <row r="104" s="19" customFormat="1" hidden="1"/>
    <row r="105" s="19" customFormat="1" hidden="1"/>
    <row r="106" s="19" customFormat="1" hidden="1"/>
    <row r="107" s="19" customFormat="1" hidden="1"/>
    <row r="108" s="19" customFormat="1" hidden="1"/>
    <row r="109" s="19" customFormat="1" hidden="1"/>
    <row r="110" s="19" customFormat="1" hidden="1"/>
    <row r="111" s="19" customFormat="1" hidden="1"/>
    <row r="112" s="19" customFormat="1" hidden="1"/>
    <row r="113" s="19" customFormat="1" hidden="1"/>
    <row r="114" s="19" customFormat="1" hidden="1"/>
    <row r="115" s="19" customFormat="1" hidden="1"/>
    <row r="116" s="19" customFormat="1" hidden="1"/>
    <row r="117" s="19" customFormat="1" hidden="1"/>
    <row r="118" s="19" customFormat="1" hidden="1"/>
    <row r="119" s="19" customFormat="1" hidden="1"/>
    <row r="120" s="19" customFormat="1" hidden="1"/>
    <row r="121" s="19" customFormat="1" hidden="1"/>
    <row r="122" s="19" customFormat="1" hidden="1"/>
    <row r="123" s="19" customFormat="1" hidden="1"/>
    <row r="124" s="19" customFormat="1" hidden="1"/>
    <row r="125" s="19" customFormat="1" hidden="1"/>
    <row r="126" s="19" customFormat="1" hidden="1"/>
    <row r="127" s="19" customFormat="1" hidden="1"/>
    <row r="128" s="19" customFormat="1" hidden="1"/>
    <row r="129" s="19" customFormat="1" hidden="1"/>
    <row r="130" s="19" customFormat="1" hidden="1"/>
    <row r="131" s="19" customFormat="1" hidden="1"/>
    <row r="132" s="19" customFormat="1" hidden="1"/>
    <row r="133" s="19" customFormat="1" hidden="1"/>
    <row r="134" s="19" customFormat="1" hidden="1"/>
    <row r="135" s="19" customFormat="1" hidden="1"/>
    <row r="136" s="19" customFormat="1" hidden="1"/>
    <row r="137" s="19" customFormat="1" hidden="1"/>
    <row r="138" s="19" customFormat="1" hidden="1"/>
    <row r="139" s="19" customFormat="1" hidden="1"/>
    <row r="140" s="19" customFormat="1" hidden="1"/>
    <row r="141" s="19" customFormat="1" hidden="1"/>
    <row r="142" s="19" customFormat="1" hidden="1"/>
    <row r="143" s="19" customFormat="1" hidden="1"/>
    <row r="144" s="19" customFormat="1" hidden="1"/>
    <row r="145" s="19" customFormat="1" hidden="1"/>
    <row r="146" s="19" customFormat="1" hidden="1"/>
    <row r="147" s="19" customFormat="1" hidden="1"/>
    <row r="148" s="19" customFormat="1" hidden="1"/>
    <row r="149" s="19" customFormat="1" hidden="1"/>
    <row r="150" s="19" customFormat="1" hidden="1"/>
    <row r="151" s="19" customFormat="1" hidden="1"/>
    <row r="152" s="19" customFormat="1" hidden="1"/>
    <row r="153" s="19" customFormat="1" hidden="1"/>
    <row r="154" s="19" customFormat="1" hidden="1"/>
    <row r="155" s="19" customFormat="1" hidden="1"/>
    <row r="156" s="19" customFormat="1" hidden="1"/>
    <row r="157" s="19" customFormat="1" hidden="1"/>
    <row r="158" s="19" customFormat="1" hidden="1"/>
    <row r="159" s="19" customFormat="1" hidden="1"/>
    <row r="160" s="19" customFormat="1" hidden="1"/>
    <row r="161" s="19" customFormat="1" hidden="1"/>
    <row r="162" s="19" customFormat="1" hidden="1"/>
    <row r="163" s="19" customFormat="1" hidden="1"/>
    <row r="164" s="19" customFormat="1" hidden="1"/>
    <row r="165" s="19" customFormat="1" hidden="1"/>
    <row r="166" s="19" customFormat="1" hidden="1"/>
    <row r="167" s="19" customFormat="1" hidden="1"/>
    <row r="168" s="19" customFormat="1" hidden="1"/>
    <row r="169" s="19" customFormat="1" hidden="1"/>
    <row r="170" s="19" customFormat="1" hidden="1"/>
    <row r="171" s="19" customFormat="1" hidden="1"/>
    <row r="172" s="19" customFormat="1" hidden="1"/>
    <row r="173" s="19" customFormat="1" hidden="1"/>
    <row r="174" s="19" customFormat="1" hidden="1"/>
    <row r="175" s="19" customFormat="1" hidden="1"/>
    <row r="176" s="19" customFormat="1" hidden="1"/>
    <row r="177" s="19" customFormat="1" hidden="1"/>
    <row r="178" s="19" customFormat="1" hidden="1"/>
    <row r="179" s="19" customFormat="1" hidden="1"/>
    <row r="180" s="19" customFormat="1" hidden="1"/>
    <row r="181" s="19" customFormat="1" hidden="1"/>
    <row r="182" s="19" customFormat="1" hidden="1"/>
    <row r="183" s="19" customFormat="1" hidden="1"/>
    <row r="184" s="19" customFormat="1" hidden="1"/>
    <row r="185" s="19" customFormat="1" hidden="1"/>
    <row r="186" s="19" customFormat="1" hidden="1"/>
    <row r="187" s="19" customFormat="1" hidden="1"/>
    <row r="188" s="19" customFormat="1" hidden="1"/>
    <row r="189" s="19" customFormat="1" hidden="1"/>
    <row r="190" s="19" customFormat="1" hidden="1"/>
    <row r="191" s="19" customFormat="1" hidden="1"/>
    <row r="192" s="19" customFormat="1" hidden="1"/>
    <row r="193" s="19" customFormat="1" hidden="1"/>
    <row r="194" s="19" customFormat="1" hidden="1"/>
    <row r="195" s="19" customFormat="1" hidden="1"/>
    <row r="196" s="19" customFormat="1" hidden="1"/>
    <row r="197" s="19" customFormat="1" hidden="1"/>
    <row r="198" s="19" customFormat="1" hidden="1"/>
    <row r="199" s="19" customFormat="1" hidden="1"/>
    <row r="200" s="19" customFormat="1" hidden="1"/>
    <row r="201" s="19" customFormat="1" hidden="1"/>
    <row r="202" s="19" customFormat="1" hidden="1"/>
    <row r="203" s="19" customFormat="1" hidden="1"/>
    <row r="204" s="19" customFormat="1" hidden="1"/>
    <row r="205" s="19" customFormat="1" hidden="1"/>
    <row r="206" s="19" customFormat="1" hidden="1"/>
    <row r="207" s="19" customFormat="1" hidden="1"/>
    <row r="208" s="19" customFormat="1" hidden="1"/>
    <row r="209" s="19" customFormat="1" hidden="1"/>
    <row r="210" s="19" customFormat="1" hidden="1"/>
    <row r="211" s="19" customFormat="1" hidden="1"/>
    <row r="212" s="19" customFormat="1" hidden="1"/>
    <row r="213" s="19" customFormat="1" hidden="1"/>
    <row r="214" s="19" customFormat="1" hidden="1"/>
    <row r="215" s="19" customFormat="1" hidden="1"/>
    <row r="216" s="19" customFormat="1" hidden="1"/>
    <row r="217" s="19" customFormat="1" hidden="1"/>
    <row r="218" s="19" customFormat="1" hidden="1"/>
    <row r="219" s="19" customFormat="1" hidden="1"/>
    <row r="220" s="19" customFormat="1" hidden="1"/>
    <row r="221" s="19" customFormat="1" hidden="1"/>
    <row r="222" s="19" customFormat="1" hidden="1"/>
    <row r="223" s="19" customFormat="1" hidden="1"/>
    <row r="224" s="19" customFormat="1" hidden="1"/>
    <row r="225" s="19" customFormat="1" hidden="1"/>
    <row r="226" s="19" customFormat="1" hidden="1"/>
    <row r="227" s="19" customFormat="1" hidden="1"/>
    <row r="228" s="19" customFormat="1" hidden="1"/>
    <row r="229" s="19" customFormat="1" hidden="1"/>
    <row r="230" s="19" customFormat="1" hidden="1"/>
    <row r="231" s="19" customFormat="1" hidden="1"/>
    <row r="232" s="19" customFormat="1" hidden="1"/>
    <row r="233" s="19" customFormat="1" hidden="1"/>
    <row r="234" s="19" customFormat="1" hidden="1"/>
    <row r="235" s="19" customFormat="1" hidden="1"/>
    <row r="236" s="19" customFormat="1" hidden="1"/>
    <row r="237" s="19" customFormat="1" hidden="1"/>
    <row r="238" s="19" customFormat="1" hidden="1"/>
    <row r="239" s="19" customFormat="1" hidden="1"/>
    <row r="240" s="19" customFormat="1" hidden="1"/>
    <row r="241" s="19" customFormat="1" hidden="1"/>
    <row r="242" s="19" customFormat="1" hidden="1"/>
    <row r="243" s="19" customFormat="1" hidden="1"/>
    <row r="244" s="19" customFormat="1" hidden="1"/>
    <row r="245" s="19" customFormat="1" hidden="1"/>
    <row r="246" s="19" customFormat="1" hidden="1"/>
    <row r="247" s="19" customFormat="1" hidden="1"/>
    <row r="248" s="19" customFormat="1" hidden="1"/>
    <row r="249" s="19" customFormat="1" hidden="1"/>
    <row r="250" s="19" customFormat="1" hidden="1"/>
    <row r="251" s="19" customFormat="1" hidden="1"/>
    <row r="252" s="19" customFormat="1" hidden="1"/>
    <row r="253" s="19" customFormat="1" hidden="1"/>
    <row r="254" s="19" customFormat="1" hidden="1"/>
    <row r="255" s="19" customFormat="1" hidden="1"/>
    <row r="256" s="19" customFormat="1" hidden="1"/>
    <row r="257" s="19" customFormat="1" hidden="1"/>
    <row r="258" s="19" customFormat="1" hidden="1"/>
    <row r="259" s="19" customFormat="1" hidden="1"/>
    <row r="260" s="19" customFormat="1" hidden="1"/>
    <row r="261" s="19" customFormat="1" hidden="1"/>
    <row r="262" s="19" customFormat="1" hidden="1"/>
    <row r="263" s="19" customFormat="1" hidden="1"/>
    <row r="264" s="19" customFormat="1" hidden="1"/>
    <row r="265" s="19" customFormat="1" hidden="1"/>
    <row r="266" s="19" customFormat="1" hidden="1"/>
    <row r="267" s="19" customFormat="1" hidden="1"/>
    <row r="268" s="19" customFormat="1" hidden="1"/>
    <row r="269" s="19" customFormat="1" hidden="1"/>
    <row r="270" s="19" customFormat="1" hidden="1"/>
    <row r="271" s="19" customFormat="1" hidden="1"/>
    <row r="272" s="19" customFormat="1" hidden="1"/>
    <row r="273" s="19" customFormat="1" hidden="1"/>
    <row r="274" s="19" customFormat="1" hidden="1"/>
    <row r="275" s="19" customFormat="1" hidden="1"/>
    <row r="276" s="19" customFormat="1" hidden="1"/>
    <row r="277" s="19" customFormat="1" hidden="1"/>
    <row r="278" s="19" customFormat="1" hidden="1"/>
    <row r="279" s="19" customFormat="1" hidden="1"/>
    <row r="280" s="19" customFormat="1" hidden="1"/>
    <row r="281" s="19" customFormat="1" hidden="1"/>
    <row r="282" s="19" customFormat="1" hidden="1"/>
    <row r="283" s="19" customFormat="1" hidden="1"/>
    <row r="284" s="19" customFormat="1" hidden="1"/>
    <row r="285" s="19" customFormat="1" hidden="1"/>
    <row r="286" s="19" customFormat="1" hidden="1"/>
    <row r="287" s="19" customFormat="1" hidden="1"/>
    <row r="288" s="19" customFormat="1" hidden="1"/>
    <row r="289" s="19" customFormat="1" hidden="1"/>
    <row r="290" s="19" customFormat="1" hidden="1"/>
    <row r="291" s="19" customFormat="1" hidden="1"/>
    <row r="292" s="19" customFormat="1" hidden="1"/>
    <row r="293" s="19" customFormat="1" hidden="1"/>
    <row r="294" s="19" customFormat="1" hidden="1"/>
    <row r="295" s="19" customFormat="1" hidden="1"/>
    <row r="296" s="19" customFormat="1" hidden="1"/>
    <row r="297" s="19" customFormat="1" hidden="1"/>
    <row r="298" s="19" customFormat="1" hidden="1"/>
    <row r="299" s="19" customFormat="1" hidden="1"/>
    <row r="300" s="19" customFormat="1" hidden="1"/>
    <row r="301" s="19" customFormat="1" hidden="1"/>
    <row r="302" s="19" customFormat="1" hidden="1"/>
    <row r="303" s="19" customFormat="1" hidden="1"/>
    <row r="304" s="19" customFormat="1" hidden="1"/>
    <row r="305" s="19" customFormat="1" hidden="1"/>
    <row r="306" s="19" customFormat="1" hidden="1"/>
    <row r="307" s="19" customFormat="1" hidden="1"/>
    <row r="308" s="19" customFormat="1" hidden="1"/>
    <row r="309" s="19" customFormat="1" hidden="1"/>
    <row r="310" s="19" customFormat="1" hidden="1"/>
    <row r="311" s="19" customFormat="1" hidden="1"/>
    <row r="312" s="19" customFormat="1" hidden="1"/>
    <row r="313" s="19" customFormat="1" hidden="1"/>
    <row r="314" s="19" customFormat="1" hidden="1"/>
    <row r="315" s="19" customFormat="1" hidden="1"/>
    <row r="316" s="19" customFormat="1" hidden="1"/>
    <row r="317" s="19" customFormat="1" hidden="1"/>
    <row r="318" s="19" customFormat="1" hidden="1"/>
    <row r="319" s="19" customFormat="1" hidden="1"/>
    <row r="320" s="19" customFormat="1" hidden="1"/>
    <row r="321" s="19" customFormat="1" hidden="1"/>
    <row r="322" s="19" customFormat="1" hidden="1"/>
    <row r="323" s="19" customFormat="1" hidden="1"/>
    <row r="324" s="19" customFormat="1" hidden="1"/>
    <row r="325" s="19" customFormat="1" hidden="1"/>
    <row r="326" s="19" customFormat="1" hidden="1"/>
    <row r="327" s="19" customFormat="1" hidden="1"/>
    <row r="328" s="19" customFormat="1" hidden="1"/>
    <row r="329" s="19" customFormat="1" hidden="1"/>
    <row r="330" s="19" customFormat="1" hidden="1"/>
    <row r="331" s="19" customFormat="1" hidden="1"/>
    <row r="332" s="19" customFormat="1" hidden="1"/>
    <row r="333" s="19" customFormat="1" hidden="1"/>
    <row r="334" s="19" customFormat="1" hidden="1"/>
    <row r="335" s="19" customFormat="1" hidden="1"/>
    <row r="336" s="19" customFormat="1" hidden="1"/>
    <row r="337" s="19" customFormat="1" hidden="1"/>
    <row r="338" s="19" customFormat="1" hidden="1"/>
    <row r="339" s="19" customFormat="1" hidden="1"/>
    <row r="340" s="19" customFormat="1" hidden="1"/>
    <row r="341" s="19" customFormat="1" hidden="1"/>
    <row r="342" s="19" customFormat="1" hidden="1"/>
    <row r="343" s="19" customFormat="1" hidden="1"/>
    <row r="344" s="19" customFormat="1" hidden="1"/>
    <row r="345" s="19" customFormat="1" hidden="1"/>
    <row r="346" s="19" customFormat="1" hidden="1"/>
    <row r="347" s="19" customFormat="1" hidden="1"/>
    <row r="348" s="19" customFormat="1" hidden="1"/>
    <row r="349" s="19" customFormat="1" hidden="1"/>
    <row r="350" s="19" customFormat="1" hidden="1"/>
    <row r="351" s="19" customFormat="1" hidden="1"/>
    <row r="352" s="19" customFormat="1" hidden="1"/>
    <row r="353" s="19" customFormat="1" hidden="1"/>
    <row r="354" s="19" customFormat="1" hidden="1"/>
    <row r="355" s="19" customFormat="1" hidden="1"/>
    <row r="356" s="19" customFormat="1" hidden="1"/>
    <row r="357" s="19" customFormat="1" hidden="1"/>
    <row r="358" s="19" customFormat="1" hidden="1"/>
    <row r="359" s="19" customFormat="1" hidden="1"/>
    <row r="360" s="19" customFormat="1" hidden="1"/>
    <row r="361" s="19" customFormat="1" hidden="1"/>
    <row r="362" s="19" customFormat="1" hidden="1"/>
    <row r="363" s="19" customFormat="1" hidden="1"/>
    <row r="364" s="19" customFormat="1" hidden="1"/>
    <row r="365" s="19" customFormat="1" hidden="1"/>
    <row r="366" s="19" customFormat="1" hidden="1"/>
    <row r="367" s="19" customFormat="1" hidden="1"/>
    <row r="368" s="19" customFormat="1" hidden="1"/>
    <row r="369" s="19" customFormat="1" hidden="1"/>
    <row r="370" s="19" customFormat="1" hidden="1"/>
    <row r="371" s="19" customFormat="1" hidden="1"/>
    <row r="372" s="19" customFormat="1" hidden="1"/>
    <row r="373" s="19" customFormat="1" hidden="1"/>
    <row r="374" s="19" customFormat="1" hidden="1"/>
    <row r="375" s="19" customFormat="1" hidden="1"/>
    <row r="376" s="19" customFormat="1" hidden="1"/>
    <row r="377" s="19" customFormat="1" hidden="1"/>
    <row r="378" s="19" customFormat="1" hidden="1"/>
    <row r="379" s="19" customFormat="1" hidden="1"/>
    <row r="380" s="19" customFormat="1" hidden="1"/>
    <row r="381" s="19" customFormat="1" hidden="1"/>
    <row r="382" s="19" customFormat="1" hidden="1"/>
    <row r="383" s="19" customFormat="1" hidden="1"/>
    <row r="384" s="19" customFormat="1" hidden="1"/>
    <row r="385" s="19" customFormat="1" hidden="1"/>
    <row r="386" s="19" customFormat="1" hidden="1"/>
    <row r="387" s="19" customFormat="1" hidden="1"/>
    <row r="388" s="19" customFormat="1" hidden="1"/>
    <row r="389" s="19" customFormat="1" hidden="1"/>
    <row r="390" s="19" customFormat="1" hidden="1"/>
    <row r="391" s="19" customFormat="1" hidden="1"/>
    <row r="392" s="19" customFormat="1" hidden="1"/>
    <row r="393" s="19" customFormat="1" hidden="1"/>
    <row r="394" s="19" customFormat="1" hidden="1"/>
    <row r="395" s="19" customFormat="1" hidden="1"/>
    <row r="396" s="19" customFormat="1" hidden="1"/>
    <row r="397" s="19" customFormat="1" hidden="1"/>
    <row r="398" s="19" customFormat="1" hidden="1"/>
    <row r="399" s="19" customFormat="1" hidden="1"/>
    <row r="400" s="19" customFormat="1" hidden="1"/>
    <row r="401" s="19" customFormat="1" hidden="1"/>
    <row r="402" s="19" customFormat="1" hidden="1"/>
    <row r="403" s="19" customFormat="1" hidden="1"/>
    <row r="404" s="19" customFormat="1" hidden="1"/>
    <row r="405" s="19" customFormat="1" hidden="1"/>
    <row r="406" s="19" customFormat="1" hidden="1"/>
    <row r="407" s="19" customFormat="1" hidden="1"/>
    <row r="408" s="19" customFormat="1" hidden="1"/>
    <row r="409" s="19" customFormat="1" hidden="1"/>
    <row r="410" s="19" customFormat="1" hidden="1"/>
    <row r="411" s="19" customFormat="1" hidden="1"/>
    <row r="412" s="19" customFormat="1" hidden="1"/>
    <row r="413" s="19" customFormat="1" hidden="1"/>
    <row r="414" s="19" customFormat="1" hidden="1"/>
    <row r="415" s="19" customFormat="1" hidden="1"/>
    <row r="416" s="19" customFormat="1" hidden="1"/>
    <row r="417" s="19" customFormat="1" hidden="1"/>
    <row r="418" s="19" customFormat="1" hidden="1"/>
    <row r="419" s="19" customFormat="1" hidden="1"/>
    <row r="420" s="19" customFormat="1" hidden="1"/>
    <row r="421" s="19" customFormat="1" hidden="1"/>
    <row r="422" s="19" customFormat="1" hidden="1"/>
    <row r="423" s="19" customFormat="1" hidden="1"/>
    <row r="424" s="19" customFormat="1" hidden="1"/>
    <row r="425" s="19" customFormat="1" hidden="1"/>
    <row r="426" s="19" customFormat="1" hidden="1"/>
    <row r="427" s="19" customFormat="1" hidden="1"/>
    <row r="428" s="19" customFormat="1" hidden="1"/>
    <row r="429" s="19" customFormat="1" hidden="1"/>
    <row r="430" s="19" customFormat="1" hidden="1"/>
    <row r="431" s="19" customFormat="1" hidden="1"/>
    <row r="432" s="19" customFormat="1" hidden="1"/>
    <row r="433" s="19" customFormat="1" hidden="1"/>
    <row r="434" s="19" customFormat="1" hidden="1"/>
    <row r="435" s="19" customFormat="1" hidden="1"/>
    <row r="436" s="19" customFormat="1" hidden="1"/>
    <row r="437" s="19" customFormat="1" hidden="1"/>
    <row r="438" s="19" customFormat="1" hidden="1"/>
    <row r="439" s="19" customFormat="1" hidden="1"/>
    <row r="440" s="19" customFormat="1" hidden="1"/>
    <row r="441" s="19" customFormat="1" hidden="1"/>
    <row r="442" s="19" customFormat="1" hidden="1"/>
    <row r="443" s="19" customFormat="1" hidden="1"/>
    <row r="444" s="19" customFormat="1" hidden="1"/>
    <row r="445" s="19" customFormat="1" hidden="1"/>
    <row r="446" s="19" customFormat="1" hidden="1"/>
    <row r="447" s="19" customFormat="1" hidden="1"/>
    <row r="448" s="19" customFormat="1" hidden="1"/>
    <row r="449" s="19" customFormat="1" hidden="1"/>
    <row r="450" s="19" customFormat="1" hidden="1"/>
    <row r="451" s="19" customFormat="1" hidden="1"/>
    <row r="452" s="19" customFormat="1" hidden="1"/>
    <row r="453" s="19" customFormat="1" hidden="1"/>
    <row r="454" s="19" customFormat="1" hidden="1"/>
    <row r="455" s="19" customFormat="1" hidden="1"/>
    <row r="456" s="19" customFormat="1" hidden="1"/>
    <row r="457" s="19" customFormat="1" hidden="1"/>
    <row r="458" s="19" customFormat="1" hidden="1"/>
    <row r="459" s="19" customFormat="1" hidden="1"/>
    <row r="460" s="19" customFormat="1" hidden="1"/>
    <row r="461" s="19" customFormat="1" hidden="1"/>
    <row r="462" s="19" customFormat="1" hidden="1"/>
    <row r="463" s="19" customFormat="1" hidden="1"/>
    <row r="464" s="19" customFormat="1" hidden="1"/>
    <row r="465" s="19" customFormat="1" hidden="1"/>
    <row r="466" s="19" customFormat="1" hidden="1"/>
    <row r="467" s="19" customFormat="1" hidden="1"/>
    <row r="468" s="19" customFormat="1" hidden="1"/>
    <row r="469" s="19" customFormat="1" hidden="1"/>
    <row r="470" s="19" customFormat="1" hidden="1"/>
    <row r="471" s="19" customFormat="1" hidden="1"/>
    <row r="472" s="19" customFormat="1" hidden="1"/>
    <row r="473" s="19" customFormat="1" hidden="1"/>
    <row r="474" s="19" customFormat="1" hidden="1"/>
    <row r="475" s="19" customFormat="1" hidden="1"/>
    <row r="476" s="19" customFormat="1" hidden="1"/>
    <row r="477" s="19" customFormat="1" hidden="1"/>
    <row r="478" s="19" customFormat="1" hidden="1"/>
    <row r="479" s="19" customFormat="1" hidden="1"/>
    <row r="480" s="19" customFormat="1" hidden="1"/>
    <row r="481" spans="2:5" s="19" customFormat="1" hidden="1"/>
    <row r="482" spans="2:5" s="19" customFormat="1" hidden="1"/>
    <row r="483" spans="2:5" s="19" customFormat="1" hidden="1"/>
    <row r="484" spans="2:5" s="19" customFormat="1" hidden="1"/>
    <row r="485" spans="2:5" s="19" customFormat="1" hidden="1"/>
    <row r="486" spans="2:5" s="19" customFormat="1" hidden="1"/>
    <row r="487" spans="2:5" s="19" customFormat="1" hidden="1"/>
    <row r="488" spans="2:5" s="19" customFormat="1" hidden="1"/>
    <row r="489" spans="2:5" s="19" customFormat="1" hidden="1"/>
    <row r="490" spans="2:5" s="19" customFormat="1" hidden="1">
      <c r="B490" s="27"/>
      <c r="C490" s="27"/>
      <c r="D490" s="27"/>
      <c r="E490" s="27"/>
    </row>
    <row r="491" spans="2:5" s="19" customFormat="1" hidden="1">
      <c r="B491" s="27"/>
      <c r="C491" s="27"/>
      <c r="D491" s="27"/>
      <c r="E491" s="27"/>
    </row>
    <row r="492" spans="2:5" s="19" customFormat="1" hidden="1">
      <c r="B492" s="27"/>
      <c r="C492" s="27"/>
      <c r="D492" s="27"/>
      <c r="E492" s="27"/>
    </row>
    <row r="493" spans="2:5" s="19" customFormat="1" hidden="1">
      <c r="B493" s="27"/>
      <c r="C493" s="27"/>
      <c r="D493" s="27"/>
      <c r="E493" s="27"/>
    </row>
    <row r="494" spans="2:5" s="19" customFormat="1" hidden="1">
      <c r="B494" s="27"/>
      <c r="C494" s="27"/>
      <c r="D494" s="27"/>
      <c r="E494" s="27"/>
    </row>
    <row r="495" spans="2:5" s="19" customFormat="1" hidden="1">
      <c r="B495" s="27"/>
      <c r="C495" s="27"/>
      <c r="D495" s="27"/>
      <c r="E495" s="27"/>
    </row>
    <row r="496" spans="2:5" s="19" customFormat="1" hidden="1">
      <c r="B496" s="27"/>
      <c r="C496" s="27"/>
      <c r="D496" s="27"/>
      <c r="E496" s="27"/>
    </row>
    <row r="497" spans="1:17" s="19" customFormat="1" hidden="1">
      <c r="B497" s="27"/>
      <c r="C497" s="27"/>
      <c r="D497" s="27"/>
      <c r="E497" s="27"/>
    </row>
    <row r="498" spans="1:17" s="19" customFormat="1" hidden="1">
      <c r="B498" s="27"/>
      <c r="C498" s="27"/>
      <c r="D498" s="27"/>
      <c r="E498" s="27"/>
    </row>
    <row r="499" spans="1:17" s="19" customFormat="1" hidden="1">
      <c r="B499" s="27"/>
      <c r="C499" s="27"/>
      <c r="D499" s="27"/>
      <c r="E499" s="27"/>
    </row>
    <row r="500" spans="1:17" s="19" customFormat="1" hidden="1">
      <c r="B500" s="27"/>
      <c r="C500" s="27"/>
      <c r="D500" s="27"/>
      <c r="E500" s="27"/>
    </row>
    <row r="501" spans="1:17" s="19" customFormat="1" hidden="1">
      <c r="B501" s="27"/>
      <c r="C501" s="27"/>
      <c r="D501" s="27"/>
      <c r="E501" s="27"/>
      <c r="L501" s="27"/>
    </row>
    <row r="502" spans="1:17" s="19" customFormat="1" hidden="1">
      <c r="A502" s="27"/>
      <c r="B502" s="27"/>
      <c r="C502" s="27"/>
      <c r="D502" s="27"/>
      <c r="E502" s="27"/>
      <c r="I502" s="27"/>
      <c r="J502" s="27"/>
      <c r="K502" s="27"/>
      <c r="L502" s="27"/>
    </row>
    <row r="503" spans="1:17" s="19" customFormat="1" hidden="1">
      <c r="A503" s="27"/>
      <c r="B503" s="27"/>
      <c r="C503" s="27"/>
      <c r="D503" s="27"/>
      <c r="E503" s="27"/>
      <c r="F503" s="27"/>
      <c r="G503" s="27"/>
      <c r="H503" s="27"/>
      <c r="I503" s="27"/>
      <c r="J503" s="27"/>
      <c r="K503" s="27"/>
      <c r="L503" s="27"/>
    </row>
    <row r="504" spans="1:17" s="19" customFormat="1" hidden="1">
      <c r="A504" s="27"/>
      <c r="B504" s="27"/>
      <c r="C504" s="27"/>
      <c r="D504" s="27"/>
      <c r="E504" s="27"/>
      <c r="F504" s="27"/>
      <c r="G504" s="27"/>
      <c r="H504" s="27"/>
      <c r="I504" s="27"/>
      <c r="J504" s="27"/>
      <c r="K504" s="27"/>
      <c r="L504" s="27"/>
    </row>
    <row r="505" spans="1:17" hidden="1">
      <c r="M505" s="19"/>
      <c r="N505" s="19"/>
      <c r="O505" s="19"/>
      <c r="P505" s="19"/>
      <c r="Q505" s="19"/>
    </row>
  </sheetData>
  <sortState ref="M10:P17">
    <sortCondition descending="1" ref="N10:N17"/>
  </sortState>
  <mergeCells count="9">
    <mergeCell ref="A31:A37"/>
    <mergeCell ref="M28:P29"/>
    <mergeCell ref="B31:P37"/>
    <mergeCell ref="I10:K10"/>
    <mergeCell ref="M9:P9"/>
    <mergeCell ref="C10:E10"/>
    <mergeCell ref="F10:H10"/>
    <mergeCell ref="C9:K9"/>
    <mergeCell ref="B27:J27"/>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3DDA9"/>
  </sheetPr>
  <dimension ref="A1:T1048505"/>
  <sheetViews>
    <sheetView showGridLines="0" topLeftCell="A88" zoomScale="85" zoomScaleNormal="85" workbookViewId="0">
      <selection activeCell="J56" sqref="J56"/>
    </sheetView>
  </sheetViews>
  <sheetFormatPr baseColWidth="10" defaultColWidth="0" defaultRowHeight="13.8" zeroHeight="1"/>
  <cols>
    <col min="1" max="1" width="8.44140625" style="27" customWidth="1"/>
    <col min="2" max="2" width="25.44140625" style="27" customWidth="1"/>
    <col min="3" max="10" width="17.109375" style="27" customWidth="1"/>
    <col min="11" max="13" width="10.88671875" style="27" customWidth="1"/>
    <col min="14" max="14" width="12.33203125" style="27" customWidth="1"/>
    <col min="15" max="20" width="10.88671875" style="27" customWidth="1"/>
    <col min="21" max="16384" width="10.88671875" style="27" hidden="1"/>
  </cols>
  <sheetData>
    <row r="1" spans="1:20" s="19" customFormat="1">
      <c r="E1" s="44"/>
      <c r="M1" s="20"/>
    </row>
    <row r="2" spans="1:20" s="19" customFormat="1">
      <c r="E2" s="44"/>
      <c r="M2" s="20"/>
    </row>
    <row r="3" spans="1:20" s="19" customFormat="1">
      <c r="E3" s="44"/>
      <c r="M3" s="20"/>
    </row>
    <row r="4" spans="1:20" s="19" customFormat="1">
      <c r="A4" s="23" t="s">
        <v>159</v>
      </c>
      <c r="M4" s="20"/>
    </row>
    <row r="5" spans="1:20" s="19" customFormat="1">
      <c r="A5" s="105" t="s">
        <v>182</v>
      </c>
      <c r="B5" s="113"/>
      <c r="C5" s="113"/>
      <c r="D5" s="113"/>
      <c r="E5" s="113"/>
      <c r="F5" s="113"/>
      <c r="G5" s="113"/>
      <c r="H5" s="113"/>
      <c r="I5" s="113"/>
      <c r="J5" s="113"/>
      <c r="K5" s="113"/>
      <c r="L5" s="113"/>
      <c r="M5" s="113"/>
      <c r="N5" s="113"/>
      <c r="O5" s="113"/>
      <c r="P5" s="113"/>
      <c r="Q5" s="113"/>
      <c r="R5" s="113"/>
      <c r="S5" s="113"/>
      <c r="T5" s="113"/>
    </row>
    <row r="6" spans="1:20" s="19" customFormat="1">
      <c r="A6" s="23" t="s">
        <v>2</v>
      </c>
      <c r="M6" s="20"/>
    </row>
    <row r="7" spans="1:20" s="19" customFormat="1">
      <c r="A7" s="43" t="s">
        <v>3</v>
      </c>
      <c r="M7" s="20"/>
    </row>
    <row r="8" spans="1:20" s="19" customFormat="1"/>
    <row r="9" spans="1:20" s="19" customFormat="1">
      <c r="G9" s="68"/>
      <c r="H9" s="68"/>
      <c r="I9" s="68"/>
      <c r="J9" s="68"/>
      <c r="K9" s="68"/>
    </row>
    <row r="10" spans="1:20" s="19" customFormat="1">
      <c r="B10" s="23" t="s">
        <v>183</v>
      </c>
      <c r="G10" s="68"/>
      <c r="H10" s="68"/>
      <c r="I10" s="68"/>
      <c r="J10" s="68"/>
      <c r="K10" s="68"/>
      <c r="L10" s="68"/>
      <c r="M10" s="68"/>
      <c r="N10" s="68"/>
      <c r="O10" s="68"/>
    </row>
    <row r="11" spans="1:20" s="19" customFormat="1">
      <c r="B11" s="69"/>
      <c r="C11" s="70"/>
      <c r="D11" s="71"/>
      <c r="E11" s="72"/>
      <c r="F11" s="71"/>
      <c r="H11" s="45"/>
      <c r="I11" s="45"/>
      <c r="J11" s="45"/>
      <c r="K11" s="45"/>
      <c r="L11" s="45"/>
      <c r="M11" s="45"/>
      <c r="N11" s="45"/>
    </row>
    <row r="12" spans="1:20" s="19" customFormat="1" ht="38.25" customHeight="1">
      <c r="B12" s="73"/>
      <c r="C12" s="238" t="s">
        <v>131</v>
      </c>
      <c r="D12" s="238"/>
      <c r="E12" s="238"/>
      <c r="F12" s="238"/>
      <c r="G12" s="238" t="s">
        <v>184</v>
      </c>
      <c r="H12" s="238"/>
      <c r="I12" s="238"/>
      <c r="J12" s="238"/>
      <c r="K12" s="45"/>
      <c r="L12" s="45"/>
      <c r="M12" s="45"/>
      <c r="N12" s="45"/>
    </row>
    <row r="13" spans="1:20" s="19" customFormat="1" ht="27.6">
      <c r="B13" s="172" t="s">
        <v>185</v>
      </c>
      <c r="C13" s="163">
        <v>2023</v>
      </c>
      <c r="D13" s="163">
        <v>2024</v>
      </c>
      <c r="E13" s="163" t="s">
        <v>166</v>
      </c>
      <c r="F13" s="153" t="s">
        <v>186</v>
      </c>
      <c r="G13" s="163">
        <v>2023</v>
      </c>
      <c r="H13" s="163">
        <v>2024</v>
      </c>
      <c r="I13" s="163" t="s">
        <v>187</v>
      </c>
      <c r="J13" s="153" t="s">
        <v>186</v>
      </c>
      <c r="K13" s="45"/>
      <c r="L13" s="45"/>
      <c r="M13" s="45"/>
      <c r="N13" s="45"/>
    </row>
    <row r="14" spans="1:20" s="19" customFormat="1">
      <c r="B14" s="173" t="s">
        <v>188</v>
      </c>
      <c r="C14" s="149">
        <v>24</v>
      </c>
      <c r="D14" s="149">
        <v>30</v>
      </c>
      <c r="E14" s="164">
        <f>(D14/C14)-1</f>
        <v>0.25</v>
      </c>
      <c r="F14" s="164">
        <f t="shared" ref="F14:F47" si="0">+D14/$D$50</f>
        <v>0.2857142857142857</v>
      </c>
      <c r="G14" s="165">
        <v>125.4962359851493</v>
      </c>
      <c r="H14" s="165">
        <v>1715.0503622737749</v>
      </c>
      <c r="I14" s="164">
        <f>(H14/G14)-1</f>
        <v>12.666149815654446</v>
      </c>
      <c r="J14" s="156">
        <f t="shared" ref="J14:J47" si="1">+H14/$H$50</f>
        <v>0.68872566119271217</v>
      </c>
      <c r="K14" s="214"/>
      <c r="L14" s="45"/>
      <c r="M14" s="45"/>
      <c r="N14" s="45"/>
    </row>
    <row r="15" spans="1:20" s="19" customFormat="1">
      <c r="B15" s="173" t="s">
        <v>189</v>
      </c>
      <c r="C15" s="149">
        <v>12</v>
      </c>
      <c r="D15" s="149">
        <v>10</v>
      </c>
      <c r="E15" s="164">
        <f t="shared" ref="E15:E49" si="2">(D15/C15)-1</f>
        <v>-0.16666666666666663</v>
      </c>
      <c r="F15" s="164">
        <f t="shared" si="0"/>
        <v>9.5238095238095233E-2</v>
      </c>
      <c r="G15" s="165">
        <v>123.19000000000001</v>
      </c>
      <c r="H15" s="165">
        <v>94.621967113182706</v>
      </c>
      <c r="I15" s="164">
        <f t="shared" ref="I15:I49" si="3">(H15/G15)-1</f>
        <v>-0.23190220705266096</v>
      </c>
      <c r="J15" s="156">
        <f t="shared" si="1"/>
        <v>3.7998054341088154E-2</v>
      </c>
      <c r="K15" s="214"/>
      <c r="L15" s="45"/>
      <c r="M15" s="45"/>
      <c r="N15" s="45"/>
    </row>
    <row r="16" spans="1:20" s="19" customFormat="1">
      <c r="B16" s="173" t="s">
        <v>81</v>
      </c>
      <c r="C16" s="149">
        <v>6</v>
      </c>
      <c r="D16" s="149">
        <v>9</v>
      </c>
      <c r="E16" s="164">
        <f t="shared" si="2"/>
        <v>0.5</v>
      </c>
      <c r="F16" s="164">
        <f t="shared" si="0"/>
        <v>8.5714285714285715E-2</v>
      </c>
      <c r="G16" s="165">
        <v>120.24999999999999</v>
      </c>
      <c r="H16" s="165">
        <v>71.948903133057343</v>
      </c>
      <c r="I16" s="164">
        <f t="shared" si="3"/>
        <v>-0.40167232321781832</v>
      </c>
      <c r="J16" s="156">
        <f t="shared" si="1"/>
        <v>2.8893061668876591E-2</v>
      </c>
      <c r="K16" s="214"/>
      <c r="L16" s="45"/>
      <c r="M16" s="45"/>
      <c r="N16" s="45"/>
    </row>
    <row r="17" spans="2:14" s="19" customFormat="1">
      <c r="B17" s="173" t="s">
        <v>190</v>
      </c>
      <c r="C17" s="149">
        <v>3</v>
      </c>
      <c r="D17" s="149">
        <v>7</v>
      </c>
      <c r="E17" s="164">
        <f t="shared" si="2"/>
        <v>1.3333333333333335</v>
      </c>
      <c r="F17" s="164">
        <f t="shared" si="0"/>
        <v>6.6666666666666666E-2</v>
      </c>
      <c r="G17" s="165">
        <v>2.7741113287055201</v>
      </c>
      <c r="H17" s="165">
        <v>36.71442075272747</v>
      </c>
      <c r="I17" s="164">
        <f t="shared" si="3"/>
        <v>12.234660185703316</v>
      </c>
      <c r="J17" s="156">
        <f t="shared" si="1"/>
        <v>1.4743685820809271E-2</v>
      </c>
      <c r="K17" s="214"/>
      <c r="L17" s="45"/>
      <c r="M17" s="45"/>
      <c r="N17" s="45"/>
    </row>
    <row r="18" spans="2:14" s="19" customFormat="1">
      <c r="B18" s="173" t="s">
        <v>82</v>
      </c>
      <c r="C18" s="149">
        <v>3</v>
      </c>
      <c r="D18" s="149">
        <v>7</v>
      </c>
      <c r="E18" s="164">
        <f t="shared" si="2"/>
        <v>1.3333333333333335</v>
      </c>
      <c r="F18" s="164">
        <f t="shared" si="0"/>
        <v>6.6666666666666666E-2</v>
      </c>
      <c r="G18" s="165">
        <v>20.96</v>
      </c>
      <c r="H18" s="165">
        <v>33.499741560035616</v>
      </c>
      <c r="I18" s="164">
        <f t="shared" si="3"/>
        <v>0.59827011259711904</v>
      </c>
      <c r="J18" s="156">
        <f t="shared" si="1"/>
        <v>1.3452742941689478E-2</v>
      </c>
      <c r="K18" s="214"/>
      <c r="L18" s="45"/>
      <c r="M18" s="45"/>
      <c r="N18" s="45"/>
    </row>
    <row r="19" spans="2:14" s="19" customFormat="1">
      <c r="B19" s="173" t="s">
        <v>191</v>
      </c>
      <c r="C19" s="149">
        <v>5</v>
      </c>
      <c r="D19" s="149">
        <v>3</v>
      </c>
      <c r="E19" s="164">
        <f t="shared" si="2"/>
        <v>-0.4</v>
      </c>
      <c r="F19" s="164">
        <f t="shared" si="0"/>
        <v>2.8571428571428571E-2</v>
      </c>
      <c r="G19" s="165">
        <v>17</v>
      </c>
      <c r="H19" s="165">
        <v>74.207030697938293</v>
      </c>
      <c r="I19" s="164">
        <f t="shared" si="3"/>
        <v>3.3651194528198998</v>
      </c>
      <c r="J19" s="156">
        <f t="shared" si="1"/>
        <v>2.9799874923105599E-2</v>
      </c>
      <c r="K19" s="45"/>
      <c r="L19" s="45"/>
      <c r="M19" s="45"/>
      <c r="N19" s="45"/>
    </row>
    <row r="20" spans="2:14" s="19" customFormat="1">
      <c r="B20" s="173" t="s">
        <v>192</v>
      </c>
      <c r="C20" s="149">
        <v>1</v>
      </c>
      <c r="D20" s="149">
        <v>3</v>
      </c>
      <c r="E20" s="164">
        <f t="shared" si="2"/>
        <v>2</v>
      </c>
      <c r="F20" s="164">
        <f t="shared" si="0"/>
        <v>2.8571428571428571E-2</v>
      </c>
      <c r="G20" s="165">
        <v>65.3</v>
      </c>
      <c r="H20" s="165">
        <v>80.700002670288001</v>
      </c>
      <c r="I20" s="164">
        <f t="shared" si="3"/>
        <v>0.23583465038725882</v>
      </c>
      <c r="J20" s="156">
        <f t="shared" si="1"/>
        <v>3.2407306467467707E-2</v>
      </c>
      <c r="K20" s="45"/>
      <c r="L20" s="45"/>
      <c r="M20" s="45"/>
      <c r="N20" s="45"/>
    </row>
    <row r="21" spans="2:14" s="19" customFormat="1">
      <c r="B21" s="173" t="s">
        <v>193</v>
      </c>
      <c r="C21" s="149"/>
      <c r="D21" s="149">
        <v>3</v>
      </c>
      <c r="E21" s="164"/>
      <c r="F21" s="164">
        <f t="shared" si="0"/>
        <v>2.8571428571428571E-2</v>
      </c>
      <c r="G21" s="165"/>
      <c r="H21" s="165">
        <v>3.4933588348534199</v>
      </c>
      <c r="I21" s="164"/>
      <c r="J21" s="156">
        <f t="shared" si="1"/>
        <v>1.402854357074418E-3</v>
      </c>
      <c r="K21" s="45"/>
      <c r="L21" s="45"/>
      <c r="M21" s="45"/>
      <c r="N21" s="45"/>
    </row>
    <row r="22" spans="2:14" s="19" customFormat="1">
      <c r="B22" s="173" t="s">
        <v>84</v>
      </c>
      <c r="C22" s="149">
        <v>6</v>
      </c>
      <c r="D22" s="149">
        <v>3</v>
      </c>
      <c r="E22" s="164">
        <f t="shared" si="2"/>
        <v>-0.5</v>
      </c>
      <c r="F22" s="164">
        <f t="shared" si="0"/>
        <v>2.8571428571428571E-2</v>
      </c>
      <c r="G22" s="165">
        <v>9.5380000000000003</v>
      </c>
      <c r="H22" s="165">
        <v>137.69999980926499</v>
      </c>
      <c r="I22" s="164">
        <f t="shared" si="3"/>
        <v>13.436988866561647</v>
      </c>
      <c r="J22" s="156">
        <f t="shared" si="1"/>
        <v>5.5297223627380203E-2</v>
      </c>
      <c r="K22" s="45"/>
      <c r="L22" s="45"/>
      <c r="M22" s="45"/>
      <c r="N22" s="45"/>
    </row>
    <row r="23" spans="2:14" s="19" customFormat="1">
      <c r="B23" s="173" t="s">
        <v>89</v>
      </c>
      <c r="C23" s="149"/>
      <c r="D23" s="149">
        <v>3</v>
      </c>
      <c r="E23" s="164"/>
      <c r="F23" s="164">
        <f t="shared" si="0"/>
        <v>2.8571428571428571E-2</v>
      </c>
      <c r="G23" s="165"/>
      <c r="H23" s="165">
        <v>5.1999999284739999</v>
      </c>
      <c r="I23" s="164"/>
      <c r="J23" s="156">
        <f t="shared" si="1"/>
        <v>2.0882030450652235E-3</v>
      </c>
      <c r="K23" s="45"/>
      <c r="L23" s="45"/>
      <c r="M23" s="45"/>
      <c r="N23" s="45"/>
    </row>
    <row r="24" spans="2:14" s="19" customFormat="1">
      <c r="B24" s="173" t="s">
        <v>194</v>
      </c>
      <c r="C24" s="149">
        <v>1</v>
      </c>
      <c r="D24" s="149">
        <v>3</v>
      </c>
      <c r="E24" s="164">
        <f t="shared" si="2"/>
        <v>2</v>
      </c>
      <c r="F24" s="164">
        <f t="shared" si="0"/>
        <v>2.8571428571428571E-2</v>
      </c>
      <c r="G24" s="165">
        <v>0.8</v>
      </c>
      <c r="H24" s="165">
        <v>8.1999998092649999</v>
      </c>
      <c r="I24" s="164">
        <f t="shared" si="3"/>
        <v>9.2499997615812486</v>
      </c>
      <c r="J24" s="156">
        <f t="shared" si="1"/>
        <v>3.2929355397638329E-3</v>
      </c>
      <c r="K24" s="45"/>
      <c r="L24" s="45"/>
      <c r="M24" s="45"/>
      <c r="N24" s="45"/>
    </row>
    <row r="25" spans="2:14" s="19" customFormat="1">
      <c r="B25" s="173" t="s">
        <v>195</v>
      </c>
      <c r="C25" s="149">
        <v>5</v>
      </c>
      <c r="D25" s="149">
        <v>3</v>
      </c>
      <c r="E25" s="164">
        <f t="shared" si="2"/>
        <v>-0.4</v>
      </c>
      <c r="F25" s="164">
        <f t="shared" si="0"/>
        <v>2.8571428571428571E-2</v>
      </c>
      <c r="G25" s="165">
        <v>13.213009874305481</v>
      </c>
      <c r="H25" s="165">
        <v>5.5370448369692502</v>
      </c>
      <c r="I25" s="164">
        <f t="shared" si="3"/>
        <v>-0.58093993044409986</v>
      </c>
      <c r="J25" s="166">
        <f t="shared" si="1"/>
        <v>2.2235527015891715E-3</v>
      </c>
      <c r="K25" s="45"/>
      <c r="L25" s="45"/>
      <c r="M25" s="45"/>
      <c r="N25" s="45"/>
    </row>
    <row r="26" spans="2:14" s="19" customFormat="1">
      <c r="B26" s="173" t="s">
        <v>196</v>
      </c>
      <c r="C26" s="149">
        <v>4</v>
      </c>
      <c r="D26" s="149">
        <v>2</v>
      </c>
      <c r="E26" s="164"/>
      <c r="F26" s="164">
        <f t="shared" si="0"/>
        <v>1.9047619047619049E-2</v>
      </c>
      <c r="G26" s="165">
        <v>28.550000095367</v>
      </c>
      <c r="H26" s="165">
        <v>2.1999999284739999</v>
      </c>
      <c r="I26" s="164"/>
      <c r="J26" s="166">
        <f t="shared" si="1"/>
        <v>8.8347050249495994E-4</v>
      </c>
      <c r="K26" s="45"/>
      <c r="L26" s="45"/>
      <c r="M26" s="45"/>
      <c r="N26" s="45"/>
    </row>
    <row r="27" spans="2:14" s="19" customFormat="1">
      <c r="B27" s="173" t="s">
        <v>197</v>
      </c>
      <c r="C27" s="149">
        <v>1</v>
      </c>
      <c r="D27" s="149">
        <v>2</v>
      </c>
      <c r="E27" s="164">
        <f t="shared" si="2"/>
        <v>1</v>
      </c>
      <c r="F27" s="164">
        <f t="shared" si="0"/>
        <v>1.9047619047619049E-2</v>
      </c>
      <c r="G27" s="165">
        <v>1.32</v>
      </c>
      <c r="H27" s="165">
        <v>53.099999427796</v>
      </c>
      <c r="I27" s="164">
        <f t="shared" si="3"/>
        <v>39.22727229378485</v>
      </c>
      <c r="J27" s="166">
        <f t="shared" si="1"/>
        <v>2.1323765773709404E-2</v>
      </c>
      <c r="K27" s="45"/>
      <c r="L27" s="45"/>
      <c r="M27" s="45"/>
      <c r="N27" s="45"/>
    </row>
    <row r="28" spans="2:14" s="19" customFormat="1">
      <c r="B28" s="173" t="s">
        <v>198</v>
      </c>
      <c r="C28" s="149">
        <v>2</v>
      </c>
      <c r="D28" s="149">
        <v>2</v>
      </c>
      <c r="E28" s="164">
        <f t="shared" si="2"/>
        <v>0</v>
      </c>
      <c r="F28" s="164">
        <f t="shared" si="0"/>
        <v>1.9047619047619049E-2</v>
      </c>
      <c r="G28" s="165">
        <v>10.9</v>
      </c>
      <c r="H28" s="165">
        <v>6.3000000238420002</v>
      </c>
      <c r="I28" s="164">
        <f t="shared" si="3"/>
        <v>-0.42201834643651381</v>
      </c>
      <c r="J28" s="166">
        <f t="shared" si="1"/>
        <v>2.5299383489719644E-3</v>
      </c>
      <c r="K28" s="45"/>
      <c r="L28" s="45"/>
      <c r="M28" s="45"/>
      <c r="N28" s="45"/>
    </row>
    <row r="29" spans="2:14" s="19" customFormat="1">
      <c r="B29" s="173" t="s">
        <v>199</v>
      </c>
      <c r="C29" s="149">
        <v>3</v>
      </c>
      <c r="D29" s="149">
        <v>2</v>
      </c>
      <c r="E29" s="164"/>
      <c r="F29" s="164">
        <f t="shared" si="0"/>
        <v>1.9047619047619049E-2</v>
      </c>
      <c r="G29" s="165">
        <v>22.791139524092799</v>
      </c>
      <c r="H29" s="165">
        <v>3.799999952316</v>
      </c>
      <c r="I29" s="164"/>
      <c r="J29" s="166">
        <f t="shared" si="1"/>
        <v>1.5259945347735116E-3</v>
      </c>
      <c r="K29" s="45"/>
      <c r="L29" s="45"/>
      <c r="M29" s="45"/>
      <c r="N29" s="45"/>
    </row>
    <row r="30" spans="2:14" s="19" customFormat="1">
      <c r="B30" s="173" t="s">
        <v>200</v>
      </c>
      <c r="C30" s="149"/>
      <c r="D30" s="149">
        <v>1</v>
      </c>
      <c r="E30" s="164"/>
      <c r="F30" s="164">
        <f t="shared" si="0"/>
        <v>9.5238095238095247E-3</v>
      </c>
      <c r="G30" s="165"/>
      <c r="H30" s="165">
        <v>16.799999237061002</v>
      </c>
      <c r="I30" s="164"/>
      <c r="J30" s="166">
        <f t="shared" si="1"/>
        <v>6.7465019320143297E-3</v>
      </c>
      <c r="K30" s="45"/>
      <c r="L30" s="45"/>
      <c r="M30" s="45"/>
      <c r="N30" s="45"/>
    </row>
    <row r="31" spans="2:14" s="19" customFormat="1">
      <c r="B31" s="173" t="s">
        <v>201</v>
      </c>
      <c r="C31" s="149"/>
      <c r="D31" s="149">
        <v>1</v>
      </c>
      <c r="E31" s="164"/>
      <c r="F31" s="164">
        <f t="shared" si="0"/>
        <v>9.5238095238095247E-3</v>
      </c>
      <c r="G31" s="165"/>
      <c r="H31" s="165">
        <v>0.69999998807899999</v>
      </c>
      <c r="I31" s="164"/>
      <c r="J31" s="166">
        <f t="shared" si="1"/>
        <v>2.8110425514585595E-4</v>
      </c>
      <c r="K31" s="45"/>
      <c r="L31" s="45"/>
      <c r="M31" s="45"/>
      <c r="N31" s="45"/>
    </row>
    <row r="32" spans="2:14" s="19" customFormat="1">
      <c r="B32" s="173" t="s">
        <v>86</v>
      </c>
      <c r="C32" s="149">
        <v>2</v>
      </c>
      <c r="D32" s="149">
        <v>1</v>
      </c>
      <c r="E32" s="164">
        <f t="shared" si="2"/>
        <v>-0.5</v>
      </c>
      <c r="F32" s="164">
        <f t="shared" si="0"/>
        <v>9.5238095238095247E-3</v>
      </c>
      <c r="G32" s="165">
        <v>4.5599999999999996</v>
      </c>
      <c r="H32" s="165">
        <v>22.4</v>
      </c>
      <c r="I32" s="164">
        <f t="shared" si="3"/>
        <v>3.9122807017543861</v>
      </c>
      <c r="J32" s="166">
        <f t="shared" si="1"/>
        <v>8.995336317857967E-3</v>
      </c>
      <c r="K32" s="45"/>
      <c r="L32" s="45"/>
      <c r="M32" s="45"/>
      <c r="N32" s="45"/>
    </row>
    <row r="33" spans="2:14" s="19" customFormat="1">
      <c r="B33" s="173" t="s">
        <v>202</v>
      </c>
      <c r="C33" s="149">
        <v>1</v>
      </c>
      <c r="D33" s="149">
        <v>1</v>
      </c>
      <c r="E33" s="164"/>
      <c r="F33" s="164">
        <f t="shared" si="0"/>
        <v>9.5238095238095247E-3</v>
      </c>
      <c r="G33" s="165">
        <v>4.8600000000000003</v>
      </c>
      <c r="H33" s="165">
        <v>1.33047805056476</v>
      </c>
      <c r="I33" s="164"/>
      <c r="J33" s="166">
        <f t="shared" si="1"/>
        <v>5.3429006823027027E-4</v>
      </c>
      <c r="K33" s="45"/>
      <c r="L33" s="45"/>
      <c r="M33" s="45"/>
      <c r="N33" s="45"/>
    </row>
    <row r="34" spans="2:14" s="19" customFormat="1">
      <c r="B34" s="173" t="s">
        <v>203</v>
      </c>
      <c r="C34" s="149">
        <v>5</v>
      </c>
      <c r="D34" s="149">
        <v>1</v>
      </c>
      <c r="E34" s="164"/>
      <c r="F34" s="164">
        <f t="shared" si="0"/>
        <v>9.5238095238095247E-3</v>
      </c>
      <c r="G34" s="165">
        <v>18.959999618529999</v>
      </c>
      <c r="H34" s="165">
        <v>0.75</v>
      </c>
      <c r="I34" s="164"/>
      <c r="J34" s="166">
        <f t="shared" si="1"/>
        <v>3.0118313564256587E-4</v>
      </c>
      <c r="K34" s="45"/>
      <c r="L34" s="45"/>
      <c r="M34" s="45"/>
      <c r="N34" s="45"/>
    </row>
    <row r="35" spans="2:14" s="19" customFormat="1">
      <c r="B35" s="173" t="s">
        <v>204</v>
      </c>
      <c r="C35" s="149"/>
      <c r="D35" s="149">
        <v>1</v>
      </c>
      <c r="E35" s="164"/>
      <c r="F35" s="164">
        <f t="shared" si="0"/>
        <v>9.5238095238095247E-3</v>
      </c>
      <c r="G35" s="165"/>
      <c r="H35" s="165">
        <v>6.1999998092649999</v>
      </c>
      <c r="I35" s="164"/>
      <c r="J35" s="166">
        <f t="shared" si="1"/>
        <v>2.4897805113836572E-3</v>
      </c>
      <c r="K35" s="45"/>
      <c r="L35" s="45"/>
      <c r="M35" s="45"/>
      <c r="N35" s="45"/>
    </row>
    <row r="36" spans="2:14" s="19" customFormat="1">
      <c r="B36" s="173" t="s">
        <v>205</v>
      </c>
      <c r="C36" s="149"/>
      <c r="D36" s="149">
        <v>1</v>
      </c>
      <c r="E36" s="164"/>
      <c r="F36" s="164">
        <f t="shared" si="0"/>
        <v>9.5238095238095247E-3</v>
      </c>
      <c r="G36" s="165"/>
      <c r="H36" s="165">
        <v>5.900000095367</v>
      </c>
      <c r="I36" s="164"/>
      <c r="J36" s="166">
        <f t="shared" si="1"/>
        <v>2.369307372018761E-3</v>
      </c>
      <c r="K36" s="45"/>
      <c r="L36" s="45"/>
      <c r="M36" s="45"/>
      <c r="N36" s="45"/>
    </row>
    <row r="37" spans="2:14" s="19" customFormat="1">
      <c r="B37" s="173" t="s">
        <v>206</v>
      </c>
      <c r="C37" s="149"/>
      <c r="D37" s="149">
        <v>1</v>
      </c>
      <c r="E37" s="164"/>
      <c r="F37" s="164">
        <f t="shared" si="0"/>
        <v>9.5238095238095247E-3</v>
      </c>
      <c r="G37" s="165"/>
      <c r="H37" s="165">
        <v>0.9</v>
      </c>
      <c r="I37" s="164"/>
      <c r="J37" s="166">
        <f t="shared" si="1"/>
        <v>3.6141976277107908E-4</v>
      </c>
      <c r="K37" s="45"/>
      <c r="L37" s="45"/>
      <c r="M37" s="45"/>
      <c r="N37" s="45"/>
    </row>
    <row r="38" spans="2:14" s="19" customFormat="1">
      <c r="B38" s="173" t="s">
        <v>207</v>
      </c>
      <c r="C38" s="149"/>
      <c r="D38" s="149">
        <v>1</v>
      </c>
      <c r="E38" s="164"/>
      <c r="F38" s="164">
        <f t="shared" si="0"/>
        <v>9.5238095238095247E-3</v>
      </c>
      <c r="G38" s="165"/>
      <c r="H38" s="165">
        <v>1.299999952316</v>
      </c>
      <c r="I38" s="164"/>
      <c r="J38" s="166">
        <f t="shared" si="1"/>
        <v>5.2205074929829196E-4</v>
      </c>
      <c r="K38" s="45"/>
      <c r="L38" s="45"/>
      <c r="M38" s="45"/>
      <c r="N38" s="45"/>
    </row>
    <row r="39" spans="2:14" s="19" customFormat="1">
      <c r="B39" s="173" t="s">
        <v>208</v>
      </c>
      <c r="C39" s="149"/>
      <c r="D39" s="149">
        <v>1</v>
      </c>
      <c r="E39" s="164"/>
      <c r="F39" s="164">
        <f t="shared" si="0"/>
        <v>9.5238095238095247E-3</v>
      </c>
      <c r="G39" s="165"/>
      <c r="H39" s="165">
        <v>4.8923341751297702</v>
      </c>
      <c r="I39" s="164"/>
      <c r="J39" s="166">
        <f t="shared" si="1"/>
        <v>1.964651396635827E-3</v>
      </c>
      <c r="K39" s="45"/>
      <c r="L39" s="45"/>
      <c r="M39" s="45"/>
      <c r="N39" s="45"/>
    </row>
    <row r="40" spans="2:14" s="19" customFormat="1">
      <c r="B40" s="173" t="s">
        <v>209</v>
      </c>
      <c r="C40" s="149"/>
      <c r="D40" s="149">
        <v>1</v>
      </c>
      <c r="E40" s="164"/>
      <c r="F40" s="164">
        <f t="shared" si="0"/>
        <v>9.5238095238095247E-3</v>
      </c>
      <c r="G40" s="165"/>
      <c r="H40" s="165">
        <v>21.881379690616001</v>
      </c>
      <c r="I40" s="164"/>
      <c r="J40" s="166">
        <f t="shared" si="1"/>
        <v>8.7870700632070465E-3</v>
      </c>
      <c r="K40" s="45"/>
      <c r="L40" s="45"/>
      <c r="M40" s="45"/>
      <c r="N40" s="45"/>
    </row>
    <row r="41" spans="2:14" s="19" customFormat="1">
      <c r="B41" s="173" t="s">
        <v>210</v>
      </c>
      <c r="C41" s="149">
        <v>2</v>
      </c>
      <c r="D41" s="149">
        <v>1</v>
      </c>
      <c r="E41" s="164"/>
      <c r="F41" s="164">
        <f t="shared" si="0"/>
        <v>9.5238095238095247E-3</v>
      </c>
      <c r="G41" s="165">
        <v>12.08</v>
      </c>
      <c r="H41" s="165">
        <v>66.852245424762501</v>
      </c>
      <c r="I41" s="164"/>
      <c r="J41" s="166">
        <f t="shared" si="1"/>
        <v>2.68463585357018E-2</v>
      </c>
      <c r="K41" s="45"/>
      <c r="L41" s="45"/>
      <c r="M41" s="45"/>
      <c r="N41" s="45"/>
    </row>
    <row r="42" spans="2:14" s="19" customFormat="1">
      <c r="B42" s="173" t="s">
        <v>211</v>
      </c>
      <c r="C42" s="149">
        <v>1</v>
      </c>
      <c r="D42" s="149">
        <v>1</v>
      </c>
      <c r="E42" s="164">
        <f t="shared" si="2"/>
        <v>0</v>
      </c>
      <c r="F42" s="164">
        <f t="shared" si="0"/>
        <v>9.5238095238095247E-3</v>
      </c>
      <c r="G42" s="165">
        <v>1.299999952316</v>
      </c>
      <c r="H42" s="165">
        <v>8</v>
      </c>
      <c r="I42" s="164">
        <f t="shared" si="3"/>
        <v>5.1538463795692389</v>
      </c>
      <c r="J42" s="166">
        <f t="shared" si="1"/>
        <v>3.2126201135207026E-3</v>
      </c>
      <c r="K42" s="45"/>
      <c r="L42" s="45"/>
      <c r="M42" s="45"/>
      <c r="N42" s="45"/>
    </row>
    <row r="43" spans="2:14" s="19" customFormat="1">
      <c r="B43" s="173" t="s">
        <v>212</v>
      </c>
      <c r="C43" s="149">
        <v>1</v>
      </c>
      <c r="D43" s="149"/>
      <c r="E43" s="164">
        <f t="shared" si="2"/>
        <v>-1</v>
      </c>
      <c r="F43" s="164">
        <f t="shared" si="0"/>
        <v>0</v>
      </c>
      <c r="G43" s="165">
        <v>5</v>
      </c>
      <c r="H43" s="165"/>
      <c r="I43" s="164">
        <f t="shared" si="3"/>
        <v>-1</v>
      </c>
      <c r="J43" s="166">
        <f t="shared" si="1"/>
        <v>0</v>
      </c>
      <c r="K43" s="45"/>
      <c r="L43" s="45"/>
      <c r="M43" s="45"/>
      <c r="N43" s="45"/>
    </row>
    <row r="44" spans="2:14" s="19" customFormat="1">
      <c r="B44" s="173" t="s">
        <v>85</v>
      </c>
      <c r="C44" s="149">
        <v>1</v>
      </c>
      <c r="D44" s="149"/>
      <c r="E44" s="164">
        <f t="shared" si="2"/>
        <v>-1</v>
      </c>
      <c r="F44" s="164">
        <f t="shared" si="0"/>
        <v>0</v>
      </c>
      <c r="G44" s="165">
        <v>3.26</v>
      </c>
      <c r="H44" s="165"/>
      <c r="I44" s="164">
        <f t="shared" si="3"/>
        <v>-1</v>
      </c>
      <c r="J44" s="166">
        <f t="shared" si="1"/>
        <v>0</v>
      </c>
      <c r="K44" s="45"/>
      <c r="L44" s="45"/>
      <c r="M44" s="45"/>
      <c r="N44" s="45"/>
    </row>
    <row r="45" spans="2:14" s="19" customFormat="1">
      <c r="B45" s="173" t="s">
        <v>213</v>
      </c>
      <c r="C45" s="149">
        <v>1</v>
      </c>
      <c r="D45" s="149"/>
      <c r="E45" s="164">
        <f t="shared" si="2"/>
        <v>-1</v>
      </c>
      <c r="F45" s="164">
        <f t="shared" si="0"/>
        <v>0</v>
      </c>
      <c r="G45" s="165">
        <v>1.05</v>
      </c>
      <c r="H45" s="165"/>
      <c r="I45" s="164">
        <f t="shared" si="3"/>
        <v>-1</v>
      </c>
      <c r="J45" s="166">
        <f t="shared" si="1"/>
        <v>0</v>
      </c>
      <c r="K45" s="45"/>
      <c r="L45" s="45"/>
      <c r="M45" s="45"/>
      <c r="N45" s="45"/>
    </row>
    <row r="46" spans="2:14" s="19" customFormat="1">
      <c r="B46" s="173" t="s">
        <v>90</v>
      </c>
      <c r="C46" s="149">
        <v>1</v>
      </c>
      <c r="D46" s="149"/>
      <c r="E46" s="164">
        <f t="shared" si="2"/>
        <v>-1</v>
      </c>
      <c r="F46" s="164">
        <f t="shared" si="0"/>
        <v>0</v>
      </c>
      <c r="G46" s="165">
        <v>1</v>
      </c>
      <c r="H46" s="165"/>
      <c r="I46" s="164">
        <f t="shared" si="3"/>
        <v>-1</v>
      </c>
      <c r="J46" s="166">
        <f t="shared" si="1"/>
        <v>0</v>
      </c>
      <c r="K46" s="45"/>
      <c r="L46" s="45"/>
      <c r="M46" s="45"/>
      <c r="N46" s="45"/>
    </row>
    <row r="47" spans="2:14" s="19" customFormat="1">
      <c r="B47" s="173" t="s">
        <v>214</v>
      </c>
      <c r="C47" s="149">
        <v>1</v>
      </c>
      <c r="D47" s="149"/>
      <c r="E47" s="164">
        <f t="shared" si="2"/>
        <v>-1</v>
      </c>
      <c r="F47" s="164">
        <f t="shared" si="0"/>
        <v>0</v>
      </c>
      <c r="G47" s="165">
        <v>2.2000000000000002</v>
      </c>
      <c r="H47" s="165"/>
      <c r="I47" s="164">
        <f t="shared" si="3"/>
        <v>-1</v>
      </c>
      <c r="J47" s="166">
        <f t="shared" si="1"/>
        <v>0</v>
      </c>
      <c r="K47" s="45"/>
      <c r="L47" s="45"/>
      <c r="M47" s="45"/>
      <c r="N47" s="45"/>
    </row>
    <row r="48" spans="2:14" s="19" customFormat="1">
      <c r="B48" s="173" t="s">
        <v>215</v>
      </c>
      <c r="C48" s="149">
        <v>1</v>
      </c>
      <c r="D48" s="149"/>
      <c r="E48" s="164">
        <f t="shared" si="2"/>
        <v>-1</v>
      </c>
      <c r="F48" s="164">
        <f t="shared" ref="F48:F49" si="4">+D48/$D$50</f>
        <v>0</v>
      </c>
      <c r="G48" s="165">
        <v>10.4</v>
      </c>
      <c r="H48" s="165"/>
      <c r="I48" s="164">
        <f>(H48/G48)-1</f>
        <v>-1</v>
      </c>
      <c r="J48" s="166">
        <f t="shared" ref="J48" si="5">+H48/$H$50</f>
        <v>0</v>
      </c>
      <c r="K48" s="45"/>
      <c r="L48" s="45"/>
      <c r="M48" s="45"/>
      <c r="N48" s="45"/>
    </row>
    <row r="49" spans="1:14" s="19" customFormat="1">
      <c r="B49" s="173" t="s">
        <v>216</v>
      </c>
      <c r="C49" s="149">
        <v>1</v>
      </c>
      <c r="D49" s="149"/>
      <c r="E49" s="164">
        <f t="shared" si="2"/>
        <v>-1</v>
      </c>
      <c r="F49" s="164">
        <f t="shared" si="4"/>
        <v>0</v>
      </c>
      <c r="G49" s="165">
        <v>1</v>
      </c>
      <c r="H49" s="165"/>
      <c r="I49" s="164">
        <f t="shared" si="3"/>
        <v>-1</v>
      </c>
      <c r="J49" s="166">
        <f>+H49/$H$50</f>
        <v>0</v>
      </c>
      <c r="K49" s="45"/>
      <c r="L49" s="45"/>
      <c r="M49" s="45"/>
      <c r="N49" s="45"/>
    </row>
    <row r="50" spans="1:14" s="19" customFormat="1" ht="14.1" customHeight="1">
      <c r="B50" s="173" t="s">
        <v>139</v>
      </c>
      <c r="C50" s="155">
        <f>+SUM(C14:C49)</f>
        <v>94</v>
      </c>
      <c r="D50" s="167">
        <f>+SUM(D14:D49)</f>
        <v>105</v>
      </c>
      <c r="E50" s="168">
        <f>(D50/C50)-1</f>
        <v>0.11702127659574457</v>
      </c>
      <c r="F50" s="169">
        <f>+D50/$D$50</f>
        <v>1</v>
      </c>
      <c r="G50" s="170">
        <f>+SUM(G14:G49)</f>
        <v>627.75249637846616</v>
      </c>
      <c r="H50" s="167">
        <f>+SUM(H14:H49)</f>
        <v>2490.1792671754206</v>
      </c>
      <c r="I50" s="168">
        <f>(H50/G50)-1</f>
        <v>2.9668169884490823</v>
      </c>
      <c r="J50" s="171">
        <f>+H50/$H$50</f>
        <v>1</v>
      </c>
      <c r="K50" s="48"/>
      <c r="L50" s="48"/>
      <c r="M50" s="48"/>
      <c r="N50" s="48"/>
    </row>
    <row r="51" spans="1:14" s="19" customFormat="1" ht="14.1" customHeight="1">
      <c r="B51" s="74" t="s">
        <v>217</v>
      </c>
      <c r="C51" s="75"/>
      <c r="D51" s="76"/>
      <c r="E51" s="77"/>
      <c r="F51" s="77"/>
      <c r="G51" s="78"/>
      <c r="H51" s="76"/>
      <c r="I51" s="79"/>
      <c r="J51" s="79"/>
      <c r="K51" s="48"/>
      <c r="L51" s="48"/>
      <c r="M51" s="48"/>
      <c r="N51" s="48"/>
    </row>
    <row r="52" spans="1:14" s="19" customFormat="1" ht="12.9" customHeight="1">
      <c r="B52" s="48" t="s">
        <v>218</v>
      </c>
      <c r="C52" s="48"/>
      <c r="D52" s="48"/>
      <c r="E52" s="48"/>
      <c r="F52" s="48"/>
      <c r="G52" s="48"/>
      <c r="H52" s="48"/>
      <c r="I52" s="48"/>
      <c r="J52" s="48"/>
      <c r="K52" s="48"/>
      <c r="L52" s="48"/>
      <c r="M52" s="48"/>
      <c r="N52" s="48"/>
    </row>
    <row r="53" spans="1:14" s="19" customFormat="1" ht="27.6" customHeight="1">
      <c r="B53" s="240" t="s">
        <v>142</v>
      </c>
      <c r="C53" s="240"/>
      <c r="D53" s="240"/>
      <c r="E53" s="240"/>
      <c r="F53" s="240"/>
      <c r="G53" s="240"/>
      <c r="H53" s="240"/>
      <c r="I53" s="59"/>
      <c r="J53" s="59"/>
      <c r="K53" s="59"/>
      <c r="L53" s="59"/>
      <c r="M53" s="59"/>
      <c r="N53" s="59"/>
    </row>
    <row r="54" spans="1:14" s="19" customFormat="1" ht="27" customHeight="1">
      <c r="B54" s="67"/>
      <c r="C54" s="59"/>
      <c r="D54" s="59"/>
      <c r="E54" s="59"/>
      <c r="F54" s="59"/>
      <c r="G54" s="20"/>
      <c r="I54" s="20"/>
      <c r="J54" s="20"/>
      <c r="K54" s="20"/>
    </row>
    <row r="55" spans="1:14" s="82" customFormat="1" ht="106.5" customHeight="1">
      <c r="A55" s="105"/>
      <c r="B55" s="235" t="s">
        <v>219</v>
      </c>
      <c r="C55" s="235"/>
      <c r="D55" s="235"/>
      <c r="E55" s="235"/>
      <c r="F55" s="235"/>
      <c r="G55" s="235"/>
      <c r="H55" s="235"/>
      <c r="I55" s="235"/>
      <c r="J55" s="80"/>
      <c r="K55" s="81"/>
      <c r="L55" s="81"/>
      <c r="M55" s="81"/>
      <c r="N55" s="81"/>
    </row>
    <row r="56" spans="1:14" s="19" customFormat="1"/>
    <row r="57" spans="1:14" s="19" customFormat="1"/>
    <row r="58" spans="1:14" s="19" customFormat="1">
      <c r="B58" s="23" t="s">
        <v>220</v>
      </c>
      <c r="G58" s="68"/>
      <c r="H58" s="68"/>
      <c r="I58" s="68"/>
      <c r="J58" s="68"/>
      <c r="K58" s="68"/>
      <c r="L58" s="68"/>
      <c r="M58" s="68"/>
      <c r="N58" s="68"/>
    </row>
    <row r="59" spans="1:14" s="19" customFormat="1">
      <c r="B59" s="23"/>
      <c r="G59" s="68"/>
      <c r="H59" s="68"/>
      <c r="I59" s="68"/>
      <c r="J59" s="68"/>
      <c r="K59" s="68"/>
      <c r="L59" s="68"/>
      <c r="M59" s="68"/>
      <c r="N59" s="68"/>
    </row>
    <row r="60" spans="1:14" s="19" customFormat="1">
      <c r="B60" s="73"/>
      <c r="C60" s="238" t="s">
        <v>131</v>
      </c>
      <c r="D60" s="238"/>
      <c r="E60" s="238" t="s">
        <v>132</v>
      </c>
      <c r="F60" s="238"/>
      <c r="G60" s="246" t="s">
        <v>221</v>
      </c>
      <c r="H60" s="246"/>
      <c r="J60" s="68"/>
      <c r="K60" s="68"/>
      <c r="L60" s="68"/>
      <c r="M60" s="68"/>
      <c r="N60" s="68"/>
    </row>
    <row r="61" spans="1:14" s="19" customFormat="1" ht="27.6">
      <c r="B61" s="163" t="s">
        <v>185</v>
      </c>
      <c r="C61" s="153" t="s">
        <v>135</v>
      </c>
      <c r="D61" s="153" t="s">
        <v>222</v>
      </c>
      <c r="E61" s="153" t="s">
        <v>137</v>
      </c>
      <c r="F61" s="153" t="s">
        <v>222</v>
      </c>
      <c r="G61" s="174" t="s">
        <v>138</v>
      </c>
      <c r="H61" s="174" t="s">
        <v>222</v>
      </c>
      <c r="J61" s="83"/>
      <c r="K61" s="84"/>
      <c r="L61" s="85"/>
      <c r="M61" s="83"/>
      <c r="N61" s="68"/>
    </row>
    <row r="62" spans="1:14" s="19" customFormat="1">
      <c r="B62" s="173" t="s">
        <v>188</v>
      </c>
      <c r="C62" s="165">
        <v>124</v>
      </c>
      <c r="D62" s="166">
        <f t="shared" ref="D62:D105" si="6">C62/$C$106</f>
        <v>0.27865168539325841</v>
      </c>
      <c r="E62" s="150">
        <v>2878.2956435393808</v>
      </c>
      <c r="F62" s="166">
        <f t="shared" ref="F62:F105" si="7">E62/$E$106</f>
        <v>0.46664766826246995</v>
      </c>
      <c r="G62" s="150">
        <v>23674</v>
      </c>
      <c r="H62" s="166">
        <f t="shared" ref="H62:H105" si="8">G62/$G$106</f>
        <v>0.45627830779608752</v>
      </c>
      <c r="J62" s="86"/>
      <c r="K62" s="87"/>
      <c r="L62" s="88"/>
      <c r="M62" s="83"/>
      <c r="N62" s="68"/>
    </row>
    <row r="63" spans="1:14" s="19" customFormat="1">
      <c r="B63" s="173" t="s">
        <v>189</v>
      </c>
      <c r="C63" s="165">
        <v>44</v>
      </c>
      <c r="D63" s="166">
        <f t="shared" si="6"/>
        <v>9.8876404494382023E-2</v>
      </c>
      <c r="E63" s="150">
        <v>411.84788554550278</v>
      </c>
      <c r="F63" s="166">
        <f t="shared" si="7"/>
        <v>6.6771408941267776E-2</v>
      </c>
      <c r="G63" s="150">
        <v>3727</v>
      </c>
      <c r="H63" s="166">
        <f t="shared" si="8"/>
        <v>7.1831936012334965E-2</v>
      </c>
      <c r="J63" s="86" t="s">
        <v>188</v>
      </c>
      <c r="K63" s="89">
        <f t="shared" ref="K63:K72" si="9">D62</f>
        <v>0.27865168539325841</v>
      </c>
      <c r="L63" s="88"/>
      <c r="M63" s="83"/>
      <c r="N63" s="68"/>
    </row>
    <row r="64" spans="1:14" s="19" customFormat="1">
      <c r="B64" s="173" t="s">
        <v>81</v>
      </c>
      <c r="C64" s="165">
        <v>37</v>
      </c>
      <c r="D64" s="166">
        <f t="shared" si="6"/>
        <v>8.3146067415730343E-2</v>
      </c>
      <c r="E64" s="150">
        <v>430.02215680212657</v>
      </c>
      <c r="F64" s="166">
        <f t="shared" si="7"/>
        <v>6.971793784399169E-2</v>
      </c>
      <c r="G64" s="150">
        <v>2721</v>
      </c>
      <c r="H64" s="166">
        <f t="shared" si="8"/>
        <v>5.2442902572997975E-2</v>
      </c>
      <c r="J64" s="86" t="s">
        <v>189</v>
      </c>
      <c r="K64" s="89">
        <f t="shared" si="9"/>
        <v>9.8876404494382023E-2</v>
      </c>
      <c r="L64" s="88"/>
      <c r="M64" s="83"/>
      <c r="N64" s="68"/>
    </row>
    <row r="65" spans="2:14" s="19" customFormat="1">
      <c r="B65" s="173" t="s">
        <v>82</v>
      </c>
      <c r="C65" s="165">
        <v>22</v>
      </c>
      <c r="D65" s="166">
        <f t="shared" si="6"/>
        <v>4.9438202247191011E-2</v>
      </c>
      <c r="E65" s="150">
        <v>115.41072020903562</v>
      </c>
      <c r="F65" s="166">
        <f t="shared" si="7"/>
        <v>1.8711122882364165E-2</v>
      </c>
      <c r="G65" s="150">
        <v>1471</v>
      </c>
      <c r="H65" s="166">
        <f t="shared" si="8"/>
        <v>2.8351161221933121E-2</v>
      </c>
      <c r="J65" s="86" t="s">
        <v>81</v>
      </c>
      <c r="K65" s="89">
        <f t="shared" si="9"/>
        <v>8.3146067415730343E-2</v>
      </c>
      <c r="L65" s="88"/>
      <c r="M65" s="83"/>
      <c r="N65" s="68"/>
    </row>
    <row r="66" spans="2:14" s="19" customFormat="1">
      <c r="B66" s="173" t="s">
        <v>84</v>
      </c>
      <c r="C66" s="165">
        <v>21</v>
      </c>
      <c r="D66" s="166">
        <f t="shared" si="6"/>
        <v>4.7191011235955059E-2</v>
      </c>
      <c r="E66" s="150">
        <v>213.79654654691521</v>
      </c>
      <c r="F66" s="166">
        <f t="shared" si="7"/>
        <v>3.4662061262756311E-2</v>
      </c>
      <c r="G66" s="150">
        <v>1078</v>
      </c>
      <c r="H66" s="166">
        <f t="shared" si="8"/>
        <v>2.0776717741158329E-2</v>
      </c>
      <c r="J66" s="86" t="s">
        <v>82</v>
      </c>
      <c r="K66" s="89">
        <f t="shared" si="9"/>
        <v>4.9438202247191011E-2</v>
      </c>
      <c r="L66" s="88"/>
      <c r="M66" s="83"/>
      <c r="N66" s="68"/>
    </row>
    <row r="67" spans="2:14" s="19" customFormat="1">
      <c r="B67" s="173" t="s">
        <v>190</v>
      </c>
      <c r="C67" s="165">
        <v>19</v>
      </c>
      <c r="D67" s="166">
        <f t="shared" si="6"/>
        <v>4.2696629213483148E-2</v>
      </c>
      <c r="E67" s="150">
        <v>210.25853208143297</v>
      </c>
      <c r="F67" s="166">
        <f t="shared" si="7"/>
        <v>3.4088455766635009E-2</v>
      </c>
      <c r="G67" s="150">
        <v>1120</v>
      </c>
      <c r="H67" s="166">
        <f t="shared" si="8"/>
        <v>2.1586200250554109E-2</v>
      </c>
      <c r="J67" s="86" t="s">
        <v>84</v>
      </c>
      <c r="K67" s="89">
        <f t="shared" si="9"/>
        <v>4.7191011235955059E-2</v>
      </c>
      <c r="L67" s="88"/>
      <c r="M67" s="83"/>
      <c r="N67" s="68"/>
    </row>
    <row r="68" spans="2:14" s="19" customFormat="1">
      <c r="B68" s="173" t="s">
        <v>86</v>
      </c>
      <c r="C68" s="165">
        <v>18</v>
      </c>
      <c r="D68" s="166">
        <f t="shared" si="6"/>
        <v>4.0449438202247189E-2</v>
      </c>
      <c r="E68" s="150">
        <v>178.61</v>
      </c>
      <c r="F68" s="166">
        <f t="shared" si="7"/>
        <v>2.8957393662962478E-2</v>
      </c>
      <c r="G68" s="150">
        <v>2270</v>
      </c>
      <c r="H68" s="166">
        <f t="shared" si="8"/>
        <v>4.3750602293533773E-2</v>
      </c>
      <c r="J68" s="86" t="s">
        <v>190</v>
      </c>
      <c r="K68" s="89">
        <f t="shared" si="9"/>
        <v>4.2696629213483148E-2</v>
      </c>
      <c r="L68" s="88"/>
      <c r="M68" s="83"/>
      <c r="N68" s="68"/>
    </row>
    <row r="69" spans="2:14" s="19" customFormat="1">
      <c r="B69" s="173" t="s">
        <v>195</v>
      </c>
      <c r="C69" s="165">
        <v>17</v>
      </c>
      <c r="D69" s="166">
        <f t="shared" si="6"/>
        <v>3.8202247191011236E-2</v>
      </c>
      <c r="E69" s="150">
        <v>163.73372224127473</v>
      </c>
      <c r="F69" s="166">
        <f t="shared" si="7"/>
        <v>2.654555652451009E-2</v>
      </c>
      <c r="G69" s="150">
        <v>4136</v>
      </c>
      <c r="H69" s="166">
        <f t="shared" si="8"/>
        <v>7.9714753782403391E-2</v>
      </c>
      <c r="J69" s="86" t="s">
        <v>86</v>
      </c>
      <c r="K69" s="89">
        <f t="shared" si="9"/>
        <v>4.0449438202247189E-2</v>
      </c>
      <c r="L69" s="88"/>
      <c r="M69" s="83"/>
      <c r="N69" s="68"/>
    </row>
    <row r="70" spans="2:14" s="19" customFormat="1">
      <c r="B70" s="173" t="s">
        <v>191</v>
      </c>
      <c r="C70" s="165">
        <v>15</v>
      </c>
      <c r="D70" s="166">
        <f t="shared" si="6"/>
        <v>3.3707865168539325E-2</v>
      </c>
      <c r="E70" s="150">
        <v>166.07234427449896</v>
      </c>
      <c r="F70" s="166">
        <f t="shared" si="7"/>
        <v>2.6924708861137108E-2</v>
      </c>
      <c r="G70" s="150">
        <v>1064</v>
      </c>
      <c r="H70" s="166">
        <f t="shared" si="8"/>
        <v>2.0506890238026404E-2</v>
      </c>
      <c r="J70" s="86" t="s">
        <v>195</v>
      </c>
      <c r="K70" s="89">
        <f t="shared" si="9"/>
        <v>3.8202247191011236E-2</v>
      </c>
      <c r="L70" s="88"/>
      <c r="M70" s="83"/>
      <c r="N70" s="68"/>
    </row>
    <row r="71" spans="2:14" s="19" customFormat="1">
      <c r="B71" s="173" t="s">
        <v>198</v>
      </c>
      <c r="C71" s="165">
        <v>13</v>
      </c>
      <c r="D71" s="166">
        <f t="shared" si="6"/>
        <v>2.9213483146067417E-2</v>
      </c>
      <c r="E71" s="150">
        <v>88.671989423842007</v>
      </c>
      <c r="F71" s="166">
        <f t="shared" si="7"/>
        <v>1.4376069114966901E-2</v>
      </c>
      <c r="G71" s="150">
        <v>552</v>
      </c>
      <c r="H71" s="166">
        <f t="shared" si="8"/>
        <v>1.0638912980630241E-2</v>
      </c>
      <c r="J71" s="86" t="s">
        <v>191</v>
      </c>
      <c r="K71" s="89">
        <f t="shared" si="9"/>
        <v>3.3707865168539325E-2</v>
      </c>
      <c r="L71" s="88"/>
      <c r="M71" s="83"/>
      <c r="N71" s="68"/>
    </row>
    <row r="72" spans="2:14" s="19" customFormat="1">
      <c r="B72" s="173" t="s">
        <v>199</v>
      </c>
      <c r="C72" s="165">
        <v>12</v>
      </c>
      <c r="D72" s="166">
        <f t="shared" si="6"/>
        <v>2.6966292134831461E-2</v>
      </c>
      <c r="E72" s="150">
        <v>43.191139476408793</v>
      </c>
      <c r="F72" s="166">
        <f t="shared" si="7"/>
        <v>7.0024233165572386E-3</v>
      </c>
      <c r="G72" s="150">
        <v>295</v>
      </c>
      <c r="H72" s="166">
        <f t="shared" si="8"/>
        <v>5.6856509588513061E-3</v>
      </c>
      <c r="J72" s="86" t="s">
        <v>196</v>
      </c>
      <c r="K72" s="89">
        <f t="shared" si="9"/>
        <v>2.9213483146067417E-2</v>
      </c>
      <c r="L72" s="88"/>
      <c r="M72" s="83"/>
      <c r="N72" s="68"/>
    </row>
    <row r="73" spans="2:14" s="19" customFormat="1">
      <c r="B73" s="173" t="s">
        <v>196</v>
      </c>
      <c r="C73" s="165">
        <v>12</v>
      </c>
      <c r="D73" s="166">
        <f t="shared" si="6"/>
        <v>2.6966292134831461E-2</v>
      </c>
      <c r="E73" s="150">
        <v>69.95487130428279</v>
      </c>
      <c r="F73" s="166">
        <f t="shared" si="7"/>
        <v>1.1341530412630838E-2</v>
      </c>
      <c r="G73" s="150">
        <v>552</v>
      </c>
      <c r="H73" s="166">
        <f t="shared" si="8"/>
        <v>1.0638912980630241E-2</v>
      </c>
      <c r="I73" s="90"/>
      <c r="J73" s="83" t="s">
        <v>76</v>
      </c>
      <c r="K73" s="91">
        <f>1-SUM(K63:K72)</f>
        <v>0.2584269662921348</v>
      </c>
      <c r="L73" s="89"/>
      <c r="M73" s="83"/>
      <c r="N73" s="68"/>
    </row>
    <row r="74" spans="2:14" s="19" customFormat="1">
      <c r="B74" s="173" t="s">
        <v>202</v>
      </c>
      <c r="C74" s="165">
        <v>11</v>
      </c>
      <c r="D74" s="166">
        <f t="shared" si="6"/>
        <v>2.4719101123595506E-2</v>
      </c>
      <c r="E74" s="150">
        <v>37.920478050564761</v>
      </c>
      <c r="F74" s="166">
        <f t="shared" si="7"/>
        <v>6.147910031901526E-3</v>
      </c>
      <c r="G74" s="150">
        <v>958</v>
      </c>
      <c r="H74" s="166">
        <f t="shared" si="8"/>
        <v>1.8463910571456105E-2</v>
      </c>
      <c r="I74" s="90"/>
      <c r="J74" s="68"/>
      <c r="K74" s="68"/>
      <c r="L74" s="68"/>
      <c r="M74" s="68"/>
      <c r="N74" s="68"/>
    </row>
    <row r="75" spans="2:14" s="19" customFormat="1">
      <c r="B75" s="173" t="s">
        <v>203</v>
      </c>
      <c r="C75" s="165">
        <v>8</v>
      </c>
      <c r="D75" s="166">
        <f t="shared" si="6"/>
        <v>1.7977528089887642E-2</v>
      </c>
      <c r="E75" s="150">
        <v>21.009999618529999</v>
      </c>
      <c r="F75" s="166">
        <f t="shared" si="7"/>
        <v>3.4062752914868406E-3</v>
      </c>
      <c r="G75" s="150">
        <v>682</v>
      </c>
      <c r="H75" s="166">
        <f t="shared" si="8"/>
        <v>1.3144454081140984E-2</v>
      </c>
      <c r="I75" s="90"/>
      <c r="J75" s="68"/>
      <c r="K75" s="68"/>
      <c r="L75" s="68"/>
      <c r="M75" s="68"/>
      <c r="N75" s="68"/>
    </row>
    <row r="76" spans="2:14" s="19" customFormat="1">
      <c r="B76" s="173" t="s">
        <v>197</v>
      </c>
      <c r="C76" s="165">
        <v>7</v>
      </c>
      <c r="D76" s="166">
        <f t="shared" si="6"/>
        <v>1.5730337078651686E-2</v>
      </c>
      <c r="E76" s="150">
        <v>69.239196187795997</v>
      </c>
      <c r="F76" s="166">
        <f t="shared" si="7"/>
        <v>1.1225500593007667E-2</v>
      </c>
      <c r="G76" s="150">
        <v>310</v>
      </c>
      <c r="H76" s="166">
        <f t="shared" si="8"/>
        <v>5.9747518550640841E-3</v>
      </c>
      <c r="I76" s="90"/>
      <c r="J76" s="68"/>
      <c r="K76" s="68"/>
      <c r="L76" s="68"/>
      <c r="M76" s="68"/>
      <c r="N76" s="68"/>
    </row>
    <row r="77" spans="2:14" s="19" customFormat="1">
      <c r="B77" s="173" t="s">
        <v>194</v>
      </c>
      <c r="C77" s="165">
        <v>7</v>
      </c>
      <c r="D77" s="166">
        <f t="shared" si="6"/>
        <v>1.5730337078651686E-2</v>
      </c>
      <c r="E77" s="150">
        <v>16.099999809265</v>
      </c>
      <c r="F77" s="166">
        <f t="shared" si="7"/>
        <v>2.6102347710123025E-3</v>
      </c>
      <c r="G77" s="150">
        <v>333</v>
      </c>
      <c r="H77" s="166">
        <f t="shared" si="8"/>
        <v>6.4180398959236776E-3</v>
      </c>
      <c r="I77" s="90"/>
      <c r="J77" s="68"/>
      <c r="K77" s="68"/>
      <c r="L77" s="68"/>
      <c r="M77" s="68"/>
      <c r="N77" s="68"/>
    </row>
    <row r="78" spans="2:14" s="19" customFormat="1">
      <c r="B78" s="173" t="s">
        <v>210</v>
      </c>
      <c r="C78" s="165">
        <v>6</v>
      </c>
      <c r="D78" s="166">
        <f t="shared" si="6"/>
        <v>1.3483146067415731E-2</v>
      </c>
      <c r="E78" s="150">
        <v>375.03224542476249</v>
      </c>
      <c r="F78" s="166">
        <f t="shared" si="7"/>
        <v>6.0802622289175323E-2</v>
      </c>
      <c r="G78" s="150">
        <v>436</v>
      </c>
      <c r="H78" s="166">
        <f t="shared" si="8"/>
        <v>8.403199383251422E-3</v>
      </c>
      <c r="I78" s="90"/>
      <c r="J78" s="68"/>
      <c r="K78" s="68"/>
      <c r="L78" s="68"/>
      <c r="M78" s="68"/>
      <c r="N78" s="68"/>
    </row>
    <row r="79" spans="2:14" s="19" customFormat="1">
      <c r="B79" s="173" t="s">
        <v>192</v>
      </c>
      <c r="C79" s="165">
        <v>5</v>
      </c>
      <c r="D79" s="166">
        <f t="shared" si="6"/>
        <v>1.1235955056179775E-2</v>
      </c>
      <c r="E79" s="150">
        <v>146.70000267028797</v>
      </c>
      <c r="F79" s="166">
        <f t="shared" si="7"/>
        <v>2.3783941143727536E-2</v>
      </c>
      <c r="G79" s="150">
        <v>244</v>
      </c>
      <c r="H79" s="166">
        <f t="shared" si="8"/>
        <v>4.7027079117278594E-3</v>
      </c>
      <c r="I79" s="90"/>
      <c r="J79" s="68"/>
      <c r="K79" s="68"/>
      <c r="L79" s="68"/>
      <c r="M79" s="68"/>
      <c r="N79" s="68"/>
    </row>
    <row r="80" spans="2:14" s="19" customFormat="1">
      <c r="B80" s="173" t="s">
        <v>193</v>
      </c>
      <c r="C80" s="165">
        <v>4</v>
      </c>
      <c r="D80" s="166">
        <f t="shared" si="6"/>
        <v>8.988764044943821E-3</v>
      </c>
      <c r="E80" s="150">
        <v>24.919366794853421</v>
      </c>
      <c r="F80" s="166">
        <f t="shared" si="7"/>
        <v>4.0400868602560097E-3</v>
      </c>
      <c r="G80" s="150">
        <v>1016</v>
      </c>
      <c r="H80" s="166">
        <f t="shared" si="8"/>
        <v>1.9581767370145515E-2</v>
      </c>
      <c r="I80" s="90"/>
      <c r="J80" s="68"/>
      <c r="K80" s="68"/>
      <c r="L80" s="68"/>
      <c r="M80" s="68"/>
      <c r="N80" s="68"/>
    </row>
    <row r="81" spans="2:14" s="19" customFormat="1">
      <c r="B81" s="173" t="s">
        <v>85</v>
      </c>
      <c r="C81" s="165">
        <v>4</v>
      </c>
      <c r="D81" s="166">
        <f t="shared" si="6"/>
        <v>8.988764044943821E-3</v>
      </c>
      <c r="E81" s="150">
        <v>11.111384638692719</v>
      </c>
      <c r="F81" s="166">
        <f t="shared" si="7"/>
        <v>1.8014486261867708E-3</v>
      </c>
      <c r="G81" s="150">
        <v>106</v>
      </c>
      <c r="H81" s="166">
        <f t="shared" si="8"/>
        <v>2.0429796665702997E-3</v>
      </c>
      <c r="I81" s="68"/>
      <c r="J81" s="68"/>
      <c r="K81" s="68"/>
      <c r="L81" s="68"/>
      <c r="M81" s="68"/>
      <c r="N81" s="68"/>
    </row>
    <row r="82" spans="2:14" s="19" customFormat="1">
      <c r="B82" s="173" t="s">
        <v>216</v>
      </c>
      <c r="C82" s="165">
        <v>4</v>
      </c>
      <c r="D82" s="166">
        <f t="shared" si="6"/>
        <v>8.988764044943821E-3</v>
      </c>
      <c r="E82" s="150">
        <v>51.7</v>
      </c>
      <c r="F82" s="166">
        <f t="shared" si="7"/>
        <v>8.3819341155319405E-3</v>
      </c>
      <c r="G82" s="150">
        <v>116</v>
      </c>
      <c r="H82" s="166">
        <f t="shared" si="8"/>
        <v>2.2357135973788186E-3</v>
      </c>
      <c r="I82" s="68"/>
      <c r="J82" s="68"/>
      <c r="K82" s="68"/>
      <c r="L82" s="68"/>
      <c r="M82" s="68"/>
      <c r="N82" s="68"/>
    </row>
    <row r="83" spans="2:14" s="19" customFormat="1">
      <c r="B83" s="173" t="s">
        <v>89</v>
      </c>
      <c r="C83" s="165">
        <v>4</v>
      </c>
      <c r="D83" s="166">
        <f t="shared" si="6"/>
        <v>8.988764044943821E-3</v>
      </c>
      <c r="E83" s="150">
        <v>6.1999999284739999</v>
      </c>
      <c r="F83" s="166">
        <f t="shared" si="7"/>
        <v>1.0051835767267276E-3</v>
      </c>
      <c r="G83" s="150">
        <v>803</v>
      </c>
      <c r="H83" s="166">
        <f t="shared" si="8"/>
        <v>1.5476534643924064E-2</v>
      </c>
      <c r="I83" s="68"/>
      <c r="J83" s="68"/>
      <c r="K83" s="68"/>
      <c r="L83" s="68"/>
      <c r="M83" s="68"/>
      <c r="N83" s="68"/>
    </row>
    <row r="84" spans="2:14" s="19" customFormat="1">
      <c r="B84" s="173" t="s">
        <v>208</v>
      </c>
      <c r="C84" s="165">
        <v>3</v>
      </c>
      <c r="D84" s="166">
        <f t="shared" si="6"/>
        <v>6.7415730337078653E-3</v>
      </c>
      <c r="E84" s="150">
        <v>22.692334175129773</v>
      </c>
      <c r="F84" s="166">
        <f t="shared" si="7"/>
        <v>3.6790261118679226E-3</v>
      </c>
      <c r="G84" s="150">
        <v>158</v>
      </c>
      <c r="H84" s="166">
        <f t="shared" si="8"/>
        <v>3.0451961067745979E-3</v>
      </c>
      <c r="I84" s="68"/>
      <c r="J84" s="68"/>
      <c r="K84" s="68"/>
      <c r="L84" s="68"/>
      <c r="M84" s="68"/>
      <c r="N84" s="68"/>
    </row>
    <row r="85" spans="2:14" s="19" customFormat="1">
      <c r="B85" s="173" t="s">
        <v>211</v>
      </c>
      <c r="C85" s="165">
        <v>3</v>
      </c>
      <c r="D85" s="166">
        <f t="shared" si="6"/>
        <v>6.7415730337078653E-3</v>
      </c>
      <c r="E85" s="150">
        <v>9.9999999523159993</v>
      </c>
      <c r="F85" s="166">
        <f t="shared" si="7"/>
        <v>1.621263844403003E-3</v>
      </c>
      <c r="G85" s="150">
        <v>63</v>
      </c>
      <c r="H85" s="166">
        <f t="shared" si="8"/>
        <v>1.2142237640936687E-3</v>
      </c>
      <c r="I85" s="68"/>
      <c r="J85" s="68"/>
      <c r="K85" s="68"/>
      <c r="L85" s="68"/>
      <c r="M85" s="68"/>
      <c r="N85" s="68"/>
    </row>
    <row r="86" spans="2:14" s="19" customFormat="1">
      <c r="B86" s="173" t="s">
        <v>204</v>
      </c>
      <c r="C86" s="165">
        <v>2</v>
      </c>
      <c r="D86" s="166">
        <f t="shared" si="6"/>
        <v>4.4943820224719105E-3</v>
      </c>
      <c r="E86" s="150">
        <v>67.688462109265004</v>
      </c>
      <c r="F86" s="166">
        <f t="shared" si="7"/>
        <v>1.097408568242823E-2</v>
      </c>
      <c r="G86" s="150">
        <v>257</v>
      </c>
      <c r="H86" s="166">
        <f t="shared" si="8"/>
        <v>4.9532620217789345E-3</v>
      </c>
      <c r="I86" s="68"/>
      <c r="J86" s="68"/>
      <c r="K86" s="68"/>
      <c r="L86" s="68"/>
      <c r="M86" s="68"/>
      <c r="N86" s="68"/>
    </row>
    <row r="87" spans="2:14" s="19" customFormat="1">
      <c r="B87" s="173" t="s">
        <v>223</v>
      </c>
      <c r="C87" s="165">
        <v>2</v>
      </c>
      <c r="D87" s="166">
        <f t="shared" si="6"/>
        <v>4.4943820224719105E-3</v>
      </c>
      <c r="E87" s="150">
        <v>1.5</v>
      </c>
      <c r="F87" s="166">
        <f t="shared" si="7"/>
        <v>2.4318957782007566E-4</v>
      </c>
      <c r="G87" s="150">
        <v>60</v>
      </c>
      <c r="H87" s="166">
        <f t="shared" si="8"/>
        <v>1.1564035848511131E-3</v>
      </c>
      <c r="I87" s="68"/>
      <c r="J87" s="68"/>
      <c r="K87" s="68"/>
      <c r="L87" s="68"/>
      <c r="M87" s="68"/>
      <c r="N87" s="68"/>
    </row>
    <row r="88" spans="2:14" s="19" customFormat="1">
      <c r="B88" s="173" t="s">
        <v>214</v>
      </c>
      <c r="C88" s="165">
        <v>2</v>
      </c>
      <c r="D88" s="166">
        <f t="shared" si="6"/>
        <v>4.4943820224719105E-3</v>
      </c>
      <c r="E88" s="150">
        <v>3.8235950000000001</v>
      </c>
      <c r="F88" s="166">
        <f t="shared" si="7"/>
        <v>6.1990563586996814E-4</v>
      </c>
      <c r="G88" s="150">
        <v>400</v>
      </c>
      <c r="H88" s="166">
        <f t="shared" si="8"/>
        <v>7.7093572323407534E-3</v>
      </c>
      <c r="I88" s="68"/>
      <c r="J88" s="68"/>
      <c r="K88" s="68"/>
      <c r="L88" s="68"/>
      <c r="M88" s="68"/>
      <c r="N88" s="68"/>
    </row>
    <row r="89" spans="2:14" s="19" customFormat="1">
      <c r="B89" s="173" t="s">
        <v>224</v>
      </c>
      <c r="C89" s="165">
        <v>2</v>
      </c>
      <c r="D89" s="166">
        <f t="shared" si="6"/>
        <v>4.4943820224719105E-3</v>
      </c>
      <c r="E89" s="150">
        <v>25</v>
      </c>
      <c r="F89" s="166">
        <f t="shared" si="7"/>
        <v>4.0531596303345942E-3</v>
      </c>
      <c r="G89" s="150">
        <v>522</v>
      </c>
      <c r="H89" s="166">
        <f t="shared" si="8"/>
        <v>1.0060711188204683E-2</v>
      </c>
      <c r="I89" s="68"/>
      <c r="J89" s="68"/>
      <c r="K89" s="68"/>
      <c r="L89" s="68"/>
      <c r="M89" s="68"/>
      <c r="N89" s="68"/>
    </row>
    <row r="90" spans="2:14" s="19" customFormat="1">
      <c r="B90" s="173" t="s">
        <v>225</v>
      </c>
      <c r="C90" s="165">
        <v>2</v>
      </c>
      <c r="D90" s="166">
        <f t="shared" si="6"/>
        <v>4.4943820224719105E-3</v>
      </c>
      <c r="E90" s="150">
        <v>8.7434899861342785</v>
      </c>
      <c r="F90" s="166">
        <f t="shared" si="7"/>
        <v>1.4175504256013695E-3</v>
      </c>
      <c r="G90" s="150">
        <v>26</v>
      </c>
      <c r="H90" s="166">
        <f t="shared" si="8"/>
        <v>5.0110822010214896E-4</v>
      </c>
      <c r="I90" s="68"/>
      <c r="J90" s="68"/>
      <c r="K90" s="68"/>
      <c r="L90" s="68"/>
      <c r="M90" s="68"/>
      <c r="N90" s="68"/>
    </row>
    <row r="91" spans="2:14" s="19" customFormat="1">
      <c r="B91" s="173" t="s">
        <v>200</v>
      </c>
      <c r="C91" s="165">
        <v>1</v>
      </c>
      <c r="D91" s="166">
        <f t="shared" si="6"/>
        <v>2.2471910112359553E-3</v>
      </c>
      <c r="E91" s="150">
        <v>16.799999237061002</v>
      </c>
      <c r="F91" s="166">
        <f t="shared" si="7"/>
        <v>2.7237231478923055E-3</v>
      </c>
      <c r="G91" s="150">
        <v>8</v>
      </c>
      <c r="H91" s="166">
        <f t="shared" si="8"/>
        <v>1.5418714464681508E-4</v>
      </c>
      <c r="I91" s="68"/>
    </row>
    <row r="92" spans="2:14" s="19" customFormat="1">
      <c r="B92" s="173" t="s">
        <v>212</v>
      </c>
      <c r="C92" s="165">
        <v>1</v>
      </c>
      <c r="D92" s="166">
        <f t="shared" si="6"/>
        <v>2.2471910112359553E-3</v>
      </c>
      <c r="E92" s="150">
        <v>5</v>
      </c>
      <c r="F92" s="166">
        <f t="shared" si="7"/>
        <v>8.1063192606691881E-4</v>
      </c>
      <c r="G92" s="150">
        <v>550</v>
      </c>
      <c r="H92" s="166">
        <f t="shared" si="8"/>
        <v>1.0600366194468537E-2</v>
      </c>
      <c r="I92" s="68"/>
    </row>
    <row r="93" spans="2:14" s="19" customFormat="1">
      <c r="B93" s="173" t="s">
        <v>226</v>
      </c>
      <c r="C93" s="165">
        <v>1</v>
      </c>
      <c r="D93" s="166">
        <f t="shared" si="6"/>
        <v>2.2471910112359553E-3</v>
      </c>
      <c r="E93" s="150">
        <v>4</v>
      </c>
      <c r="F93" s="166">
        <f t="shared" si="7"/>
        <v>6.4850554085353509E-4</v>
      </c>
      <c r="G93" s="150">
        <v>500</v>
      </c>
      <c r="H93" s="166">
        <f t="shared" si="8"/>
        <v>9.636696540425942E-3</v>
      </c>
      <c r="I93" s="68"/>
    </row>
    <row r="94" spans="2:14" s="19" customFormat="1">
      <c r="B94" s="173" t="s">
        <v>206</v>
      </c>
      <c r="C94" s="165">
        <v>1</v>
      </c>
      <c r="D94" s="166">
        <f t="shared" si="6"/>
        <v>2.2471910112359553E-3</v>
      </c>
      <c r="E94" s="150">
        <v>0.9</v>
      </c>
      <c r="F94" s="166">
        <f t="shared" si="7"/>
        <v>1.4591374669204539E-4</v>
      </c>
      <c r="G94" s="150">
        <v>40</v>
      </c>
      <c r="H94" s="166">
        <f t="shared" si="8"/>
        <v>7.7093572323407532E-4</v>
      </c>
      <c r="I94" s="45"/>
    </row>
    <row r="95" spans="2:14" s="19" customFormat="1">
      <c r="B95" s="173" t="s">
        <v>90</v>
      </c>
      <c r="C95" s="165">
        <v>1</v>
      </c>
      <c r="D95" s="166">
        <f t="shared" si="6"/>
        <v>2.2471910112359553E-3</v>
      </c>
      <c r="E95" s="150">
        <v>1</v>
      </c>
      <c r="F95" s="166">
        <f t="shared" si="7"/>
        <v>1.6212638521338377E-4</v>
      </c>
      <c r="G95" s="150">
        <v>30</v>
      </c>
      <c r="H95" s="166">
        <f t="shared" si="8"/>
        <v>5.7820179242555657E-4</v>
      </c>
      <c r="I95" s="45"/>
    </row>
    <row r="96" spans="2:14" s="19" customFormat="1">
      <c r="B96" s="173" t="s">
        <v>213</v>
      </c>
      <c r="C96" s="165">
        <v>1</v>
      </c>
      <c r="D96" s="166">
        <f t="shared" si="6"/>
        <v>2.2471910112359553E-3</v>
      </c>
      <c r="E96" s="150">
        <v>1.05</v>
      </c>
      <c r="F96" s="166">
        <f t="shared" si="7"/>
        <v>1.7023270447405296E-4</v>
      </c>
      <c r="G96" s="150">
        <v>350</v>
      </c>
      <c r="H96" s="166">
        <f t="shared" si="8"/>
        <v>6.7456875782981596E-3</v>
      </c>
      <c r="I96" s="45"/>
    </row>
    <row r="97" spans="1:14" s="19" customFormat="1">
      <c r="B97" s="173" t="s">
        <v>227</v>
      </c>
      <c r="C97" s="165">
        <v>1</v>
      </c>
      <c r="D97" s="166">
        <f t="shared" si="6"/>
        <v>2.2471910112359553E-3</v>
      </c>
      <c r="E97" s="150">
        <v>135.75</v>
      </c>
      <c r="F97" s="166">
        <f t="shared" si="7"/>
        <v>2.2008656792716845E-2</v>
      </c>
      <c r="G97" s="150">
        <v>200</v>
      </c>
      <c r="H97" s="166">
        <f t="shared" si="8"/>
        <v>3.8546786161703767E-3</v>
      </c>
      <c r="I97" s="45"/>
    </row>
    <row r="98" spans="1:14" s="19" customFormat="1">
      <c r="B98" s="173" t="s">
        <v>228</v>
      </c>
      <c r="C98" s="165">
        <v>1</v>
      </c>
      <c r="D98" s="166">
        <f t="shared" si="6"/>
        <v>2.2471910112359553E-3</v>
      </c>
      <c r="E98" s="150">
        <v>86.8</v>
      </c>
      <c r="F98" s="166">
        <f t="shared" si="7"/>
        <v>1.407257023652171E-2</v>
      </c>
      <c r="G98" s="150">
        <v>500</v>
      </c>
      <c r="H98" s="166">
        <f t="shared" si="8"/>
        <v>9.636696540425942E-3</v>
      </c>
      <c r="I98" s="48"/>
    </row>
    <row r="99" spans="1:14" s="19" customFormat="1">
      <c r="B99" s="173" t="s">
        <v>209</v>
      </c>
      <c r="C99" s="165">
        <v>1</v>
      </c>
      <c r="D99" s="166">
        <f t="shared" si="6"/>
        <v>2.2471910112359553E-3</v>
      </c>
      <c r="E99" s="150">
        <v>21.881379690616001</v>
      </c>
      <c r="F99" s="166">
        <f t="shared" si="7"/>
        <v>3.5475489927211221E-3</v>
      </c>
      <c r="G99" s="150">
        <v>100</v>
      </c>
      <c r="H99" s="166">
        <f t="shared" si="8"/>
        <v>1.9273393080851884E-3</v>
      </c>
      <c r="I99" s="48"/>
    </row>
    <row r="100" spans="1:14" s="19" customFormat="1">
      <c r="B100" s="173" t="s">
        <v>205</v>
      </c>
      <c r="C100" s="165">
        <v>1</v>
      </c>
      <c r="D100" s="166">
        <f t="shared" si="6"/>
        <v>2.2471910112359553E-3</v>
      </c>
      <c r="E100" s="150">
        <v>5.900000095367</v>
      </c>
      <c r="F100" s="166">
        <f t="shared" si="7"/>
        <v>9.5654568822047122E-4</v>
      </c>
      <c r="G100" s="150">
        <v>228</v>
      </c>
      <c r="H100" s="166">
        <f t="shared" si="8"/>
        <v>4.3943336224342294E-3</v>
      </c>
      <c r="I100" s="48"/>
    </row>
    <row r="101" spans="1:14" s="19" customFormat="1">
      <c r="B101" s="173" t="s">
        <v>229</v>
      </c>
      <c r="C101" s="165">
        <v>1</v>
      </c>
      <c r="D101" s="166">
        <f t="shared" si="6"/>
        <v>2.2471910112359553E-3</v>
      </c>
      <c r="E101" s="150">
        <v>6.2</v>
      </c>
      <c r="F101" s="166">
        <f t="shared" si="7"/>
        <v>1.0051835883229793E-3</v>
      </c>
      <c r="G101" s="150">
        <v>134</v>
      </c>
      <c r="H101" s="166">
        <f t="shared" si="8"/>
        <v>2.5826346728341524E-3</v>
      </c>
      <c r="I101" s="48"/>
    </row>
    <row r="102" spans="1:14" s="19" customFormat="1">
      <c r="B102" s="173" t="s">
        <v>215</v>
      </c>
      <c r="C102" s="165">
        <v>1</v>
      </c>
      <c r="D102" s="166">
        <f t="shared" si="6"/>
        <v>2.2471910112359553E-3</v>
      </c>
      <c r="E102" s="150">
        <v>10.4</v>
      </c>
      <c r="F102" s="166">
        <f t="shared" si="7"/>
        <v>1.6861144062191912E-3</v>
      </c>
      <c r="G102" s="150">
        <v>28</v>
      </c>
      <c r="H102" s="166">
        <f t="shared" si="8"/>
        <v>5.3965500626385271E-4</v>
      </c>
      <c r="I102" s="48"/>
    </row>
    <row r="103" spans="1:14" s="19" customFormat="1">
      <c r="B103" s="173" t="s">
        <v>230</v>
      </c>
      <c r="C103" s="165">
        <v>1</v>
      </c>
      <c r="D103" s="166">
        <f t="shared" si="6"/>
        <v>2.2471910112359553E-3</v>
      </c>
      <c r="E103" s="150">
        <v>1.1000000000000001</v>
      </c>
      <c r="F103" s="166">
        <f t="shared" si="7"/>
        <v>1.7833902373472216E-4</v>
      </c>
      <c r="G103" s="150">
        <v>36</v>
      </c>
      <c r="H103" s="166">
        <f t="shared" si="8"/>
        <v>6.9384215091066782E-4</v>
      </c>
      <c r="I103" s="48"/>
    </row>
    <row r="104" spans="1:14" s="19" customFormat="1">
      <c r="B104" s="173" t="s">
        <v>207</v>
      </c>
      <c r="C104" s="165">
        <v>1</v>
      </c>
      <c r="D104" s="166">
        <f t="shared" si="6"/>
        <v>2.2471910112359553E-3</v>
      </c>
      <c r="E104" s="150">
        <v>1.299999952316</v>
      </c>
      <c r="F104" s="166">
        <f t="shared" si="7"/>
        <v>2.1076429304656434E-4</v>
      </c>
      <c r="G104" s="150">
        <v>23</v>
      </c>
      <c r="H104" s="166">
        <f t="shared" si="8"/>
        <v>4.4328804085959334E-4</v>
      </c>
      <c r="I104" s="48"/>
    </row>
    <row r="105" spans="1:14" s="19" customFormat="1">
      <c r="B105" s="173" t="s">
        <v>201</v>
      </c>
      <c r="C105" s="165">
        <v>1</v>
      </c>
      <c r="D105" s="166">
        <f t="shared" si="6"/>
        <v>2.2471910112359553E-3</v>
      </c>
      <c r="E105" s="150">
        <v>0.69999998807899999</v>
      </c>
      <c r="F105" s="166">
        <f t="shared" si="7"/>
        <v>1.1348846771665999E-4</v>
      </c>
      <c r="G105" s="150">
        <v>8</v>
      </c>
      <c r="H105" s="166">
        <f t="shared" si="8"/>
        <v>1.5418714464681508E-4</v>
      </c>
      <c r="I105" s="48"/>
    </row>
    <row r="106" spans="1:14" s="19" customFormat="1">
      <c r="B106" s="173" t="s">
        <v>139</v>
      </c>
      <c r="C106" s="152">
        <f>SUM(C62:C105)</f>
        <v>445</v>
      </c>
      <c r="D106" s="175">
        <f>+SUM(D62:D105)</f>
        <v>0.99999999999999978</v>
      </c>
      <c r="E106" s="152">
        <f>+SUM(E62:E105)</f>
        <v>6168.0274847542123</v>
      </c>
      <c r="F106" s="175">
        <f>+SUM(F62:F105)</f>
        <v>0.99999999999999967</v>
      </c>
      <c r="G106" s="152">
        <f>+SUM(G62:G105)</f>
        <v>51885</v>
      </c>
      <c r="H106" s="175">
        <f>+SUM(H62:H105)</f>
        <v>1.0000000000000004</v>
      </c>
    </row>
    <row r="107" spans="1:14" s="19" customFormat="1">
      <c r="B107" s="48" t="s">
        <v>140</v>
      </c>
      <c r="C107" s="48"/>
      <c r="D107" s="48"/>
      <c r="E107" s="48"/>
      <c r="F107" s="48"/>
    </row>
    <row r="108" spans="1:14" s="19" customFormat="1">
      <c r="B108" s="48" t="s">
        <v>218</v>
      </c>
      <c r="C108" s="48"/>
      <c r="D108" s="48"/>
      <c r="E108" s="48"/>
      <c r="F108" s="48"/>
    </row>
    <row r="109" spans="1:14" s="19" customFormat="1" ht="25.5" customHeight="1">
      <c r="B109" s="239" t="s">
        <v>142</v>
      </c>
      <c r="C109" s="239"/>
      <c r="D109" s="239"/>
      <c r="E109" s="239"/>
      <c r="F109" s="239"/>
      <c r="G109" s="239"/>
      <c r="H109" s="239"/>
      <c r="I109" s="57"/>
      <c r="J109" s="57"/>
      <c r="K109" s="57"/>
      <c r="L109" s="57"/>
      <c r="M109" s="57"/>
      <c r="N109" s="57"/>
    </row>
    <row r="110" spans="1:14" s="19" customFormat="1" ht="28.5" customHeight="1">
      <c r="B110" s="240"/>
      <c r="C110" s="240"/>
      <c r="D110" s="240"/>
      <c r="E110" s="240"/>
      <c r="F110" s="240"/>
      <c r="G110" s="240"/>
      <c r="H110" s="240"/>
      <c r="I110" s="240"/>
      <c r="J110" s="240"/>
      <c r="K110" s="240"/>
      <c r="L110" s="240"/>
      <c r="M110" s="240"/>
      <c r="N110" s="240"/>
    </row>
    <row r="111" spans="1:14" s="82" customFormat="1" ht="125.1" customHeight="1">
      <c r="A111" s="105"/>
      <c r="B111" s="235" t="s">
        <v>231</v>
      </c>
      <c r="C111" s="235"/>
      <c r="D111" s="235"/>
      <c r="E111" s="235"/>
      <c r="F111" s="235"/>
      <c r="G111" s="235"/>
      <c r="H111" s="235"/>
      <c r="I111" s="235"/>
      <c r="J111" s="80"/>
      <c r="K111" s="81"/>
      <c r="L111" s="81"/>
      <c r="M111" s="81"/>
      <c r="N111" s="81"/>
    </row>
    <row r="112" spans="1:14" s="19" customFormat="1" ht="36.9" customHeight="1">
      <c r="B112" s="102" t="s">
        <v>232</v>
      </c>
    </row>
    <row r="113" s="19" customFormat="1" ht="12.9" hidden="1" customHeight="1"/>
    <row r="114" s="19" customFormat="1" hidden="1"/>
    <row r="115" s="19" customFormat="1" hidden="1"/>
    <row r="116" s="19" customFormat="1" hidden="1"/>
    <row r="117" s="19" customFormat="1" hidden="1"/>
    <row r="118" s="19" customFormat="1" hidden="1"/>
    <row r="119" s="19" customFormat="1" hidden="1"/>
    <row r="120" s="19" customFormat="1" hidden="1"/>
    <row r="121" s="19" customFormat="1" hidden="1"/>
    <row r="122" s="19" customFormat="1" hidden="1"/>
    <row r="123" s="19" customFormat="1" hidden="1"/>
    <row r="124" s="19" customFormat="1" hidden="1"/>
    <row r="125" s="19" customFormat="1" hidden="1"/>
    <row r="126" s="19" customFormat="1" hidden="1"/>
    <row r="127" s="19" customFormat="1" hidden="1"/>
    <row r="128" s="19" customFormat="1" hidden="1"/>
    <row r="129" s="19" customFormat="1" hidden="1"/>
    <row r="130" s="19" customFormat="1" hidden="1"/>
    <row r="131" s="19" customFormat="1" hidden="1"/>
    <row r="132" s="19" customFormat="1" hidden="1"/>
    <row r="133" s="19" customFormat="1" hidden="1"/>
    <row r="134" s="19" customFormat="1" hidden="1"/>
    <row r="135" s="19" customFormat="1" hidden="1"/>
    <row r="136" s="19" customFormat="1" hidden="1"/>
    <row r="137" s="19" customFormat="1" hidden="1"/>
    <row r="138" s="19" customFormat="1" hidden="1"/>
    <row r="139" s="19" customFormat="1" hidden="1"/>
    <row r="140" s="19" customFormat="1" hidden="1"/>
    <row r="141" s="19" customFormat="1" hidden="1"/>
    <row r="142" s="19" customFormat="1" hidden="1"/>
    <row r="143" s="19" customFormat="1" hidden="1"/>
    <row r="144" s="19" customFormat="1" hidden="1"/>
    <row r="145" s="19" customFormat="1" hidden="1"/>
    <row r="146" s="19" customFormat="1" hidden="1"/>
    <row r="147" s="19" customFormat="1" hidden="1"/>
    <row r="148" s="19" customFormat="1" hidden="1"/>
    <row r="149" s="19" customFormat="1" hidden="1"/>
    <row r="150" s="19" customFormat="1" hidden="1"/>
    <row r="151" s="19" customFormat="1" hidden="1"/>
    <row r="152" s="19" customFormat="1" hidden="1"/>
    <row r="153" s="19" customFormat="1" hidden="1"/>
    <row r="154" s="19" customFormat="1" hidden="1"/>
    <row r="155" s="19" customFormat="1" hidden="1"/>
    <row r="156" s="19" customFormat="1" hidden="1"/>
    <row r="157" s="19" customFormat="1" hidden="1"/>
    <row r="158" s="19" customFormat="1" hidden="1"/>
    <row r="159" s="19" customFormat="1" hidden="1"/>
    <row r="160" s="19" customFormat="1" hidden="1"/>
    <row r="161" s="19" customFormat="1" hidden="1"/>
    <row r="162" s="19" customFormat="1" hidden="1"/>
    <row r="163" s="19" customFormat="1" hidden="1"/>
    <row r="164" s="19" customFormat="1" hidden="1"/>
    <row r="165" s="19" customFormat="1" hidden="1"/>
    <row r="166" s="19" customFormat="1" hidden="1"/>
    <row r="167" s="19" customFormat="1" hidden="1"/>
    <row r="168" s="19" customFormat="1" hidden="1"/>
    <row r="169" s="19" customFormat="1" hidden="1"/>
    <row r="170" s="19" customFormat="1" hidden="1"/>
    <row r="171" s="19" customFormat="1" hidden="1"/>
    <row r="172" s="19" customFormat="1" hidden="1"/>
    <row r="173" s="19" customFormat="1" hidden="1"/>
    <row r="174" s="19" customFormat="1" hidden="1"/>
    <row r="175" s="19" customFormat="1" hidden="1"/>
    <row r="176" s="19" customFormat="1" hidden="1"/>
    <row r="177" s="19" customFormat="1" hidden="1"/>
    <row r="178" s="19" customFormat="1" hidden="1"/>
    <row r="179" s="19" customFormat="1" hidden="1"/>
    <row r="180" s="19" customFormat="1" hidden="1"/>
    <row r="181" s="19" customFormat="1" hidden="1"/>
    <row r="182" s="19" customFormat="1" hidden="1"/>
    <row r="183" s="19" customFormat="1" hidden="1"/>
    <row r="184" s="19" customFormat="1" hidden="1"/>
    <row r="185" s="19" customFormat="1" hidden="1"/>
    <row r="186" s="19" customFormat="1" hidden="1"/>
    <row r="187" s="19" customFormat="1" hidden="1"/>
    <row r="188" s="19" customFormat="1" hidden="1"/>
    <row r="189" s="19" customFormat="1" hidden="1"/>
    <row r="190" s="19" customFormat="1" hidden="1"/>
    <row r="191" s="19" customFormat="1" hidden="1"/>
    <row r="192" s="19" customFormat="1" hidden="1"/>
    <row r="193" s="19" customFormat="1" hidden="1"/>
    <row r="194" s="19" customFormat="1" hidden="1"/>
    <row r="195" s="19" customFormat="1" hidden="1"/>
    <row r="196" s="19" customFormat="1" hidden="1"/>
    <row r="197" s="19" customFormat="1" hidden="1"/>
    <row r="198" s="19" customFormat="1" hidden="1"/>
    <row r="199" s="19" customFormat="1" hidden="1"/>
    <row r="200" s="19" customFormat="1" hidden="1"/>
    <row r="201" s="19" customFormat="1" hidden="1"/>
    <row r="202" s="19" customFormat="1" hidden="1"/>
    <row r="203" s="19" customFormat="1" hidden="1"/>
    <row r="204" s="19" customFormat="1" hidden="1"/>
    <row r="205" s="19" customFormat="1" hidden="1"/>
    <row r="206" s="19" customFormat="1" hidden="1"/>
    <row r="207" s="19" customFormat="1" hidden="1"/>
    <row r="208" s="19" customFormat="1" hidden="1"/>
    <row r="209" s="19" customFormat="1" hidden="1"/>
    <row r="210" s="19" customFormat="1" hidden="1"/>
    <row r="211" s="19" customFormat="1" hidden="1"/>
    <row r="212" s="19" customFormat="1" hidden="1"/>
    <row r="213" s="19" customFormat="1" hidden="1"/>
    <row r="214" s="19" customFormat="1" hidden="1"/>
    <row r="215" s="19" customFormat="1" hidden="1"/>
    <row r="216" s="19" customFormat="1" hidden="1"/>
    <row r="217" s="19" customFormat="1" hidden="1"/>
    <row r="218" s="19" customFormat="1" hidden="1"/>
    <row r="219" s="19" customFormat="1" hidden="1"/>
    <row r="220" s="19" customFormat="1" hidden="1"/>
    <row r="221" s="19" customFormat="1" hidden="1"/>
    <row r="222" s="19" customFormat="1" hidden="1"/>
    <row r="223" s="19" customFormat="1" hidden="1"/>
    <row r="224" s="19" customFormat="1" hidden="1"/>
    <row r="225" s="19" customFormat="1" hidden="1"/>
    <row r="226" s="19" customFormat="1" hidden="1"/>
    <row r="227" s="19" customFormat="1" hidden="1"/>
    <row r="228" s="19" customFormat="1" hidden="1"/>
    <row r="229" s="19" customFormat="1" hidden="1"/>
    <row r="230" s="19" customFormat="1" hidden="1"/>
    <row r="231" s="19" customFormat="1" hidden="1"/>
    <row r="232" s="19" customFormat="1" hidden="1"/>
    <row r="233" s="19" customFormat="1" hidden="1"/>
    <row r="234" s="19" customFormat="1" hidden="1"/>
    <row r="235" s="19" customFormat="1" hidden="1"/>
    <row r="236" s="19" customFormat="1" hidden="1"/>
    <row r="237" s="19" customFormat="1" hidden="1"/>
    <row r="238" s="19" customFormat="1" hidden="1"/>
    <row r="239" s="19" customFormat="1" hidden="1"/>
    <row r="240" s="19" customFormat="1" hidden="1"/>
    <row r="241" s="19" customFormat="1" hidden="1"/>
    <row r="242" s="19" customFormat="1" hidden="1"/>
    <row r="243" s="19" customFormat="1" hidden="1"/>
    <row r="244" s="19" customFormat="1" hidden="1"/>
    <row r="245" s="19" customFormat="1" hidden="1"/>
    <row r="246" s="19" customFormat="1" hidden="1"/>
    <row r="247" s="19" customFormat="1" hidden="1"/>
    <row r="248" s="19" customFormat="1" hidden="1"/>
    <row r="249" s="19" customFormat="1" hidden="1"/>
    <row r="250" s="19" customFormat="1" hidden="1"/>
    <row r="251" s="19" customFormat="1" hidden="1"/>
    <row r="252" s="19" customFormat="1" hidden="1"/>
    <row r="253" s="19" customFormat="1" hidden="1"/>
    <row r="254" s="19" customFormat="1" hidden="1"/>
    <row r="255" s="19" customFormat="1" hidden="1"/>
    <row r="256" s="19" customFormat="1" hidden="1"/>
    <row r="257" s="19" customFormat="1" hidden="1"/>
    <row r="258" s="19" customFormat="1" hidden="1"/>
    <row r="259" s="19" customFormat="1" hidden="1"/>
    <row r="260" s="19" customFormat="1" hidden="1"/>
    <row r="261" s="19" customFormat="1" hidden="1"/>
    <row r="262" s="19" customFormat="1" hidden="1"/>
    <row r="263" s="19" customFormat="1" hidden="1"/>
    <row r="264" s="19" customFormat="1" hidden="1"/>
    <row r="265" s="19" customFormat="1" hidden="1"/>
    <row r="266" s="19" customFormat="1" hidden="1"/>
    <row r="267" s="19" customFormat="1" hidden="1"/>
    <row r="268" s="19" customFormat="1" hidden="1"/>
    <row r="269" s="19" customFormat="1" hidden="1"/>
    <row r="270" s="19" customFormat="1" hidden="1"/>
    <row r="271" s="19" customFormat="1" hidden="1"/>
    <row r="272" s="19" customFormat="1" hidden="1"/>
    <row r="273" s="19" customFormat="1" hidden="1"/>
    <row r="274" s="19" customFormat="1" hidden="1"/>
    <row r="275" s="19" customFormat="1" hidden="1"/>
    <row r="276" s="19" customFormat="1" hidden="1"/>
    <row r="277" s="19" customFormat="1" hidden="1"/>
    <row r="278" s="19" customFormat="1" hidden="1"/>
    <row r="279" s="19" customFormat="1" hidden="1"/>
    <row r="280" s="19" customFormat="1" hidden="1"/>
    <row r="281" s="19" customFormat="1" hidden="1"/>
    <row r="282" s="19" customFormat="1" hidden="1"/>
    <row r="283" s="19" customFormat="1" hidden="1"/>
    <row r="284" s="19" customFormat="1" hidden="1"/>
    <row r="285" s="19" customFormat="1" hidden="1"/>
    <row r="286" s="19" customFormat="1" hidden="1"/>
    <row r="287" s="19" customFormat="1" hidden="1"/>
    <row r="288" s="19" customFormat="1" hidden="1"/>
    <row r="289" s="19" customFormat="1" hidden="1"/>
    <row r="290" s="19" customFormat="1" hidden="1"/>
    <row r="291" s="19" customFormat="1" hidden="1"/>
    <row r="292" s="19" customFormat="1" hidden="1"/>
    <row r="293" s="19" customFormat="1" hidden="1"/>
    <row r="294" s="19" customFormat="1" hidden="1"/>
    <row r="295" s="19" customFormat="1" hidden="1"/>
    <row r="296" s="19" customFormat="1" hidden="1"/>
    <row r="297" s="19" customFormat="1" hidden="1"/>
    <row r="298" s="19" customFormat="1" hidden="1"/>
    <row r="299" s="19" customFormat="1" hidden="1"/>
    <row r="300" s="19" customFormat="1" hidden="1"/>
    <row r="301" s="19" customFormat="1" hidden="1"/>
    <row r="302" s="19" customFormat="1" hidden="1"/>
    <row r="303" s="19" customFormat="1" hidden="1"/>
    <row r="304" s="19" customFormat="1" hidden="1"/>
    <row r="305" s="19" customFormat="1" hidden="1"/>
    <row r="306" s="19" customFormat="1" hidden="1"/>
    <row r="307" s="19" customFormat="1" hidden="1"/>
    <row r="308" s="19" customFormat="1" hidden="1"/>
    <row r="309" s="19" customFormat="1" hidden="1"/>
    <row r="310" s="19" customFormat="1" hidden="1"/>
    <row r="311" s="19" customFormat="1" hidden="1"/>
    <row r="312" s="19" customFormat="1" hidden="1"/>
    <row r="313" s="19" customFormat="1" hidden="1"/>
    <row r="314" s="19" customFormat="1" hidden="1"/>
    <row r="315" s="19" customFormat="1" hidden="1"/>
    <row r="316" s="19" customFormat="1" hidden="1"/>
    <row r="317" s="19" customFormat="1" hidden="1"/>
    <row r="318" s="19" customFormat="1" hidden="1"/>
    <row r="319" s="19" customFormat="1" hidden="1"/>
    <row r="320" s="19" customFormat="1" hidden="1"/>
    <row r="321" s="19" customFormat="1" hidden="1"/>
    <row r="322" s="19" customFormat="1" hidden="1"/>
    <row r="323" s="19" customFormat="1" hidden="1"/>
    <row r="324" s="19" customFormat="1" hidden="1"/>
    <row r="325" s="19" customFormat="1" hidden="1"/>
    <row r="326" s="19" customFormat="1" hidden="1"/>
    <row r="327" s="19" customFormat="1" hidden="1"/>
    <row r="328" s="19" customFormat="1" hidden="1"/>
    <row r="329" s="19" customFormat="1" hidden="1"/>
    <row r="330" s="19" customFormat="1" hidden="1"/>
    <row r="331" s="19" customFormat="1" hidden="1"/>
    <row r="332" s="19" customFormat="1" hidden="1"/>
    <row r="333" s="19" customFormat="1" hidden="1"/>
    <row r="334" s="19" customFormat="1" hidden="1"/>
    <row r="335" s="19" customFormat="1" hidden="1"/>
    <row r="336" s="19" customFormat="1" hidden="1"/>
    <row r="337" s="19" customFormat="1" hidden="1"/>
    <row r="338" s="19" customFormat="1" hidden="1"/>
    <row r="339" s="19" customFormat="1" hidden="1"/>
    <row r="340" s="19" customFormat="1" hidden="1"/>
    <row r="341" s="19" customFormat="1" hidden="1"/>
    <row r="342" s="19" customFormat="1" hidden="1"/>
    <row r="343" s="19" customFormat="1" hidden="1"/>
    <row r="344" s="19" customFormat="1" hidden="1"/>
    <row r="345" s="19" customFormat="1" hidden="1"/>
    <row r="346" s="19" customFormat="1" hidden="1"/>
    <row r="347" s="19" customFormat="1" hidden="1"/>
    <row r="348" s="19" customFormat="1" hidden="1"/>
    <row r="349" s="19" customFormat="1" hidden="1"/>
    <row r="350" s="19" customFormat="1" hidden="1"/>
    <row r="351" s="19" customFormat="1" hidden="1"/>
    <row r="352" s="19" customFormat="1" hidden="1"/>
    <row r="353" s="19" customFormat="1" hidden="1"/>
    <row r="354" s="19" customFormat="1" hidden="1"/>
    <row r="355" s="19" customFormat="1" hidden="1"/>
    <row r="356" s="19" customFormat="1" hidden="1"/>
    <row r="357" s="19" customFormat="1" hidden="1"/>
    <row r="358" s="19" customFormat="1" hidden="1"/>
    <row r="359" s="19" customFormat="1" hidden="1"/>
    <row r="360" s="19" customFormat="1" hidden="1"/>
    <row r="361" s="19" customFormat="1" hidden="1"/>
    <row r="362" s="19" customFormat="1" hidden="1"/>
    <row r="363" s="19" customFormat="1" hidden="1"/>
    <row r="364" s="19" customFormat="1" hidden="1"/>
    <row r="365" s="19" customFormat="1" hidden="1"/>
    <row r="366" s="19" customFormat="1" hidden="1"/>
    <row r="367" s="19" customFormat="1" hidden="1"/>
    <row r="368" s="19" customFormat="1" hidden="1"/>
    <row r="369" s="19" customFormat="1" hidden="1"/>
    <row r="370" s="19" customFormat="1" hidden="1"/>
    <row r="371" s="19" customFormat="1" hidden="1"/>
    <row r="372" s="19" customFormat="1" hidden="1"/>
    <row r="373" s="19" customFormat="1" hidden="1"/>
    <row r="374" s="19" customFormat="1" hidden="1"/>
    <row r="375" s="19" customFormat="1" hidden="1"/>
    <row r="376" s="19" customFormat="1" hidden="1"/>
    <row r="377" s="19" customFormat="1" hidden="1"/>
    <row r="378" s="19" customFormat="1" hidden="1"/>
    <row r="379" s="19" customFormat="1" hidden="1"/>
    <row r="380" s="19" customFormat="1" hidden="1"/>
    <row r="381" s="19" customFormat="1" hidden="1"/>
    <row r="382" s="19" customFormat="1" hidden="1"/>
    <row r="383" s="19" customFormat="1" hidden="1"/>
    <row r="384" s="19" customFormat="1" hidden="1"/>
    <row r="385" s="19" customFormat="1" hidden="1"/>
    <row r="386" s="19" customFormat="1" hidden="1"/>
    <row r="387" s="19" customFormat="1" hidden="1"/>
    <row r="388" s="19" customFormat="1" hidden="1"/>
    <row r="389" s="19" customFormat="1" hidden="1"/>
    <row r="390" s="19" customFormat="1" hidden="1"/>
    <row r="391" s="19" customFormat="1" hidden="1"/>
    <row r="392" s="19" customFormat="1" hidden="1"/>
    <row r="393" s="19" customFormat="1" hidden="1"/>
    <row r="394" s="19" customFormat="1" hidden="1"/>
    <row r="395" s="19" customFormat="1" hidden="1"/>
    <row r="396" s="19" customFormat="1" hidden="1"/>
    <row r="397" s="19" customFormat="1" hidden="1"/>
    <row r="398" s="19" customFormat="1" hidden="1"/>
    <row r="399" s="19" customFormat="1" hidden="1"/>
    <row r="400" s="19" customFormat="1" hidden="1"/>
    <row r="401" s="19" customFormat="1" hidden="1"/>
    <row r="402" s="19" customFormat="1" hidden="1"/>
    <row r="403" s="19" customFormat="1" hidden="1"/>
    <row r="404" s="19" customFormat="1" hidden="1"/>
    <row r="405" s="19" customFormat="1" hidden="1"/>
    <row r="406" s="19" customFormat="1" hidden="1"/>
    <row r="407" s="19" customFormat="1" hidden="1"/>
    <row r="408" s="19" customFormat="1" hidden="1"/>
    <row r="409" s="19" customFormat="1" hidden="1"/>
    <row r="410" s="19" customFormat="1" hidden="1"/>
    <row r="411" s="19" customFormat="1" hidden="1"/>
    <row r="412" s="19" customFormat="1" hidden="1"/>
    <row r="413" s="19" customFormat="1" hidden="1"/>
    <row r="414" s="19" customFormat="1" hidden="1"/>
    <row r="415" s="19" customFormat="1" hidden="1"/>
    <row r="416" s="19" customFormat="1" hidden="1"/>
    <row r="417" s="19" customFormat="1" hidden="1"/>
    <row r="418" s="19" customFormat="1" hidden="1"/>
    <row r="419" s="19" customFormat="1" hidden="1"/>
    <row r="420" s="19" customFormat="1" hidden="1"/>
    <row r="421" s="19" customFormat="1" hidden="1"/>
    <row r="422" s="19" customFormat="1" hidden="1"/>
    <row r="423" s="19" customFormat="1" hidden="1"/>
    <row r="424" s="19" customFormat="1" hidden="1"/>
    <row r="425" s="19" customFormat="1" hidden="1"/>
    <row r="426" s="19" customFormat="1" hidden="1"/>
    <row r="427" s="19" customFormat="1" hidden="1"/>
    <row r="428" s="19" customFormat="1" hidden="1"/>
    <row r="429" s="19" customFormat="1" hidden="1"/>
    <row r="430" s="19" customFormat="1" hidden="1"/>
    <row r="431" s="19" customFormat="1" hidden="1"/>
    <row r="432" s="19" customFormat="1" hidden="1"/>
    <row r="433" s="19" customFormat="1" hidden="1"/>
    <row r="434" s="19" customFormat="1" hidden="1"/>
    <row r="435" s="19" customFormat="1" hidden="1"/>
    <row r="436" s="19" customFormat="1" hidden="1"/>
    <row r="437" s="19" customFormat="1" hidden="1"/>
    <row r="438" s="19" customFormat="1" hidden="1"/>
    <row r="439" s="19" customFormat="1" hidden="1"/>
    <row r="440" s="19" customFormat="1" hidden="1"/>
    <row r="441" s="19" customFormat="1" hidden="1"/>
    <row r="442" s="19" customFormat="1" hidden="1"/>
    <row r="443" s="19" customFormat="1" hidden="1"/>
    <row r="444" s="19" customFormat="1" hidden="1"/>
    <row r="445" s="19" customFormat="1" hidden="1"/>
    <row r="446" s="19" customFormat="1" hidden="1"/>
    <row r="447" s="19" customFormat="1" hidden="1"/>
    <row r="448" s="19" customFormat="1" hidden="1"/>
    <row r="449" s="19" customFormat="1" hidden="1"/>
    <row r="450" s="19" customFormat="1" hidden="1"/>
    <row r="451" s="19" customFormat="1" hidden="1"/>
    <row r="452" s="19" customFormat="1" hidden="1"/>
    <row r="453" s="19" customFormat="1" hidden="1"/>
    <row r="454" s="19" customFormat="1" hidden="1"/>
    <row r="455" s="19" customFormat="1" hidden="1"/>
    <row r="456" s="19" customFormat="1" hidden="1"/>
    <row r="457" s="19" customFormat="1" hidden="1"/>
    <row r="458" s="19" customFormat="1" hidden="1"/>
    <row r="459" s="19" customFormat="1" hidden="1"/>
    <row r="460" s="19" customFormat="1" hidden="1"/>
    <row r="461" s="19" customFormat="1" hidden="1"/>
    <row r="462" s="19" customFormat="1" hidden="1"/>
    <row r="463" s="19" customFormat="1" hidden="1"/>
    <row r="464" s="19" customFormat="1" hidden="1"/>
    <row r="465" s="19" customFormat="1" hidden="1"/>
    <row r="466" s="19" customFormat="1" hidden="1"/>
    <row r="467" s="19" customFormat="1" hidden="1"/>
    <row r="468" s="19" customFormat="1" hidden="1"/>
    <row r="469" s="19" customFormat="1" hidden="1"/>
    <row r="470" s="19" customFormat="1" hidden="1"/>
    <row r="471" s="19" customFormat="1" hidden="1"/>
    <row r="472" s="19" customFormat="1" hidden="1"/>
    <row r="473" s="19" customFormat="1" hidden="1"/>
    <row r="474" s="19" customFormat="1" hidden="1"/>
    <row r="475" s="19" customFormat="1" hidden="1"/>
    <row r="476" s="19" customFormat="1" hidden="1"/>
    <row r="477" s="19" customFormat="1" hidden="1"/>
    <row r="478" s="19" customFormat="1" hidden="1"/>
    <row r="479" s="19" customFormat="1" hidden="1"/>
    <row r="480" s="19" customFormat="1" hidden="1"/>
    <row r="481" s="19" customFormat="1" hidden="1"/>
    <row r="482" s="19" customFormat="1" hidden="1"/>
    <row r="483" s="19" customFormat="1" hidden="1"/>
    <row r="484" s="19" customFormat="1" hidden="1"/>
    <row r="485" s="19" customFormat="1" hidden="1"/>
    <row r="486" s="19" customFormat="1" hidden="1"/>
    <row r="487" s="19" customFormat="1" hidden="1"/>
    <row r="488" s="19" customFormat="1" hidden="1"/>
    <row r="489" s="19" customFormat="1" hidden="1"/>
    <row r="490" s="19" customFormat="1" hidden="1"/>
    <row r="491" s="19" customFormat="1" hidden="1"/>
    <row r="492" s="19" customFormat="1" hidden="1"/>
    <row r="493" s="19" customFormat="1" hidden="1"/>
    <row r="494" s="19" customFormat="1" hidden="1"/>
    <row r="495" s="19" customFormat="1" hidden="1"/>
    <row r="496" s="19" customFormat="1" hidden="1"/>
    <row r="497" s="19" customFormat="1" hidden="1"/>
    <row r="498" s="19" customFormat="1" hidden="1"/>
    <row r="499" s="19" customFormat="1" hidden="1"/>
    <row r="500" s="19" customFormat="1" hidden="1"/>
    <row r="501" s="19" customFormat="1" hidden="1"/>
    <row r="502" s="19" customFormat="1" hidden="1"/>
    <row r="503" s="19" customFormat="1" hidden="1"/>
    <row r="504" s="19" customFormat="1" hidden="1"/>
    <row r="505" s="19" customFormat="1" hidden="1"/>
    <row r="506" s="19" customFormat="1" hidden="1"/>
    <row r="507" s="19" customFormat="1" hidden="1"/>
    <row r="508" s="19" customFormat="1" hidden="1"/>
    <row r="509" s="19" customFormat="1" hidden="1"/>
    <row r="510" s="19" customFormat="1" hidden="1"/>
    <row r="511" s="19" customFormat="1" hidden="1"/>
    <row r="512" s="19" customFormat="1" hidden="1"/>
    <row r="513" spans="2:8" s="19" customFormat="1" hidden="1"/>
    <row r="514" spans="2:8" s="19" customFormat="1" hidden="1"/>
    <row r="515" spans="2:8" s="19" customFormat="1" hidden="1"/>
    <row r="516" spans="2:8" s="19" customFormat="1" hidden="1"/>
    <row r="517" spans="2:8" s="19" customFormat="1" hidden="1"/>
    <row r="518" spans="2:8" s="19" customFormat="1" hidden="1"/>
    <row r="519" spans="2:8" s="19" customFormat="1" hidden="1"/>
    <row r="520" spans="2:8" s="19" customFormat="1" hidden="1">
      <c r="B520" s="27"/>
      <c r="C520" s="27"/>
      <c r="D520" s="27"/>
      <c r="E520" s="27"/>
      <c r="F520" s="27"/>
      <c r="H520" s="27"/>
    </row>
    <row r="1048497"/>
    <row r="1048498"/>
    <row r="1048499"/>
    <row r="1048500"/>
    <row r="1048501"/>
    <row r="1048502"/>
    <row r="1048503"/>
    <row r="1048504"/>
    <row r="1048505" ht="17.100000000000001" hidden="1" customHeight="1"/>
  </sheetData>
  <mergeCells count="10">
    <mergeCell ref="B111:I111"/>
    <mergeCell ref="C12:F12"/>
    <mergeCell ref="G12:J12"/>
    <mergeCell ref="B55:I55"/>
    <mergeCell ref="C60:D60"/>
    <mergeCell ref="E60:F60"/>
    <mergeCell ref="G60:H60"/>
    <mergeCell ref="B110:N110"/>
    <mergeCell ref="B53:H53"/>
    <mergeCell ref="B109:H109"/>
  </mergeCells>
  <conditionalFormatting sqref="B14:B49">
    <cfRule type="duplicateValues" dxfId="1" priority="84"/>
    <cfRule type="duplicateValues" dxfId="0" priority="85"/>
  </conditionalFormatting>
  <pageMargins left="0.7" right="0.7" top="0.75" bottom="0.75" header="0.3" footer="0.3"/>
  <pageSetup orientation="portrait" horizontalDpi="4294967295" verticalDpi="4294967295"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BBEACB"/>
  </sheetPr>
  <dimension ref="A1:V533"/>
  <sheetViews>
    <sheetView showGridLines="0" topLeftCell="A84" zoomScale="80" zoomScaleNormal="80" workbookViewId="0">
      <selection activeCell="G9" sqref="G9"/>
    </sheetView>
  </sheetViews>
  <sheetFormatPr baseColWidth="10" defaultColWidth="10.88671875" defaultRowHeight="13.8" zeroHeight="1"/>
  <cols>
    <col min="1" max="1" width="8.5546875" style="27" customWidth="1"/>
    <col min="2" max="2" width="51.33203125" style="27" customWidth="1"/>
    <col min="3" max="3" width="15.5546875" style="27" customWidth="1"/>
    <col min="4" max="4" width="15.88671875" style="27" customWidth="1"/>
    <col min="5" max="5" width="12.109375" style="27" customWidth="1"/>
    <col min="6" max="6" width="16.6640625" style="27" customWidth="1"/>
    <col min="7" max="7" width="12.44140625" style="27" customWidth="1"/>
    <col min="8" max="8" width="19.5546875" style="27" customWidth="1"/>
    <col min="9" max="20" width="10.88671875" style="27" customWidth="1"/>
    <col min="21" max="21" width="11.109375" style="27" customWidth="1"/>
    <col min="22" max="25" width="10.88671875" style="27" customWidth="1"/>
    <col min="26" max="26" width="10.5546875" style="27" customWidth="1"/>
    <col min="27" max="16384" width="10.88671875" style="27"/>
  </cols>
  <sheetData>
    <row r="1" spans="1:22" s="19" customFormat="1">
      <c r="E1" s="44"/>
    </row>
    <row r="2" spans="1:22" s="19" customFormat="1">
      <c r="E2" s="44"/>
    </row>
    <row r="3" spans="1:22" s="19" customFormat="1">
      <c r="E3" s="44"/>
    </row>
    <row r="4" spans="1:22" s="19" customFormat="1">
      <c r="A4" s="23" t="s">
        <v>159</v>
      </c>
    </row>
    <row r="5" spans="1:22" s="19" customFormat="1">
      <c r="A5" s="114" t="s">
        <v>233</v>
      </c>
      <c r="B5" s="114"/>
      <c r="C5" s="114"/>
      <c r="D5" s="114"/>
      <c r="E5" s="114"/>
      <c r="F5" s="114"/>
      <c r="G5" s="114"/>
      <c r="H5" s="114"/>
      <c r="I5" s="114"/>
      <c r="J5" s="114"/>
      <c r="K5" s="114"/>
      <c r="L5" s="114"/>
      <c r="M5" s="114"/>
      <c r="N5" s="114"/>
      <c r="O5" s="114"/>
      <c r="P5" s="114"/>
      <c r="Q5" s="114"/>
      <c r="R5" s="114"/>
      <c r="S5" s="114"/>
      <c r="T5" s="114"/>
      <c r="U5" s="114"/>
      <c r="V5" s="114"/>
    </row>
    <row r="6" spans="1:22" s="19" customFormat="1">
      <c r="A6" s="23" t="s">
        <v>2</v>
      </c>
    </row>
    <row r="7" spans="1:22" s="19" customFormat="1">
      <c r="A7" s="43" t="s">
        <v>3</v>
      </c>
    </row>
    <row r="8" spans="1:22" s="19" customFormat="1"/>
    <row r="9" spans="1:22" s="19" customFormat="1">
      <c r="B9" s="23" t="s">
        <v>234</v>
      </c>
      <c r="C9" s="92"/>
      <c r="D9" s="93"/>
      <c r="E9" s="94"/>
      <c r="F9" s="93"/>
      <c r="H9" s="68"/>
    </row>
    <row r="10" spans="1:22" s="19" customFormat="1">
      <c r="B10" s="95"/>
      <c r="C10" s="92"/>
      <c r="D10" s="217"/>
      <c r="E10" s="93"/>
      <c r="F10" s="93"/>
      <c r="H10" s="68"/>
    </row>
    <row r="11" spans="1:22" s="19" customFormat="1" ht="27.75" customHeight="1">
      <c r="B11" s="73"/>
      <c r="C11" s="238" t="s">
        <v>131</v>
      </c>
      <c r="D11" s="238"/>
      <c r="E11" s="238"/>
      <c r="F11" s="238" t="s">
        <v>235</v>
      </c>
      <c r="G11" s="238"/>
      <c r="H11" s="238"/>
    </row>
    <row r="12" spans="1:22" s="19" customFormat="1">
      <c r="B12" s="163" t="s">
        <v>236</v>
      </c>
      <c r="C12" s="163">
        <v>2023</v>
      </c>
      <c r="D12" s="163">
        <v>2024</v>
      </c>
      <c r="E12" s="163" t="s">
        <v>187</v>
      </c>
      <c r="F12" s="163">
        <v>2023</v>
      </c>
      <c r="G12" s="163">
        <v>2024</v>
      </c>
      <c r="H12" s="163" t="s">
        <v>187</v>
      </c>
    </row>
    <row r="13" spans="1:22" s="19" customFormat="1" ht="15.9" customHeight="1">
      <c r="B13" s="173" t="s">
        <v>118</v>
      </c>
      <c r="C13" s="149">
        <v>13</v>
      </c>
      <c r="D13" s="176">
        <v>23</v>
      </c>
      <c r="E13" s="177">
        <f>(D13/C13)-1</f>
        <v>0.76923076923076916</v>
      </c>
      <c r="F13" s="196">
        <v>30</v>
      </c>
      <c r="G13" s="197">
        <v>252</v>
      </c>
      <c r="H13" s="177">
        <f>(G13/F13)-1</f>
        <v>7.4</v>
      </c>
      <c r="J13" s="96" t="str">
        <f>B13</f>
        <v>Retail &amp; Productos de Consumo</v>
      </c>
      <c r="K13" s="97">
        <f>D13</f>
        <v>23</v>
      </c>
      <c r="L13" s="47">
        <f t="shared" ref="L13:L22" si="0">K13/$D$43</f>
        <v>0.22115384615384615</v>
      </c>
    </row>
    <row r="14" spans="1:22" s="19" customFormat="1" ht="15.9" customHeight="1">
      <c r="B14" s="173" t="s">
        <v>67</v>
      </c>
      <c r="C14" s="149">
        <v>22</v>
      </c>
      <c r="D14" s="176">
        <v>18</v>
      </c>
      <c r="E14" s="177">
        <f t="shared" ref="E14:E40" si="1">(D14/C14)-1</f>
        <v>-0.18181818181818177</v>
      </c>
      <c r="F14" s="196">
        <v>54</v>
      </c>
      <c r="G14" s="197">
        <v>146</v>
      </c>
      <c r="H14" s="177">
        <f t="shared" ref="H14:H19" si="2">(G14/F14)-1</f>
        <v>1.7037037037037037</v>
      </c>
      <c r="I14" s="98"/>
      <c r="J14" s="96" t="str">
        <f t="shared" ref="J14:J21" si="3">B14</f>
        <v>Servicios Corporativos</v>
      </c>
      <c r="K14" s="97">
        <f t="shared" ref="K14:K22" si="4">D14</f>
        <v>18</v>
      </c>
      <c r="L14" s="47">
        <f t="shared" si="0"/>
        <v>0.17307692307692307</v>
      </c>
    </row>
    <row r="15" spans="1:22" s="19" customFormat="1" ht="15.9" customHeight="1">
      <c r="B15" s="173" t="s">
        <v>66</v>
      </c>
      <c r="C15" s="149">
        <v>14</v>
      </c>
      <c r="D15" s="176">
        <v>12</v>
      </c>
      <c r="E15" s="177">
        <f>(D15/C15)-1</f>
        <v>-0.1428571428571429</v>
      </c>
      <c r="F15" s="196">
        <v>40</v>
      </c>
      <c r="G15" s="197">
        <v>32</v>
      </c>
      <c r="H15" s="177">
        <f t="shared" si="2"/>
        <v>-0.19999999999999996</v>
      </c>
      <c r="I15" s="98"/>
      <c r="J15" s="96" t="str">
        <f t="shared" si="3"/>
        <v>Software &amp; Servicios TI</v>
      </c>
      <c r="K15" s="97">
        <f t="shared" si="4"/>
        <v>12</v>
      </c>
      <c r="L15" s="47">
        <f t="shared" si="0"/>
        <v>0.11538461538461539</v>
      </c>
    </row>
    <row r="16" spans="1:22" s="19" customFormat="1" ht="15.9" customHeight="1">
      <c r="B16" s="173" t="s">
        <v>121</v>
      </c>
      <c r="C16" s="149">
        <v>1</v>
      </c>
      <c r="D16" s="176">
        <v>5</v>
      </c>
      <c r="E16" s="177">
        <f>(D16/C16)-1</f>
        <v>4</v>
      </c>
      <c r="F16" s="196">
        <v>2</v>
      </c>
      <c r="G16" s="197">
        <v>53</v>
      </c>
      <c r="H16" s="177">
        <f t="shared" si="2"/>
        <v>25.5</v>
      </c>
      <c r="I16" s="98"/>
      <c r="J16" s="96" t="str">
        <f t="shared" si="3"/>
        <v>Comida &amp; bebidas</v>
      </c>
      <c r="K16" s="97">
        <f t="shared" si="4"/>
        <v>5</v>
      </c>
      <c r="L16" s="47">
        <f t="shared" si="0"/>
        <v>4.807692307692308E-2</v>
      </c>
    </row>
    <row r="17" spans="2:12" s="19" customFormat="1" ht="15.9" customHeight="1">
      <c r="B17" s="173" t="s">
        <v>75</v>
      </c>
      <c r="C17" s="149">
        <v>2</v>
      </c>
      <c r="D17" s="176">
        <v>5</v>
      </c>
      <c r="E17" s="177">
        <f t="shared" si="1"/>
        <v>1.5</v>
      </c>
      <c r="F17" s="196">
        <v>50</v>
      </c>
      <c r="G17" s="197">
        <v>30</v>
      </c>
      <c r="H17" s="177">
        <f t="shared" si="2"/>
        <v>-0.4</v>
      </c>
      <c r="I17" s="98"/>
      <c r="J17" s="96" t="str">
        <f t="shared" si="3"/>
        <v>Comunicaciones</v>
      </c>
      <c r="K17" s="97">
        <f t="shared" si="4"/>
        <v>5</v>
      </c>
      <c r="L17" s="47">
        <f t="shared" si="0"/>
        <v>4.807692307692308E-2</v>
      </c>
    </row>
    <row r="18" spans="2:12" s="19" customFormat="1" ht="15.9" customHeight="1">
      <c r="B18" s="173" t="s">
        <v>120</v>
      </c>
      <c r="C18" s="149">
        <v>3</v>
      </c>
      <c r="D18" s="176">
        <v>4</v>
      </c>
      <c r="E18" s="177">
        <f t="shared" si="1"/>
        <v>0.33333333333333326</v>
      </c>
      <c r="F18" s="196">
        <v>5</v>
      </c>
      <c r="G18" s="197">
        <v>72</v>
      </c>
      <c r="H18" s="177">
        <f t="shared" si="2"/>
        <v>13.4</v>
      </c>
      <c r="I18" s="98"/>
      <c r="J18" s="96" t="str">
        <f t="shared" si="3"/>
        <v>Transporte y almacenamiento</v>
      </c>
      <c r="K18" s="97">
        <f t="shared" si="4"/>
        <v>4</v>
      </c>
      <c r="L18" s="47">
        <f t="shared" si="0"/>
        <v>3.8461538461538464E-2</v>
      </c>
    </row>
    <row r="19" spans="2:12" s="19" customFormat="1" ht="15.9" customHeight="1">
      <c r="B19" s="173" t="s">
        <v>125</v>
      </c>
      <c r="C19" s="149">
        <v>3</v>
      </c>
      <c r="D19" s="176">
        <v>4</v>
      </c>
      <c r="E19" s="177">
        <f t="shared" si="1"/>
        <v>0.33333333333333326</v>
      </c>
      <c r="F19" s="196">
        <v>10</v>
      </c>
      <c r="G19" s="197">
        <v>18</v>
      </c>
      <c r="H19" s="177">
        <f t="shared" si="2"/>
        <v>0.8</v>
      </c>
      <c r="I19" s="98"/>
      <c r="J19" s="96" t="str">
        <f t="shared" si="3"/>
        <v>Farmacéuticos</v>
      </c>
      <c r="K19" s="97">
        <f t="shared" si="4"/>
        <v>4</v>
      </c>
      <c r="L19" s="47">
        <f t="shared" si="0"/>
        <v>3.8461538461538464E-2</v>
      </c>
    </row>
    <row r="20" spans="2:12" s="19" customFormat="1" ht="15.9" customHeight="1">
      <c r="B20" s="173" t="s">
        <v>124</v>
      </c>
      <c r="C20" s="149"/>
      <c r="D20" s="176">
        <v>3</v>
      </c>
      <c r="E20" s="177"/>
      <c r="F20" s="196"/>
      <c r="G20" s="197">
        <v>37</v>
      </c>
      <c r="H20" s="177"/>
      <c r="I20" s="98"/>
      <c r="J20" s="96" t="str">
        <f t="shared" si="3"/>
        <v>Componentes Electrónicos</v>
      </c>
      <c r="K20" s="97">
        <f t="shared" si="4"/>
        <v>3</v>
      </c>
      <c r="L20" s="47">
        <f t="shared" si="0"/>
        <v>2.8846153846153848E-2</v>
      </c>
    </row>
    <row r="21" spans="2:12" s="19" customFormat="1" ht="15.9" customHeight="1">
      <c r="B21" s="173" t="s">
        <v>237</v>
      </c>
      <c r="C21" s="149">
        <v>3</v>
      </c>
      <c r="D21" s="176">
        <v>3</v>
      </c>
      <c r="E21" s="177">
        <f t="shared" si="1"/>
        <v>0</v>
      </c>
      <c r="F21" s="196">
        <v>22</v>
      </c>
      <c r="G21" s="197">
        <v>71</v>
      </c>
      <c r="H21" s="177">
        <f t="shared" ref="H21:H40" si="5">(G21/F21)-1</f>
        <v>2.2272727272727271</v>
      </c>
      <c r="I21" s="98"/>
      <c r="J21" s="96" t="str">
        <f t="shared" si="3"/>
        <v>Atención Médica</v>
      </c>
      <c r="K21" s="97">
        <f t="shared" si="4"/>
        <v>3</v>
      </c>
      <c r="L21" s="47">
        <f t="shared" si="0"/>
        <v>2.8846153846153848E-2</v>
      </c>
    </row>
    <row r="22" spans="2:12" s="19" customFormat="1" ht="15.9" customHeight="1">
      <c r="B22" s="173" t="s">
        <v>73</v>
      </c>
      <c r="C22" s="149">
        <v>9</v>
      </c>
      <c r="D22" s="176">
        <v>3</v>
      </c>
      <c r="E22" s="177">
        <f t="shared" si="1"/>
        <v>-0.66666666666666674</v>
      </c>
      <c r="F22" s="196">
        <v>86</v>
      </c>
      <c r="G22" s="197">
        <v>39</v>
      </c>
      <c r="H22" s="177">
        <f t="shared" si="5"/>
        <v>-0.54651162790697683</v>
      </c>
      <c r="I22" s="98"/>
      <c r="J22" s="96" t="str">
        <f>B22</f>
        <v>Servicios Financieros</v>
      </c>
      <c r="K22" s="97">
        <f t="shared" si="4"/>
        <v>3</v>
      </c>
      <c r="L22" s="47">
        <f t="shared" si="0"/>
        <v>2.8846153846153848E-2</v>
      </c>
    </row>
    <row r="23" spans="2:12" s="19" customFormat="1" ht="15.9" customHeight="1">
      <c r="B23" s="173" t="s">
        <v>238</v>
      </c>
      <c r="C23" s="149">
        <v>4</v>
      </c>
      <c r="D23" s="176">
        <v>3</v>
      </c>
      <c r="E23" s="177">
        <f t="shared" si="1"/>
        <v>-0.25</v>
      </c>
      <c r="F23" s="196">
        <v>113</v>
      </c>
      <c r="G23" s="197">
        <v>1342</v>
      </c>
      <c r="H23" s="177">
        <f t="shared" si="5"/>
        <v>10.876106194690266</v>
      </c>
      <c r="I23" s="98"/>
      <c r="J23" s="96"/>
      <c r="K23" s="97"/>
      <c r="L23" s="47"/>
    </row>
    <row r="24" spans="2:12" s="19" customFormat="1" ht="15.9" customHeight="1">
      <c r="B24" s="173" t="s">
        <v>239</v>
      </c>
      <c r="C24" s="149"/>
      <c r="D24" s="176">
        <v>2</v>
      </c>
      <c r="E24" s="177"/>
      <c r="F24" s="196"/>
      <c r="G24" s="197">
        <v>6</v>
      </c>
      <c r="H24" s="177"/>
      <c r="I24" s="98"/>
      <c r="J24" s="96"/>
      <c r="K24" s="97"/>
      <c r="L24" s="47"/>
    </row>
    <row r="25" spans="2:12" s="19" customFormat="1" ht="15.9" customHeight="1">
      <c r="B25" s="173" t="s">
        <v>122</v>
      </c>
      <c r="C25" s="149">
        <v>1</v>
      </c>
      <c r="D25" s="176">
        <v>2</v>
      </c>
      <c r="E25" s="177">
        <f t="shared" si="1"/>
        <v>1</v>
      </c>
      <c r="F25" s="196">
        <v>2</v>
      </c>
      <c r="G25" s="197">
        <v>4</v>
      </c>
      <c r="H25" s="177">
        <f t="shared" si="5"/>
        <v>1</v>
      </c>
      <c r="I25" s="98"/>
      <c r="J25" s="96"/>
      <c r="K25" s="97"/>
      <c r="L25" s="47"/>
    </row>
    <row r="26" spans="2:12" s="19" customFormat="1" ht="15.9" customHeight="1">
      <c r="B26" s="173" t="s">
        <v>123</v>
      </c>
      <c r="C26" s="149">
        <v>2</v>
      </c>
      <c r="D26" s="176">
        <v>2</v>
      </c>
      <c r="E26" s="177">
        <f t="shared" si="1"/>
        <v>0</v>
      </c>
      <c r="F26" s="196">
        <v>9</v>
      </c>
      <c r="G26" s="197">
        <v>13</v>
      </c>
      <c r="H26" s="177">
        <f t="shared" si="5"/>
        <v>0.44444444444444442</v>
      </c>
      <c r="I26" s="98"/>
      <c r="J26" s="96"/>
      <c r="K26" s="97"/>
      <c r="L26" s="47"/>
    </row>
    <row r="27" spans="2:12" s="19" customFormat="1" ht="15.9" customHeight="1">
      <c r="B27" s="173" t="s">
        <v>240</v>
      </c>
      <c r="C27" s="149"/>
      <c r="D27" s="176">
        <v>2</v>
      </c>
      <c r="E27" s="177"/>
      <c r="F27" s="196"/>
      <c r="G27" s="197">
        <v>50</v>
      </c>
      <c r="H27" s="177"/>
      <c r="I27" s="98"/>
      <c r="J27" s="96"/>
      <c r="K27" s="97"/>
      <c r="L27" s="47"/>
    </row>
    <row r="28" spans="2:12" s="19" customFormat="1" ht="15.9" customHeight="1">
      <c r="B28" s="173" t="s">
        <v>241</v>
      </c>
      <c r="C28" s="149">
        <v>1</v>
      </c>
      <c r="D28" s="176">
        <v>2</v>
      </c>
      <c r="E28" s="177">
        <f t="shared" si="1"/>
        <v>1</v>
      </c>
      <c r="F28" s="196">
        <v>1</v>
      </c>
      <c r="G28" s="197">
        <v>23</v>
      </c>
      <c r="H28" s="177">
        <f t="shared" si="5"/>
        <v>22</v>
      </c>
      <c r="I28" s="98"/>
      <c r="J28" s="96" t="s">
        <v>76</v>
      </c>
      <c r="K28" s="97"/>
      <c r="L28" s="47">
        <f>1-SUM(L13:L22)</f>
        <v>0.23076923076923073</v>
      </c>
    </row>
    <row r="29" spans="2:12" s="19" customFormat="1" ht="15.9" customHeight="1">
      <c r="B29" s="173" t="s">
        <v>119</v>
      </c>
      <c r="C29" s="149"/>
      <c r="D29" s="176">
        <v>1</v>
      </c>
      <c r="E29" s="177"/>
      <c r="F29" s="196"/>
      <c r="G29" s="197">
        <v>1</v>
      </c>
      <c r="H29" s="177"/>
      <c r="I29" s="98"/>
      <c r="J29" s="96"/>
      <c r="K29" s="97"/>
      <c r="L29" s="99"/>
    </row>
    <row r="30" spans="2:12" s="19" customFormat="1" ht="15.9" customHeight="1">
      <c r="B30" s="173" t="s">
        <v>242</v>
      </c>
      <c r="C30" s="149"/>
      <c r="D30" s="176">
        <v>1</v>
      </c>
      <c r="E30" s="177"/>
      <c r="F30" s="196"/>
      <c r="G30" s="197">
        <v>1</v>
      </c>
      <c r="H30" s="177"/>
      <c r="I30" s="98"/>
      <c r="J30" s="96"/>
      <c r="K30" s="97"/>
      <c r="L30" s="99"/>
    </row>
    <row r="31" spans="2:12" s="19" customFormat="1" ht="15.9" customHeight="1">
      <c r="B31" s="173" t="s">
        <v>243</v>
      </c>
      <c r="C31" s="149"/>
      <c r="D31" s="176">
        <v>1</v>
      </c>
      <c r="E31" s="177"/>
      <c r="F31" s="196"/>
      <c r="G31" s="197">
        <v>120</v>
      </c>
      <c r="H31" s="177"/>
      <c r="I31" s="98"/>
      <c r="J31" s="96"/>
      <c r="K31" s="96"/>
      <c r="L31" s="99"/>
    </row>
    <row r="32" spans="2:12" s="19" customFormat="1" ht="15.9" customHeight="1">
      <c r="B32" s="173" t="s">
        <v>244</v>
      </c>
      <c r="C32" s="149">
        <v>4</v>
      </c>
      <c r="D32" s="176">
        <v>1</v>
      </c>
      <c r="E32" s="177">
        <f t="shared" si="1"/>
        <v>-0.75</v>
      </c>
      <c r="F32" s="196">
        <v>9</v>
      </c>
      <c r="G32" s="197">
        <v>1</v>
      </c>
      <c r="H32" s="177">
        <f t="shared" si="5"/>
        <v>-0.88888888888888884</v>
      </c>
      <c r="I32" s="98"/>
      <c r="J32" s="96"/>
      <c r="K32" s="96"/>
      <c r="L32" s="99"/>
    </row>
    <row r="33" spans="2:12" s="19" customFormat="1" ht="15.9" customHeight="1">
      <c r="B33" s="173" t="s">
        <v>245</v>
      </c>
      <c r="C33" s="149">
        <v>2</v>
      </c>
      <c r="D33" s="176">
        <v>1</v>
      </c>
      <c r="E33" s="177">
        <f t="shared" si="1"/>
        <v>-0.5</v>
      </c>
      <c r="F33" s="196">
        <v>2</v>
      </c>
      <c r="G33" s="197">
        <v>2</v>
      </c>
      <c r="H33" s="177">
        <f t="shared" si="5"/>
        <v>0</v>
      </c>
      <c r="I33" s="98"/>
      <c r="J33" s="96"/>
      <c r="K33" s="96"/>
      <c r="L33" s="99"/>
    </row>
    <row r="34" spans="2:12" s="19" customFormat="1" ht="15.9" customHeight="1">
      <c r="B34" s="173" t="s">
        <v>246</v>
      </c>
      <c r="C34" s="149">
        <v>1</v>
      </c>
      <c r="D34" s="176">
        <v>1</v>
      </c>
      <c r="E34" s="177">
        <f t="shared" si="1"/>
        <v>0</v>
      </c>
      <c r="F34" s="196">
        <v>10</v>
      </c>
      <c r="G34" s="197">
        <v>5</v>
      </c>
      <c r="H34" s="177">
        <f t="shared" si="5"/>
        <v>-0.5</v>
      </c>
      <c r="I34" s="98"/>
      <c r="J34" s="96"/>
      <c r="K34" s="96"/>
      <c r="L34" s="99"/>
    </row>
    <row r="35" spans="2:12" s="19" customFormat="1" ht="15.9" customHeight="1">
      <c r="B35" s="173" t="s">
        <v>247</v>
      </c>
      <c r="C35" s="149">
        <v>1</v>
      </c>
      <c r="D35" s="176">
        <v>1</v>
      </c>
      <c r="E35" s="177">
        <f t="shared" si="1"/>
        <v>0</v>
      </c>
      <c r="F35" s="196">
        <v>2</v>
      </c>
      <c r="G35" s="197">
        <v>26</v>
      </c>
      <c r="H35" s="177">
        <f t="shared" si="5"/>
        <v>12</v>
      </c>
      <c r="I35" s="98"/>
      <c r="J35" s="96"/>
      <c r="K35" s="96"/>
      <c r="L35" s="99"/>
    </row>
    <row r="36" spans="2:12" s="19" customFormat="1" ht="15.9" customHeight="1">
      <c r="B36" s="173" t="s">
        <v>248</v>
      </c>
      <c r="C36" s="149">
        <v>2</v>
      </c>
      <c r="D36" s="176">
        <v>1</v>
      </c>
      <c r="E36" s="177">
        <f t="shared" si="1"/>
        <v>-0.5</v>
      </c>
      <c r="F36" s="196">
        <v>3</v>
      </c>
      <c r="G36" s="197">
        <v>3</v>
      </c>
      <c r="H36" s="177">
        <f t="shared" si="5"/>
        <v>0</v>
      </c>
      <c r="I36" s="98"/>
      <c r="J36" s="96"/>
      <c r="K36" s="96"/>
      <c r="L36" s="99"/>
    </row>
    <row r="37" spans="2:12" s="19" customFormat="1" ht="15.9" customHeight="1">
      <c r="B37" s="173" t="s">
        <v>249</v>
      </c>
      <c r="C37" s="149"/>
      <c r="D37" s="176">
        <v>1</v>
      </c>
      <c r="E37" s="177"/>
      <c r="F37" s="196"/>
      <c r="G37" s="197">
        <v>66</v>
      </c>
      <c r="H37" s="177"/>
      <c r="I37" s="98"/>
      <c r="L37" s="99"/>
    </row>
    <row r="38" spans="2:12" s="19" customFormat="1" ht="15.9" customHeight="1">
      <c r="B38" s="173" t="s">
        <v>250</v>
      </c>
      <c r="C38" s="149"/>
      <c r="D38" s="176">
        <v>1</v>
      </c>
      <c r="E38" s="177"/>
      <c r="F38" s="196"/>
      <c r="G38" s="197">
        <v>11</v>
      </c>
      <c r="H38" s="177"/>
      <c r="I38" s="98"/>
    </row>
    <row r="39" spans="2:12" s="19" customFormat="1" ht="15.9" customHeight="1">
      <c r="B39" s="173" t="s">
        <v>251</v>
      </c>
      <c r="C39" s="149">
        <v>2</v>
      </c>
      <c r="D39" s="176">
        <v>1</v>
      </c>
      <c r="E39" s="177">
        <f t="shared" si="1"/>
        <v>-0.5</v>
      </c>
      <c r="F39" s="196">
        <v>7</v>
      </c>
      <c r="G39" s="197">
        <v>1</v>
      </c>
      <c r="H39" s="177">
        <f t="shared" si="5"/>
        <v>-0.85714285714285721</v>
      </c>
      <c r="I39" s="98"/>
    </row>
    <row r="40" spans="2:12" s="19" customFormat="1" ht="15.9" customHeight="1">
      <c r="B40" s="173" t="s">
        <v>252</v>
      </c>
      <c r="C40" s="149">
        <v>1</v>
      </c>
      <c r="D40" s="176">
        <v>1</v>
      </c>
      <c r="E40" s="177">
        <f t="shared" si="1"/>
        <v>0</v>
      </c>
      <c r="F40" s="196">
        <v>65</v>
      </c>
      <c r="G40" s="197">
        <v>65</v>
      </c>
      <c r="H40" s="177">
        <f t="shared" si="5"/>
        <v>0</v>
      </c>
      <c r="I40" s="98"/>
    </row>
    <row r="41" spans="2:12" s="19" customFormat="1" ht="15.9" customHeight="1">
      <c r="B41" s="173" t="s">
        <v>253</v>
      </c>
      <c r="C41" s="149">
        <v>2</v>
      </c>
      <c r="D41" s="176"/>
      <c r="E41" s="177"/>
      <c r="F41" s="196">
        <v>8</v>
      </c>
      <c r="G41" s="197"/>
      <c r="H41" s="177"/>
      <c r="I41" s="98"/>
    </row>
    <row r="42" spans="2:12" s="19" customFormat="1" ht="15.9" customHeight="1">
      <c r="B42" s="173" t="s">
        <v>254</v>
      </c>
      <c r="C42" s="149">
        <v>1</v>
      </c>
      <c r="D42" s="176"/>
      <c r="E42" s="177"/>
      <c r="F42" s="196">
        <v>98</v>
      </c>
      <c r="G42" s="197"/>
      <c r="H42" s="177"/>
      <c r="I42" s="98"/>
    </row>
    <row r="43" spans="2:12" s="19" customFormat="1" ht="15.9" customHeight="1">
      <c r="B43" s="180" t="s">
        <v>139</v>
      </c>
      <c r="C43" s="155">
        <f>+SUM(C13:C39)</f>
        <v>90</v>
      </c>
      <c r="D43" s="178">
        <f>SUM(D13:D39)</f>
        <v>104</v>
      </c>
      <c r="E43" s="179">
        <f>(D43-C43)/C43</f>
        <v>0.15555555555555556</v>
      </c>
      <c r="F43" s="198">
        <f>+SUM(F13:F42)</f>
        <v>628</v>
      </c>
      <c r="G43" s="199">
        <f>SUM(G13:G42)</f>
        <v>2490</v>
      </c>
      <c r="H43" s="179">
        <f>(G43/F43)-1</f>
        <v>2.9649681528662422</v>
      </c>
    </row>
    <row r="44" spans="2:12" s="19" customFormat="1">
      <c r="B44" s="95"/>
      <c r="C44" s="92"/>
      <c r="D44" s="92"/>
      <c r="E44" s="100"/>
      <c r="F44" s="92"/>
      <c r="G44" s="92"/>
      <c r="H44" s="100"/>
    </row>
    <row r="45" spans="2:12" s="19" customFormat="1" ht="14.25" customHeight="1">
      <c r="B45" s="48" t="s">
        <v>140</v>
      </c>
      <c r="C45" s="48"/>
      <c r="D45" s="215"/>
      <c r="E45" s="103"/>
    </row>
    <row r="46" spans="2:12" s="19" customFormat="1" ht="9" customHeight="1">
      <c r="B46" s="48" t="s">
        <v>255</v>
      </c>
      <c r="C46" s="48"/>
      <c r="D46" s="48"/>
      <c r="E46" s="48"/>
    </row>
    <row r="47" spans="2:12" s="19" customFormat="1">
      <c r="B47" s="48" t="s">
        <v>256</v>
      </c>
      <c r="C47" s="48"/>
      <c r="D47" s="48"/>
      <c r="E47" s="48"/>
    </row>
    <row r="48" spans="2:12" s="19" customFormat="1" ht="21.75" customHeight="1">
      <c r="B48" s="239" t="s">
        <v>257</v>
      </c>
      <c r="C48" s="239"/>
      <c r="D48" s="239"/>
      <c r="E48" s="239"/>
      <c r="F48" s="239"/>
      <c r="G48" s="239"/>
      <c r="H48" s="239"/>
    </row>
    <row r="49" spans="1:13" s="19" customFormat="1" ht="11.25" customHeight="1">
      <c r="B49" s="59"/>
      <c r="C49" s="59"/>
      <c r="D49" s="59"/>
      <c r="E49" s="59"/>
      <c r="F49" s="59"/>
      <c r="G49" s="59"/>
      <c r="H49" s="59"/>
    </row>
    <row r="50" spans="1:13" s="19" customFormat="1" ht="194.4" customHeight="1">
      <c r="A50" s="105"/>
      <c r="B50" s="235" t="s">
        <v>258</v>
      </c>
      <c r="C50" s="235"/>
      <c r="D50" s="235"/>
      <c r="E50" s="235"/>
      <c r="F50" s="235"/>
      <c r="G50" s="235"/>
      <c r="H50" s="235"/>
    </row>
    <row r="51" spans="1:13" s="19" customFormat="1"/>
    <row r="52" spans="1:13" s="19" customFormat="1">
      <c r="B52" s="23" t="s">
        <v>259</v>
      </c>
    </row>
    <row r="53" spans="1:13" s="19" customFormat="1" ht="11.25" customHeight="1">
      <c r="B53" s="23"/>
    </row>
    <row r="54" spans="1:13" s="19" customFormat="1" ht="26.25" customHeight="1">
      <c r="B54" s="73"/>
      <c r="C54" s="238" t="s">
        <v>131</v>
      </c>
      <c r="D54" s="238"/>
      <c r="E54" s="238" t="s">
        <v>132</v>
      </c>
      <c r="F54" s="238"/>
      <c r="G54" s="238" t="s">
        <v>221</v>
      </c>
      <c r="H54" s="238"/>
    </row>
    <row r="55" spans="1:13" s="19" customFormat="1" ht="42" customHeight="1">
      <c r="B55" s="163" t="s">
        <v>236</v>
      </c>
      <c r="C55" s="153" t="s">
        <v>135</v>
      </c>
      <c r="D55" s="153" t="s">
        <v>222</v>
      </c>
      <c r="E55" s="153" t="s">
        <v>137</v>
      </c>
      <c r="F55" s="153" t="s">
        <v>222</v>
      </c>
      <c r="G55" s="153" t="s">
        <v>138</v>
      </c>
      <c r="H55" s="153" t="s">
        <v>222</v>
      </c>
    </row>
    <row r="56" spans="1:13" s="19" customFormat="1">
      <c r="B56" s="173" t="s">
        <v>66</v>
      </c>
      <c r="C56" s="165">
        <v>93</v>
      </c>
      <c r="D56" s="166">
        <f t="shared" ref="D56:D87" si="6">C56/$C$92</f>
        <v>0.20898876404494382</v>
      </c>
      <c r="E56" s="200">
        <v>728.13296987723595</v>
      </c>
      <c r="F56" s="166">
        <f t="shared" ref="F56:F87" si="7">E56/$E$92</f>
        <v>0.11804956636088199</v>
      </c>
      <c r="G56" s="150">
        <v>12441</v>
      </c>
      <c r="H56" s="166">
        <f t="shared" ref="H56:H87" si="8">G56/$G$92</f>
        <v>0.2397802833188783</v>
      </c>
      <c r="J56" s="96" t="str">
        <f>B56</f>
        <v>Software &amp; Servicios TI</v>
      </c>
      <c r="K56" s="97">
        <f>C56</f>
        <v>93</v>
      </c>
      <c r="L56" s="47">
        <f>K56/$C$92</f>
        <v>0.20898876404494382</v>
      </c>
    </row>
    <row r="57" spans="1:13" s="19" customFormat="1">
      <c r="B57" s="173" t="s">
        <v>67</v>
      </c>
      <c r="C57" s="165">
        <v>81</v>
      </c>
      <c r="D57" s="166">
        <f t="shared" si="6"/>
        <v>0.18202247191011237</v>
      </c>
      <c r="E57" s="200">
        <v>389.23513598541751</v>
      </c>
      <c r="F57" s="166">
        <f t="shared" si="7"/>
        <v>6.3105285595355651E-2</v>
      </c>
      <c r="G57" s="150">
        <v>17030</v>
      </c>
      <c r="H57" s="166">
        <f t="shared" si="8"/>
        <v>0.32822588416690757</v>
      </c>
      <c r="J57" s="96" t="str">
        <f t="shared" ref="J57:J64" si="9">B57</f>
        <v>Servicios Corporativos</v>
      </c>
      <c r="K57" s="97">
        <f t="shared" ref="K57:K65" si="10">C57</f>
        <v>81</v>
      </c>
      <c r="L57" s="47">
        <f t="shared" ref="L57:L65" si="11">K57/$C$92</f>
        <v>0.18202247191011237</v>
      </c>
    </row>
    <row r="58" spans="1:13" s="19" customFormat="1">
      <c r="B58" s="173" t="s">
        <v>118</v>
      </c>
      <c r="C58" s="165">
        <v>58</v>
      </c>
      <c r="D58" s="166">
        <f t="shared" si="6"/>
        <v>0.1303370786516854</v>
      </c>
      <c r="E58" s="200">
        <v>480.33381504725889</v>
      </c>
      <c r="F58" s="166">
        <f t="shared" si="7"/>
        <v>7.7874785129366172E-2</v>
      </c>
      <c r="G58" s="150">
        <v>5005</v>
      </c>
      <c r="H58" s="166">
        <f t="shared" si="8"/>
        <v>9.6463332369663674E-2</v>
      </c>
      <c r="J58" s="96" t="str">
        <f t="shared" si="9"/>
        <v>Retail &amp; Productos de Consumo</v>
      </c>
      <c r="K58" s="97">
        <f t="shared" si="10"/>
        <v>58</v>
      </c>
      <c r="L58" s="47">
        <f t="shared" si="11"/>
        <v>0.1303370786516854</v>
      </c>
      <c r="M58" s="47"/>
    </row>
    <row r="59" spans="1:13" s="19" customFormat="1">
      <c r="B59" s="173" t="s">
        <v>75</v>
      </c>
      <c r="C59" s="165">
        <v>36</v>
      </c>
      <c r="D59" s="166">
        <f t="shared" si="6"/>
        <v>8.0898876404494377E-2</v>
      </c>
      <c r="E59" s="200">
        <v>2279.8762515590656</v>
      </c>
      <c r="F59" s="166">
        <f t="shared" si="7"/>
        <v>0.36962809539911073</v>
      </c>
      <c r="G59" s="150">
        <v>6291</v>
      </c>
      <c r="H59" s="166">
        <f t="shared" si="8"/>
        <v>0.1212489158716392</v>
      </c>
      <c r="J59" s="96" t="str">
        <f t="shared" si="9"/>
        <v>Comunicaciones</v>
      </c>
      <c r="K59" s="97">
        <f t="shared" si="10"/>
        <v>36</v>
      </c>
      <c r="L59" s="47">
        <f t="shared" si="11"/>
        <v>8.0898876404494377E-2</v>
      </c>
      <c r="M59" s="47"/>
    </row>
    <row r="60" spans="1:13" s="19" customFormat="1">
      <c r="B60" s="173" t="s">
        <v>73</v>
      </c>
      <c r="C60" s="165">
        <v>25</v>
      </c>
      <c r="D60" s="166">
        <f t="shared" si="6"/>
        <v>5.6179775280898875E-2</v>
      </c>
      <c r="E60" s="200">
        <v>251.34875956612103</v>
      </c>
      <c r="F60" s="166">
        <f t="shared" si="7"/>
        <v>4.0750265816323142E-2</v>
      </c>
      <c r="G60" s="150">
        <v>908</v>
      </c>
      <c r="H60" s="166">
        <f t="shared" si="8"/>
        <v>1.750024091741351E-2</v>
      </c>
      <c r="J60" s="96" t="str">
        <f t="shared" si="9"/>
        <v>Servicios Financieros</v>
      </c>
      <c r="K60" s="97">
        <f t="shared" si="10"/>
        <v>25</v>
      </c>
      <c r="L60" s="47">
        <f t="shared" si="11"/>
        <v>5.6179775280898875E-2</v>
      </c>
      <c r="M60" s="47"/>
    </row>
    <row r="61" spans="1:13" s="19" customFormat="1">
      <c r="B61" s="173" t="s">
        <v>125</v>
      </c>
      <c r="C61" s="165">
        <v>15</v>
      </c>
      <c r="D61" s="166">
        <f t="shared" si="6"/>
        <v>3.3707865168539325E-2</v>
      </c>
      <c r="E61" s="200">
        <v>201.39999980926498</v>
      </c>
      <c r="F61" s="166">
        <f t="shared" si="7"/>
        <v>3.2652253951052333E-2</v>
      </c>
      <c r="G61" s="150">
        <v>2000</v>
      </c>
      <c r="H61" s="166">
        <f t="shared" si="8"/>
        <v>3.8546786161703768E-2</v>
      </c>
      <c r="J61" s="96" t="str">
        <f t="shared" si="9"/>
        <v>Farmacéuticos</v>
      </c>
      <c r="K61" s="97">
        <f t="shared" si="10"/>
        <v>15</v>
      </c>
      <c r="L61" s="47">
        <f t="shared" si="11"/>
        <v>3.3707865168539325E-2</v>
      </c>
      <c r="M61" s="47"/>
    </row>
    <row r="62" spans="1:13" s="19" customFormat="1">
      <c r="B62" s="173" t="s">
        <v>237</v>
      </c>
      <c r="C62" s="165">
        <v>13</v>
      </c>
      <c r="D62" s="166">
        <f t="shared" si="6"/>
        <v>2.9213483146067417E-2</v>
      </c>
      <c r="E62" s="200">
        <v>125.49</v>
      </c>
      <c r="F62" s="166">
        <f t="shared" si="7"/>
        <v>2.034524008042754E-2</v>
      </c>
      <c r="G62" s="150">
        <v>1514</v>
      </c>
      <c r="H62" s="166">
        <f t="shared" si="8"/>
        <v>2.9179917124409753E-2</v>
      </c>
      <c r="J62" s="96" t="str">
        <f t="shared" si="9"/>
        <v>Atención Médica</v>
      </c>
      <c r="K62" s="97">
        <f t="shared" si="10"/>
        <v>13</v>
      </c>
      <c r="L62" s="47">
        <f t="shared" si="11"/>
        <v>2.9213483146067417E-2</v>
      </c>
      <c r="M62" s="47"/>
    </row>
    <row r="63" spans="1:13" s="19" customFormat="1">
      <c r="B63" s="173" t="s">
        <v>120</v>
      </c>
      <c r="C63" s="165">
        <v>12</v>
      </c>
      <c r="D63" s="166">
        <f t="shared" si="6"/>
        <v>2.6966292134831461E-2</v>
      </c>
      <c r="E63" s="200">
        <v>191.05088661854896</v>
      </c>
      <c r="F63" s="166">
        <f t="shared" si="7"/>
        <v>3.0974389639277393E-2</v>
      </c>
      <c r="G63" s="150">
        <v>490</v>
      </c>
      <c r="H63" s="166">
        <f t="shared" si="8"/>
        <v>9.4439626096174227E-3</v>
      </c>
      <c r="J63" s="96" t="str">
        <f t="shared" si="9"/>
        <v>Transporte y almacenamiento</v>
      </c>
      <c r="K63" s="97">
        <f t="shared" si="10"/>
        <v>12</v>
      </c>
      <c r="L63" s="47">
        <f t="shared" si="11"/>
        <v>2.6966292134831461E-2</v>
      </c>
      <c r="M63" s="47"/>
    </row>
    <row r="64" spans="1:13" s="19" customFormat="1">
      <c r="B64" s="173" t="s">
        <v>248</v>
      </c>
      <c r="C64" s="165">
        <v>11</v>
      </c>
      <c r="D64" s="166">
        <f t="shared" si="6"/>
        <v>2.4719101123595506E-2</v>
      </c>
      <c r="E64" s="200">
        <v>53.527663829746785</v>
      </c>
      <c r="F64" s="166">
        <f t="shared" si="7"/>
        <v>8.6782466456340416E-3</v>
      </c>
      <c r="G64" s="150">
        <v>416</v>
      </c>
      <c r="H64" s="166">
        <f t="shared" si="8"/>
        <v>8.0177315216343834E-3</v>
      </c>
      <c r="J64" s="96" t="str">
        <f t="shared" si="9"/>
        <v>Ocio &amp; Entretenimiento</v>
      </c>
      <c r="K64" s="97">
        <f t="shared" si="10"/>
        <v>11</v>
      </c>
      <c r="L64" s="47">
        <f t="shared" si="11"/>
        <v>2.4719101123595506E-2</v>
      </c>
      <c r="M64" s="47"/>
    </row>
    <row r="65" spans="2:13" s="19" customFormat="1">
      <c r="B65" s="173" t="s">
        <v>121</v>
      </c>
      <c r="C65" s="165">
        <v>10</v>
      </c>
      <c r="D65" s="166">
        <f t="shared" si="6"/>
        <v>2.247191011235955E-2</v>
      </c>
      <c r="E65" s="200">
        <v>78.656998931884004</v>
      </c>
      <c r="F65" s="166">
        <f t="shared" si="7"/>
        <v>1.275237490855935E-2</v>
      </c>
      <c r="G65" s="150">
        <v>663</v>
      </c>
      <c r="H65" s="166">
        <f t="shared" si="8"/>
        <v>1.2778259612604799E-2</v>
      </c>
      <c r="J65" s="96" t="str">
        <f>B65</f>
        <v>Comida &amp; bebidas</v>
      </c>
      <c r="K65" s="97">
        <f t="shared" si="10"/>
        <v>10</v>
      </c>
      <c r="L65" s="47">
        <f t="shared" si="11"/>
        <v>2.247191011235955E-2</v>
      </c>
      <c r="M65" s="47"/>
    </row>
    <row r="66" spans="2:13" s="19" customFormat="1">
      <c r="B66" s="173" t="s">
        <v>123</v>
      </c>
      <c r="C66" s="165">
        <v>10</v>
      </c>
      <c r="D66" s="166">
        <f t="shared" si="6"/>
        <v>2.247191011235955E-2</v>
      </c>
      <c r="E66" s="200">
        <v>49.480000381469999</v>
      </c>
      <c r="F66" s="166">
        <f t="shared" si="7"/>
        <v>8.0220136022045863E-3</v>
      </c>
      <c r="G66" s="150">
        <v>341</v>
      </c>
      <c r="H66" s="166">
        <f t="shared" si="8"/>
        <v>6.5722270405704922E-3</v>
      </c>
      <c r="J66" s="96"/>
      <c r="K66" s="97"/>
      <c r="L66" s="47"/>
      <c r="M66" s="47"/>
    </row>
    <row r="67" spans="2:13" s="19" customFormat="1">
      <c r="B67" s="173" t="s">
        <v>251</v>
      </c>
      <c r="C67" s="165">
        <v>9</v>
      </c>
      <c r="D67" s="166">
        <f t="shared" si="6"/>
        <v>2.0224719101123594E-2</v>
      </c>
      <c r="E67" s="200">
        <v>112.52638810045119</v>
      </c>
      <c r="F67" s="166">
        <f t="shared" si="7"/>
        <v>1.8243496543844485E-2</v>
      </c>
      <c r="G67" s="150">
        <v>942</v>
      </c>
      <c r="H67" s="166">
        <f t="shared" si="8"/>
        <v>1.8155536282162474E-2</v>
      </c>
      <c r="J67" s="96"/>
      <c r="K67" s="97"/>
      <c r="L67" s="47"/>
      <c r="M67" s="47"/>
    </row>
    <row r="68" spans="2:13" s="19" customFormat="1">
      <c r="B68" s="173" t="s">
        <v>122</v>
      </c>
      <c r="C68" s="165">
        <v>9</v>
      </c>
      <c r="D68" s="166">
        <f t="shared" si="6"/>
        <v>2.0224719101123594E-2</v>
      </c>
      <c r="E68" s="200">
        <v>43.299999928474001</v>
      </c>
      <c r="F68" s="166">
        <f t="shared" si="7"/>
        <v>7.0200724681432694E-3</v>
      </c>
      <c r="G68" s="150">
        <v>56</v>
      </c>
      <c r="H68" s="166">
        <f t="shared" si="8"/>
        <v>1.0793100125277054E-3</v>
      </c>
      <c r="J68" s="96"/>
      <c r="K68" s="97"/>
      <c r="L68" s="47"/>
    </row>
    <row r="69" spans="2:13" s="19" customFormat="1">
      <c r="B69" s="173" t="s">
        <v>245</v>
      </c>
      <c r="C69" s="165">
        <v>7</v>
      </c>
      <c r="D69" s="166">
        <f t="shared" si="6"/>
        <v>1.5730337078651686E-2</v>
      </c>
      <c r="E69" s="200">
        <v>19.009999976158003</v>
      </c>
      <c r="F69" s="166">
        <f t="shared" si="7"/>
        <v>3.0820225790410103E-3</v>
      </c>
      <c r="G69" s="150">
        <v>238</v>
      </c>
      <c r="H69" s="166">
        <f t="shared" si="8"/>
        <v>4.5870675532427487E-3</v>
      </c>
      <c r="J69" s="96"/>
      <c r="K69" s="97"/>
      <c r="L69" s="47"/>
    </row>
    <row r="70" spans="2:13" s="19" customFormat="1">
      <c r="B70" s="173" t="s">
        <v>244</v>
      </c>
      <c r="C70" s="165">
        <v>6</v>
      </c>
      <c r="D70" s="166">
        <f t="shared" si="6"/>
        <v>1.3483146067415731E-2</v>
      </c>
      <c r="E70" s="200">
        <v>10.200000000000001</v>
      </c>
      <c r="F70" s="166">
        <f t="shared" si="7"/>
        <v>1.6536891291765155E-3</v>
      </c>
      <c r="G70" s="150">
        <v>490</v>
      </c>
      <c r="H70" s="166">
        <f t="shared" si="8"/>
        <v>9.4439626096174227E-3</v>
      </c>
      <c r="J70" s="96"/>
      <c r="K70" s="97"/>
      <c r="L70" s="47"/>
    </row>
    <row r="71" spans="2:13" s="19" customFormat="1">
      <c r="B71" s="173" t="s">
        <v>124</v>
      </c>
      <c r="C71" s="165">
        <v>6</v>
      </c>
      <c r="D71" s="166">
        <f t="shared" si="6"/>
        <v>1.3483146067415731E-2</v>
      </c>
      <c r="E71" s="200">
        <v>54.500000786781996</v>
      </c>
      <c r="F71" s="166">
        <f t="shared" si="7"/>
        <v>8.8358881216875421E-3</v>
      </c>
      <c r="G71" s="150">
        <v>219</v>
      </c>
      <c r="H71" s="166">
        <f t="shared" si="8"/>
        <v>4.2208730847065629E-3</v>
      </c>
      <c r="J71" s="96" t="s">
        <v>76</v>
      </c>
      <c r="K71" s="97"/>
      <c r="L71" s="47">
        <f>1-SUM(L56:L65)</f>
        <v>0.20449438202247183</v>
      </c>
    </row>
    <row r="72" spans="2:13" s="19" customFormat="1">
      <c r="B72" s="173" t="s">
        <v>241</v>
      </c>
      <c r="C72" s="165">
        <v>6</v>
      </c>
      <c r="D72" s="166">
        <f t="shared" si="6"/>
        <v>1.3483146067415731E-2</v>
      </c>
      <c r="E72" s="200">
        <v>27.337973660551512</v>
      </c>
      <c r="F72" s="166">
        <f t="shared" si="7"/>
        <v>4.4322068486439166E-3</v>
      </c>
      <c r="G72" s="150">
        <v>174</v>
      </c>
      <c r="H72" s="166">
        <f t="shared" si="8"/>
        <v>3.3535703960682279E-3</v>
      </c>
    </row>
    <row r="73" spans="2:13" s="19" customFormat="1">
      <c r="B73" s="173" t="s">
        <v>246</v>
      </c>
      <c r="C73" s="165">
        <v>4</v>
      </c>
      <c r="D73" s="166">
        <f t="shared" si="6"/>
        <v>8.988764044943821E-3</v>
      </c>
      <c r="E73" s="200">
        <v>21.039999961852999</v>
      </c>
      <c r="F73" s="166">
        <f t="shared" si="7"/>
        <v>3.4111391387049612E-3</v>
      </c>
      <c r="G73" s="150">
        <v>57</v>
      </c>
      <c r="H73" s="166">
        <f t="shared" si="8"/>
        <v>1.0985834056085574E-3</v>
      </c>
    </row>
    <row r="74" spans="2:13" s="19" customFormat="1">
      <c r="B74" s="173" t="s">
        <v>260</v>
      </c>
      <c r="C74" s="165">
        <v>4</v>
      </c>
      <c r="D74" s="166">
        <f t="shared" si="6"/>
        <v>8.988764044943821E-3</v>
      </c>
      <c r="E74" s="200">
        <v>33.9</v>
      </c>
      <c r="F74" s="166">
        <f t="shared" si="7"/>
        <v>5.4960844587337125E-3</v>
      </c>
      <c r="G74" s="150">
        <v>186</v>
      </c>
      <c r="H74" s="166">
        <f t="shared" si="8"/>
        <v>3.5848511130384506E-3</v>
      </c>
    </row>
    <row r="75" spans="2:13" s="19" customFormat="1">
      <c r="B75" s="173" t="s">
        <v>247</v>
      </c>
      <c r="C75" s="165">
        <v>3</v>
      </c>
      <c r="D75" s="166">
        <f t="shared" si="6"/>
        <v>6.7415730337078653E-3</v>
      </c>
      <c r="E75" s="200">
        <v>28.2</v>
      </c>
      <c r="F75" s="166">
        <f t="shared" si="7"/>
        <v>4.571964063017425E-3</v>
      </c>
      <c r="G75" s="150">
        <v>263</v>
      </c>
      <c r="H75" s="166">
        <f t="shared" si="8"/>
        <v>5.0689023802640452E-3</v>
      </c>
    </row>
    <row r="76" spans="2:13" s="19" customFormat="1">
      <c r="B76" s="173" t="s">
        <v>252</v>
      </c>
      <c r="C76" s="165">
        <v>3</v>
      </c>
      <c r="D76" s="166">
        <f t="shared" si="6"/>
        <v>6.7415730337078653E-3</v>
      </c>
      <c r="E76" s="200">
        <v>141.45000305175799</v>
      </c>
      <c r="F76" s="166">
        <f t="shared" si="7"/>
        <v>2.2932777683203637E-2</v>
      </c>
      <c r="G76" s="150">
        <v>93</v>
      </c>
      <c r="H76" s="166">
        <f t="shared" si="8"/>
        <v>1.7924255565192253E-3</v>
      </c>
    </row>
    <row r="77" spans="2:13" s="19" customFormat="1">
      <c r="B77" s="173" t="s">
        <v>239</v>
      </c>
      <c r="C77" s="165">
        <v>2</v>
      </c>
      <c r="D77" s="166">
        <f t="shared" si="6"/>
        <v>4.4943820224719105E-3</v>
      </c>
      <c r="E77" s="200">
        <v>6.2</v>
      </c>
      <c r="F77" s="166">
        <f t="shared" si="7"/>
        <v>1.0051835883229799E-3</v>
      </c>
      <c r="G77" s="150">
        <v>55</v>
      </c>
      <c r="H77" s="166">
        <f t="shared" si="8"/>
        <v>1.0600366194468537E-3</v>
      </c>
    </row>
    <row r="78" spans="2:13" s="19" customFormat="1" ht="15" customHeight="1">
      <c r="B78" s="173" t="s">
        <v>253</v>
      </c>
      <c r="C78" s="165">
        <v>2</v>
      </c>
      <c r="D78" s="166">
        <f t="shared" si="6"/>
        <v>4.4943820224719105E-3</v>
      </c>
      <c r="E78" s="200">
        <v>8</v>
      </c>
      <c r="F78" s="166">
        <f t="shared" si="7"/>
        <v>1.2970110817070708E-3</v>
      </c>
      <c r="G78" s="150">
        <v>48</v>
      </c>
      <c r="H78" s="166">
        <f t="shared" si="8"/>
        <v>9.2512286788089043E-4</v>
      </c>
    </row>
    <row r="79" spans="2:13" s="19" customFormat="1" ht="15" customHeight="1">
      <c r="B79" s="173" t="s">
        <v>261</v>
      </c>
      <c r="C79" s="165">
        <v>2</v>
      </c>
      <c r="D79" s="166">
        <f t="shared" si="6"/>
        <v>4.4943820224719105E-3</v>
      </c>
      <c r="E79" s="200">
        <v>5.6</v>
      </c>
      <c r="F79" s="166">
        <f t="shared" si="7"/>
        <v>9.0790775719494954E-4</v>
      </c>
      <c r="G79" s="150">
        <v>60</v>
      </c>
      <c r="H79" s="166">
        <f t="shared" si="8"/>
        <v>1.1564035848511131E-3</v>
      </c>
    </row>
    <row r="80" spans="2:13" s="19" customFormat="1" ht="15" customHeight="1">
      <c r="B80" s="173" t="s">
        <v>262</v>
      </c>
      <c r="C80" s="165">
        <v>2</v>
      </c>
      <c r="D80" s="166">
        <f t="shared" si="6"/>
        <v>4.4943820224719105E-3</v>
      </c>
      <c r="E80" s="200">
        <v>31.8</v>
      </c>
      <c r="F80" s="166">
        <f t="shared" si="7"/>
        <v>5.1556190497856072E-3</v>
      </c>
      <c r="G80" s="150">
        <v>298</v>
      </c>
      <c r="H80" s="166">
        <f t="shared" si="8"/>
        <v>5.743471138093861E-3</v>
      </c>
    </row>
    <row r="81" spans="1:10" s="19" customFormat="1" ht="15" customHeight="1">
      <c r="B81" s="173" t="s">
        <v>243</v>
      </c>
      <c r="C81" s="165">
        <v>2</v>
      </c>
      <c r="D81" s="166">
        <f t="shared" si="6"/>
        <v>4.4943820224719105E-3</v>
      </c>
      <c r="E81" s="200">
        <v>195</v>
      </c>
      <c r="F81" s="166">
        <f t="shared" si="7"/>
        <v>3.161464511660985E-2</v>
      </c>
      <c r="G81" s="150">
        <v>338</v>
      </c>
      <c r="H81" s="166">
        <f t="shared" si="8"/>
        <v>6.5144068613279364E-3</v>
      </c>
    </row>
    <row r="82" spans="1:10" s="19" customFormat="1" ht="15" customHeight="1">
      <c r="B82" s="173" t="s">
        <v>240</v>
      </c>
      <c r="C82" s="165">
        <v>2</v>
      </c>
      <c r="D82" s="166">
        <f t="shared" si="6"/>
        <v>4.4943820224719105E-3</v>
      </c>
      <c r="E82" s="200">
        <v>50</v>
      </c>
      <c r="F82" s="166">
        <f t="shared" si="7"/>
        <v>8.1063192606691935E-3</v>
      </c>
      <c r="G82" s="150">
        <v>355</v>
      </c>
      <c r="H82" s="166">
        <f t="shared" si="8"/>
        <v>6.8420545437024192E-3</v>
      </c>
    </row>
    <row r="83" spans="1:10" s="19" customFormat="1" ht="15" customHeight="1">
      <c r="B83" s="173" t="s">
        <v>263</v>
      </c>
      <c r="C83" s="165">
        <v>2</v>
      </c>
      <c r="D83" s="166">
        <f t="shared" si="6"/>
        <v>4.4943820224719105E-3</v>
      </c>
      <c r="E83" s="200">
        <v>44.304269520560652</v>
      </c>
      <c r="F83" s="166">
        <f t="shared" si="7"/>
        <v>7.182891066887998E-3</v>
      </c>
      <c r="G83" s="150">
        <v>208</v>
      </c>
      <c r="H83" s="166">
        <f t="shared" si="8"/>
        <v>4.0088657608171917E-3</v>
      </c>
    </row>
    <row r="84" spans="1:10" s="19" customFormat="1">
      <c r="B84" s="173" t="s">
        <v>264</v>
      </c>
      <c r="C84" s="165">
        <v>2</v>
      </c>
      <c r="D84" s="166">
        <f t="shared" si="6"/>
        <v>4.4943820224719105E-3</v>
      </c>
      <c r="E84" s="200">
        <v>291.8</v>
      </c>
      <c r="F84" s="166">
        <f t="shared" si="7"/>
        <v>4.7308479205265416E-2</v>
      </c>
      <c r="G84" s="150">
        <v>97</v>
      </c>
      <c r="H84" s="166">
        <f t="shared" si="8"/>
        <v>1.8695191288426328E-3</v>
      </c>
      <c r="I84" s="101"/>
      <c r="J84" s="101"/>
    </row>
    <row r="85" spans="1:10" s="19" customFormat="1" ht="15" customHeight="1">
      <c r="B85" s="173" t="s">
        <v>250</v>
      </c>
      <c r="C85" s="165">
        <v>2</v>
      </c>
      <c r="D85" s="166">
        <f t="shared" si="6"/>
        <v>4.4943820224719105E-3</v>
      </c>
      <c r="E85" s="200">
        <v>37.000000190735001</v>
      </c>
      <c r="F85" s="166">
        <f t="shared" si="7"/>
        <v>5.998676283818379E-3</v>
      </c>
      <c r="G85" s="150">
        <v>180</v>
      </c>
      <c r="H85" s="166">
        <f t="shared" si="8"/>
        <v>3.469210754553339E-3</v>
      </c>
      <c r="I85" s="101"/>
      <c r="J85" s="101"/>
    </row>
    <row r="86" spans="1:10" s="19" customFormat="1" ht="15" customHeight="1">
      <c r="B86" s="173" t="s">
        <v>265</v>
      </c>
      <c r="C86" s="165">
        <v>1</v>
      </c>
      <c r="D86" s="166">
        <f t="shared" si="6"/>
        <v>2.2471910112359553E-3</v>
      </c>
      <c r="E86" s="200">
        <v>4.8513846386927204</v>
      </c>
      <c r="F86" s="166">
        <f t="shared" si="7"/>
        <v>7.8653745475098906E-4</v>
      </c>
      <c r="G86" s="150">
        <v>25</v>
      </c>
      <c r="H86" s="166">
        <f t="shared" si="8"/>
        <v>4.8183482702129709E-4</v>
      </c>
      <c r="I86" s="101"/>
      <c r="J86" s="101"/>
    </row>
    <row r="87" spans="1:10" s="19" customFormat="1" ht="15" customHeight="1">
      <c r="B87" s="173" t="s">
        <v>266</v>
      </c>
      <c r="C87" s="165">
        <v>1</v>
      </c>
      <c r="D87" s="166">
        <f t="shared" si="6"/>
        <v>2.2471910112359553E-3</v>
      </c>
      <c r="E87" s="200">
        <v>7.5</v>
      </c>
      <c r="F87" s="166">
        <f t="shared" si="7"/>
        <v>1.215947889100379E-3</v>
      </c>
      <c r="G87" s="150">
        <v>14</v>
      </c>
      <c r="H87" s="166">
        <f t="shared" si="8"/>
        <v>2.6982750313192636E-4</v>
      </c>
      <c r="I87" s="101"/>
      <c r="J87" s="101"/>
    </row>
    <row r="88" spans="1:10" s="19" customFormat="1" ht="15" customHeight="1">
      <c r="B88" s="173" t="s">
        <v>242</v>
      </c>
      <c r="C88" s="165">
        <v>1</v>
      </c>
      <c r="D88" s="166">
        <f>C88/$C$92</f>
        <v>2.2471910112359553E-3</v>
      </c>
      <c r="E88" s="200">
        <v>0.5</v>
      </c>
      <c r="F88" s="166">
        <f>E88/$E$92</f>
        <v>8.1063192606691927E-5</v>
      </c>
      <c r="G88" s="150">
        <v>20</v>
      </c>
      <c r="H88" s="166">
        <f>G88/$G$92</f>
        <v>3.8546786161703766E-4</v>
      </c>
      <c r="I88" s="101"/>
      <c r="J88" s="101"/>
    </row>
    <row r="89" spans="1:10" s="19" customFormat="1" ht="15" customHeight="1">
      <c r="B89" s="173" t="s">
        <v>254</v>
      </c>
      <c r="C89" s="165">
        <v>1</v>
      </c>
      <c r="D89" s="166">
        <f t="shared" ref="D89:D90" si="12">C89/$C$92</f>
        <v>2.2471910112359553E-3</v>
      </c>
      <c r="E89" s="200">
        <v>98.4</v>
      </c>
      <c r="F89" s="166">
        <f t="shared" ref="F89:F91" si="13">E89/$E$92</f>
        <v>1.5953236304996975E-2</v>
      </c>
      <c r="G89" s="150">
        <v>70</v>
      </c>
      <c r="H89" s="166">
        <f t="shared" ref="H89:H91" si="14">G89/$G$92</f>
        <v>1.3491375156596318E-3</v>
      </c>
      <c r="I89" s="101"/>
      <c r="J89" s="101"/>
    </row>
    <row r="90" spans="1:10" s="19" customFormat="1" ht="15" customHeight="1">
      <c r="B90" s="173" t="s">
        <v>119</v>
      </c>
      <c r="C90" s="165">
        <v>1</v>
      </c>
      <c r="D90" s="166">
        <f t="shared" si="12"/>
        <v>2.2471910112359553E-3</v>
      </c>
      <c r="E90" s="200">
        <v>1</v>
      </c>
      <c r="F90" s="166">
        <f t="shared" si="13"/>
        <v>1.6212638521338385E-4</v>
      </c>
      <c r="G90" s="150">
        <v>100</v>
      </c>
      <c r="H90" s="166">
        <f t="shared" si="14"/>
        <v>1.9273393080851884E-3</v>
      </c>
      <c r="I90" s="101"/>
      <c r="J90" s="101"/>
    </row>
    <row r="91" spans="1:10" s="19" customFormat="1" ht="15" customHeight="1">
      <c r="B91" s="173" t="s">
        <v>249</v>
      </c>
      <c r="C91" s="165">
        <v>1</v>
      </c>
      <c r="D91" s="166">
        <f>C91/$C$92</f>
        <v>2.2471910112359553E-3</v>
      </c>
      <c r="E91" s="200">
        <v>66.074983332180807</v>
      </c>
      <c r="F91" s="166">
        <f t="shared" si="13"/>
        <v>1.0712498200681063E-2</v>
      </c>
      <c r="G91" s="150">
        <v>200</v>
      </c>
      <c r="H91" s="166">
        <f t="shared" si="14"/>
        <v>3.8546786161703767E-3</v>
      </c>
      <c r="I91" s="101"/>
      <c r="J91" s="101"/>
    </row>
    <row r="92" spans="1:10" s="19" customFormat="1">
      <c r="B92" s="180" t="s">
        <v>139</v>
      </c>
      <c r="C92" s="152">
        <f>+SUM(C56:C91)</f>
        <v>445</v>
      </c>
      <c r="D92" s="171">
        <f>C92/$C$92</f>
        <v>1</v>
      </c>
      <c r="E92" s="201">
        <f>+SUM(E56:E91)</f>
        <v>6168.0274847542087</v>
      </c>
      <c r="F92" s="171">
        <f>E92/$E$92</f>
        <v>1</v>
      </c>
      <c r="G92" s="152">
        <f>+SUM(G56:G91)</f>
        <v>51885</v>
      </c>
      <c r="H92" s="171">
        <f>G92/$G$92</f>
        <v>1</v>
      </c>
      <c r="I92" s="101"/>
      <c r="J92" s="101"/>
    </row>
    <row r="93" spans="1:10" s="19" customFormat="1" ht="12.75" customHeight="1">
      <c r="B93" s="48" t="s">
        <v>140</v>
      </c>
      <c r="C93" s="48"/>
      <c r="D93" s="48"/>
      <c r="E93" s="48"/>
      <c r="I93" s="101"/>
      <c r="J93" s="101"/>
    </row>
    <row r="94" spans="1:10" s="19" customFormat="1" ht="15" customHeight="1">
      <c r="B94" s="48" t="s">
        <v>255</v>
      </c>
      <c r="C94" s="48"/>
      <c r="D94" s="48"/>
      <c r="E94" s="48"/>
      <c r="I94" s="101"/>
      <c r="J94" s="101"/>
    </row>
    <row r="95" spans="1:10" s="19" customFormat="1" ht="39" customHeight="1">
      <c r="B95" s="240" t="s">
        <v>257</v>
      </c>
      <c r="C95" s="240"/>
      <c r="D95" s="240"/>
      <c r="E95" s="240"/>
      <c r="F95" s="240"/>
      <c r="G95" s="240"/>
      <c r="H95" s="240"/>
    </row>
    <row r="96" spans="1:10" s="19" customFormat="1" ht="117" customHeight="1">
      <c r="A96" s="112"/>
      <c r="B96" s="235" t="s">
        <v>267</v>
      </c>
      <c r="C96" s="235"/>
      <c r="D96" s="235"/>
      <c r="E96" s="235"/>
      <c r="F96" s="235"/>
      <c r="G96" s="235"/>
      <c r="H96" s="235"/>
    </row>
    <row r="97" s="19" customFormat="1"/>
    <row r="98" s="19" customFormat="1"/>
    <row r="99" s="19" customFormat="1" hidden="1"/>
    <row r="100" s="19" customFormat="1" hidden="1"/>
    <row r="101" s="19" customFormat="1" hidden="1"/>
    <row r="102" s="19" customFormat="1" hidden="1"/>
    <row r="103" s="19" customFormat="1" hidden="1"/>
    <row r="104" s="19" customFormat="1" hidden="1"/>
    <row r="105" s="19" customFormat="1" hidden="1"/>
    <row r="106" s="19" customFormat="1" hidden="1"/>
    <row r="107" s="19" customFormat="1" hidden="1"/>
    <row r="108" s="19" customFormat="1" hidden="1"/>
    <row r="109" s="19" customFormat="1" hidden="1"/>
    <row r="110" s="19" customFormat="1" hidden="1"/>
    <row r="111" s="19" customFormat="1" hidden="1"/>
    <row r="112" s="19" customFormat="1" hidden="1"/>
    <row r="113" s="19" customFormat="1" hidden="1"/>
    <row r="114" s="19" customFormat="1" hidden="1"/>
    <row r="115" s="19" customFormat="1" hidden="1"/>
    <row r="116" s="19" customFormat="1" hidden="1"/>
    <row r="117" s="19" customFormat="1" hidden="1"/>
    <row r="118" s="19" customFormat="1" hidden="1"/>
    <row r="119" s="19" customFormat="1" hidden="1"/>
    <row r="120" s="19" customFormat="1" hidden="1"/>
    <row r="121" s="19" customFormat="1" hidden="1"/>
    <row r="122" s="19" customFormat="1" hidden="1"/>
    <row r="123" s="19" customFormat="1" hidden="1"/>
    <row r="124" s="19" customFormat="1" hidden="1"/>
    <row r="125" s="19" customFormat="1" hidden="1"/>
    <row r="126" s="19" customFormat="1" hidden="1"/>
    <row r="127" s="19" customFormat="1" hidden="1"/>
    <row r="128" s="19" customFormat="1" hidden="1"/>
    <row r="129" s="19" customFormat="1" hidden="1"/>
    <row r="130" s="19" customFormat="1" hidden="1"/>
    <row r="131" s="19" customFormat="1" hidden="1"/>
    <row r="132" s="19" customFormat="1" hidden="1"/>
    <row r="133" s="19" customFormat="1" hidden="1"/>
    <row r="134" s="19" customFormat="1" hidden="1"/>
    <row r="135" s="19" customFormat="1" hidden="1"/>
    <row r="136" s="19" customFormat="1" hidden="1"/>
    <row r="137" s="19" customFormat="1" hidden="1"/>
    <row r="138" s="19" customFormat="1" hidden="1"/>
    <row r="139" s="19" customFormat="1" hidden="1"/>
    <row r="140" s="19" customFormat="1" hidden="1"/>
    <row r="141" s="19" customFormat="1" hidden="1"/>
    <row r="142" s="19" customFormat="1" hidden="1"/>
    <row r="143" s="19" customFormat="1" hidden="1"/>
    <row r="144" s="19" customFormat="1" hidden="1"/>
    <row r="145" s="19" customFormat="1" hidden="1"/>
    <row r="146" s="19" customFormat="1" hidden="1"/>
    <row r="147" s="19" customFormat="1" hidden="1"/>
    <row r="148" s="19" customFormat="1" hidden="1"/>
    <row r="149" s="19" customFormat="1" hidden="1"/>
    <row r="150" s="19" customFormat="1" hidden="1"/>
    <row r="151" s="19" customFormat="1" hidden="1"/>
    <row r="152" s="19" customFormat="1" hidden="1"/>
    <row r="153" s="19" customFormat="1" hidden="1"/>
    <row r="154" s="19" customFormat="1" hidden="1"/>
    <row r="155" s="19" customFormat="1" hidden="1"/>
    <row r="156" s="19" customFormat="1" hidden="1"/>
    <row r="157" s="19" customFormat="1" hidden="1"/>
    <row r="158" s="19" customFormat="1" hidden="1"/>
    <row r="159" s="19" customFormat="1" hidden="1"/>
    <row r="160" s="19" customFormat="1" hidden="1"/>
    <row r="161" s="19" customFormat="1" hidden="1"/>
    <row r="162" s="19" customFormat="1" hidden="1"/>
    <row r="163" s="19" customFormat="1" hidden="1"/>
    <row r="164" s="19" customFormat="1" hidden="1"/>
    <row r="165" s="19" customFormat="1" hidden="1"/>
    <row r="166" s="19" customFormat="1" hidden="1"/>
    <row r="167" s="19" customFormat="1" hidden="1"/>
    <row r="168" s="19" customFormat="1" hidden="1"/>
    <row r="169" s="19" customFormat="1" hidden="1"/>
    <row r="170" s="19" customFormat="1" hidden="1"/>
    <row r="171" s="19" customFormat="1" hidden="1"/>
    <row r="172" s="19" customFormat="1" hidden="1"/>
    <row r="173" s="19" customFormat="1" hidden="1"/>
    <row r="174" s="19" customFormat="1" hidden="1"/>
    <row r="175" s="19" customFormat="1" hidden="1"/>
    <row r="176" s="19" customFormat="1" hidden="1"/>
    <row r="177" s="19" customFormat="1" hidden="1"/>
    <row r="178" s="19" customFormat="1" hidden="1"/>
    <row r="179" s="19" customFormat="1" hidden="1"/>
    <row r="180" s="19" customFormat="1" hidden="1"/>
    <row r="181" s="19" customFormat="1" hidden="1"/>
    <row r="182" s="19" customFormat="1" hidden="1"/>
    <row r="183" s="19" customFormat="1" hidden="1"/>
    <row r="184" s="19" customFormat="1" hidden="1"/>
    <row r="185" s="19" customFormat="1" hidden="1"/>
    <row r="186" s="19" customFormat="1" hidden="1"/>
    <row r="187" s="19" customFormat="1" hidden="1"/>
    <row r="188" s="19" customFormat="1" hidden="1"/>
    <row r="189" s="19" customFormat="1" hidden="1"/>
    <row r="190" s="19" customFormat="1" hidden="1"/>
    <row r="191" s="19" customFormat="1" hidden="1"/>
    <row r="192" s="19" customFormat="1" hidden="1"/>
    <row r="193" s="19" customFormat="1" hidden="1"/>
    <row r="194" s="19" customFormat="1" hidden="1"/>
    <row r="195" s="19" customFormat="1" hidden="1"/>
    <row r="196" s="19" customFormat="1" hidden="1"/>
    <row r="197" s="19" customFormat="1" hidden="1"/>
    <row r="198" s="19" customFormat="1" hidden="1"/>
    <row r="199" s="19" customFormat="1" hidden="1"/>
    <row r="200" s="19" customFormat="1" hidden="1"/>
    <row r="201" s="19" customFormat="1" hidden="1"/>
    <row r="202" s="19" customFormat="1" hidden="1"/>
    <row r="203" s="19" customFormat="1" hidden="1"/>
    <row r="204" s="19" customFormat="1" hidden="1"/>
    <row r="205" s="19" customFormat="1" hidden="1"/>
    <row r="206" s="19" customFormat="1" hidden="1"/>
    <row r="207" s="19" customFormat="1" hidden="1"/>
    <row r="208" s="19" customFormat="1" hidden="1"/>
    <row r="209" s="19" customFormat="1" hidden="1"/>
    <row r="210" s="19" customFormat="1" hidden="1"/>
    <row r="211" s="19" customFormat="1" hidden="1"/>
    <row r="212" s="19" customFormat="1" hidden="1"/>
    <row r="213" s="19" customFormat="1" hidden="1"/>
    <row r="214" s="19" customFormat="1" hidden="1"/>
    <row r="215" s="19" customFormat="1" hidden="1"/>
    <row r="216" s="19" customFormat="1" hidden="1"/>
    <row r="217" s="19" customFormat="1" hidden="1"/>
    <row r="218" s="19" customFormat="1" hidden="1"/>
    <row r="219" s="19" customFormat="1" hidden="1"/>
    <row r="220" s="19" customFormat="1" hidden="1"/>
    <row r="221" s="19" customFormat="1" hidden="1"/>
    <row r="222" s="19" customFormat="1" hidden="1"/>
    <row r="223" s="19" customFormat="1" hidden="1"/>
    <row r="224" s="19" customFormat="1" hidden="1"/>
    <row r="225" s="19" customFormat="1" hidden="1"/>
    <row r="226" s="19" customFormat="1" hidden="1"/>
    <row r="227" s="19" customFormat="1" hidden="1"/>
    <row r="228" s="19" customFormat="1" hidden="1"/>
    <row r="229" s="19" customFormat="1" hidden="1"/>
    <row r="230" s="19" customFormat="1" hidden="1"/>
    <row r="231" s="19" customFormat="1" hidden="1"/>
    <row r="232" s="19" customFormat="1" hidden="1"/>
    <row r="233" s="19" customFormat="1" hidden="1"/>
    <row r="234" s="19" customFormat="1" hidden="1"/>
    <row r="235" s="19" customFormat="1" hidden="1"/>
    <row r="236" s="19" customFormat="1" hidden="1"/>
    <row r="237" s="19" customFormat="1" hidden="1"/>
    <row r="238" s="19" customFormat="1" hidden="1"/>
    <row r="239" s="19" customFormat="1" hidden="1"/>
    <row r="240" s="19" customFormat="1" hidden="1"/>
    <row r="241" s="19" customFormat="1" hidden="1"/>
    <row r="242" s="19" customFormat="1" hidden="1"/>
    <row r="243" s="19" customFormat="1" hidden="1"/>
    <row r="244" s="19" customFormat="1" hidden="1"/>
    <row r="245" s="19" customFormat="1" hidden="1"/>
    <row r="246" s="19" customFormat="1" hidden="1"/>
    <row r="247" s="19" customFormat="1" hidden="1"/>
    <row r="248" s="19" customFormat="1" hidden="1"/>
    <row r="249" s="19" customFormat="1" hidden="1"/>
    <row r="250" s="19" customFormat="1" hidden="1"/>
    <row r="251" s="19" customFormat="1" hidden="1"/>
    <row r="252" s="19" customFormat="1" hidden="1"/>
    <row r="253" s="19" customFormat="1" hidden="1"/>
    <row r="254" s="19" customFormat="1" hidden="1"/>
    <row r="255" s="19" customFormat="1" hidden="1"/>
    <row r="256" s="19" customFormat="1" hidden="1"/>
    <row r="257" s="19" customFormat="1" hidden="1"/>
    <row r="258" s="19" customFormat="1" hidden="1"/>
    <row r="259" s="19" customFormat="1" hidden="1"/>
    <row r="260" s="19" customFormat="1" hidden="1"/>
    <row r="261" s="19" customFormat="1" hidden="1"/>
    <row r="262" s="19" customFormat="1" hidden="1"/>
    <row r="263" s="19" customFormat="1" hidden="1"/>
    <row r="264" s="19" customFormat="1" hidden="1"/>
    <row r="265" s="19" customFormat="1" hidden="1"/>
    <row r="266" s="19" customFormat="1" hidden="1"/>
    <row r="267" s="19" customFormat="1" hidden="1"/>
    <row r="268" s="19" customFormat="1" hidden="1"/>
    <row r="269" s="19" customFormat="1" hidden="1"/>
    <row r="270" s="19" customFormat="1" hidden="1"/>
    <row r="271" s="19" customFormat="1" hidden="1"/>
    <row r="272" s="19" customFormat="1" hidden="1"/>
    <row r="273" s="19" customFormat="1" hidden="1"/>
    <row r="274" s="19" customFormat="1" hidden="1"/>
    <row r="275" s="19" customFormat="1" hidden="1"/>
    <row r="276" s="19" customFormat="1" hidden="1"/>
    <row r="277" s="19" customFormat="1" hidden="1"/>
    <row r="278" s="19" customFormat="1" hidden="1"/>
    <row r="279" s="19" customFormat="1" hidden="1"/>
    <row r="280" s="19" customFormat="1" hidden="1"/>
    <row r="281" s="19" customFormat="1" hidden="1"/>
    <row r="282" s="19" customFormat="1" hidden="1"/>
    <row r="283" s="19" customFormat="1" hidden="1"/>
    <row r="284" s="19" customFormat="1" hidden="1"/>
    <row r="285" s="19" customFormat="1" hidden="1"/>
    <row r="286" s="19" customFormat="1" hidden="1"/>
    <row r="287" s="19" customFormat="1" hidden="1"/>
    <row r="288" s="19" customFormat="1" hidden="1"/>
    <row r="289" s="19" customFormat="1" hidden="1"/>
    <row r="290" s="19" customFormat="1" hidden="1"/>
    <row r="291" s="19" customFormat="1" hidden="1"/>
    <row r="292" s="19" customFormat="1" hidden="1"/>
    <row r="293" s="19" customFormat="1" hidden="1"/>
    <row r="294" s="19" customFormat="1" hidden="1"/>
    <row r="295" s="19" customFormat="1" hidden="1"/>
    <row r="296" s="19" customFormat="1" hidden="1"/>
    <row r="297" s="19" customFormat="1" hidden="1"/>
    <row r="298" s="19" customFormat="1" hidden="1"/>
    <row r="299" s="19" customFormat="1" hidden="1"/>
    <row r="300" s="19" customFormat="1" hidden="1"/>
    <row r="301" s="19" customFormat="1" hidden="1"/>
    <row r="302" s="19" customFormat="1" hidden="1"/>
    <row r="303" s="19" customFormat="1" hidden="1"/>
    <row r="304" s="19" customFormat="1" hidden="1"/>
    <row r="305" s="19" customFormat="1" hidden="1"/>
    <row r="306" s="19" customFormat="1" hidden="1"/>
    <row r="307" s="19" customFormat="1" hidden="1"/>
    <row r="308" s="19" customFormat="1" hidden="1"/>
    <row r="309" s="19" customFormat="1" hidden="1"/>
    <row r="310" s="19" customFormat="1" hidden="1"/>
    <row r="311" s="19" customFormat="1" hidden="1"/>
    <row r="312" s="19" customFormat="1" hidden="1"/>
    <row r="313" s="19" customFormat="1" hidden="1"/>
    <row r="314" s="19" customFormat="1" hidden="1"/>
    <row r="315" s="19" customFormat="1" hidden="1"/>
    <row r="316" s="19" customFormat="1" hidden="1"/>
    <row r="317" s="19" customFormat="1" hidden="1"/>
    <row r="318" s="19" customFormat="1" hidden="1"/>
    <row r="319" s="19" customFormat="1" hidden="1"/>
    <row r="320" s="19" customFormat="1" hidden="1"/>
    <row r="321" s="19" customFormat="1" hidden="1"/>
    <row r="322" s="19" customFormat="1" hidden="1"/>
    <row r="323" s="19" customFormat="1" hidden="1"/>
    <row r="324" s="19" customFormat="1" hidden="1"/>
    <row r="325" s="19" customFormat="1" hidden="1"/>
    <row r="326" s="19" customFormat="1" hidden="1"/>
    <row r="327" s="19" customFormat="1" hidden="1"/>
    <row r="328" s="19" customFormat="1" hidden="1"/>
    <row r="329" s="19" customFormat="1" hidden="1"/>
    <row r="330" s="19" customFormat="1" hidden="1"/>
    <row r="331" s="19" customFormat="1" hidden="1"/>
    <row r="332" s="19" customFormat="1" hidden="1"/>
    <row r="333" s="19" customFormat="1" hidden="1"/>
    <row r="334" s="19" customFormat="1" hidden="1"/>
    <row r="335" s="19" customFormat="1" hidden="1"/>
    <row r="336" s="19" customFormat="1" hidden="1"/>
    <row r="337" s="19" customFormat="1" hidden="1"/>
    <row r="338" s="19" customFormat="1" hidden="1"/>
    <row r="339" s="19" customFormat="1" hidden="1"/>
    <row r="340" s="19" customFormat="1" hidden="1"/>
    <row r="341" s="19" customFormat="1" hidden="1"/>
    <row r="342" s="19" customFormat="1" hidden="1"/>
    <row r="343" s="19" customFormat="1" hidden="1"/>
    <row r="344" s="19" customFormat="1" hidden="1"/>
    <row r="345" s="19" customFormat="1" hidden="1"/>
    <row r="346" s="19" customFormat="1" hidden="1"/>
    <row r="347" s="19" customFormat="1" hidden="1"/>
    <row r="348" s="19" customFormat="1" hidden="1"/>
    <row r="349" s="19" customFormat="1" hidden="1"/>
    <row r="350" s="19" customFormat="1" hidden="1"/>
    <row r="351" s="19" customFormat="1" hidden="1"/>
    <row r="352" s="19" customFormat="1" hidden="1"/>
    <row r="353" s="19" customFormat="1" hidden="1"/>
    <row r="354" s="19" customFormat="1" hidden="1"/>
    <row r="355" s="19" customFormat="1" hidden="1"/>
    <row r="356" s="19" customFormat="1" hidden="1"/>
    <row r="357" s="19" customFormat="1" hidden="1"/>
    <row r="358" s="19" customFormat="1" hidden="1"/>
    <row r="359" s="19" customFormat="1" hidden="1"/>
    <row r="360" s="19" customFormat="1" hidden="1"/>
    <row r="361" s="19" customFormat="1" hidden="1"/>
    <row r="362" s="19" customFormat="1" hidden="1"/>
    <row r="363" s="19" customFormat="1" hidden="1"/>
    <row r="364" s="19" customFormat="1" hidden="1"/>
    <row r="365" s="19" customFormat="1" hidden="1"/>
    <row r="366" s="19" customFormat="1" hidden="1"/>
    <row r="367" s="19" customFormat="1" hidden="1"/>
    <row r="368" s="19" customFormat="1" hidden="1"/>
    <row r="369" s="19" customFormat="1" hidden="1"/>
    <row r="370" s="19" customFormat="1" hidden="1"/>
    <row r="371" s="19" customFormat="1" hidden="1"/>
    <row r="372" s="19" customFormat="1" hidden="1"/>
    <row r="373" s="19" customFormat="1" hidden="1"/>
    <row r="374" s="19" customFormat="1" hidden="1"/>
    <row r="375" s="19" customFormat="1" hidden="1"/>
    <row r="376" s="19" customFormat="1" hidden="1"/>
    <row r="377" s="19" customFormat="1" hidden="1"/>
    <row r="378" s="19" customFormat="1" hidden="1"/>
    <row r="379" s="19" customFormat="1" hidden="1"/>
    <row r="380" s="19" customFormat="1" hidden="1"/>
    <row r="381" s="19" customFormat="1" hidden="1"/>
    <row r="382" s="19" customFormat="1" hidden="1"/>
    <row r="383" s="19" customFormat="1" hidden="1"/>
    <row r="384" s="19" customFormat="1" hidden="1"/>
    <row r="385" s="19" customFormat="1" hidden="1"/>
    <row r="386" s="19" customFormat="1" hidden="1"/>
    <row r="387" s="19" customFormat="1" hidden="1"/>
    <row r="388" s="19" customFormat="1" hidden="1"/>
    <row r="389" s="19" customFormat="1" hidden="1"/>
    <row r="390" s="19" customFormat="1" hidden="1"/>
    <row r="391" s="19" customFormat="1" hidden="1"/>
    <row r="392" s="19" customFormat="1" hidden="1"/>
    <row r="393" s="19" customFormat="1" hidden="1"/>
    <row r="394" s="19" customFormat="1" hidden="1"/>
    <row r="395" s="19" customFormat="1" hidden="1"/>
    <row r="396" s="19" customFormat="1" hidden="1"/>
    <row r="397" s="19" customFormat="1" hidden="1"/>
    <row r="398" s="19" customFormat="1" hidden="1"/>
    <row r="399" s="19" customFormat="1" hidden="1"/>
    <row r="400" s="19" customFormat="1" hidden="1"/>
    <row r="401" s="19" customFormat="1" hidden="1"/>
    <row r="402" s="19" customFormat="1" hidden="1"/>
    <row r="403" s="19" customFormat="1" hidden="1"/>
    <row r="404" s="19" customFormat="1" hidden="1"/>
    <row r="405" s="19" customFormat="1" hidden="1"/>
    <row r="406" s="19" customFormat="1" hidden="1"/>
    <row r="407" s="19" customFormat="1" hidden="1"/>
    <row r="408" s="19" customFormat="1" hidden="1"/>
    <row r="409" s="19" customFormat="1" hidden="1"/>
    <row r="410" s="19" customFormat="1" hidden="1"/>
    <row r="411" s="19" customFormat="1" hidden="1"/>
    <row r="412" s="19" customFormat="1" hidden="1"/>
    <row r="413" s="19" customFormat="1" hidden="1"/>
    <row r="414" s="19" customFormat="1" hidden="1"/>
    <row r="415" s="19" customFormat="1" hidden="1"/>
    <row r="416" s="19" customFormat="1" hidden="1"/>
    <row r="417" s="19" customFormat="1" hidden="1"/>
    <row r="418" s="19" customFormat="1" hidden="1"/>
    <row r="419" s="19" customFormat="1" hidden="1"/>
    <row r="420" s="19" customFormat="1" hidden="1"/>
    <row r="421" s="19" customFormat="1" hidden="1"/>
    <row r="422" s="19" customFormat="1" hidden="1"/>
    <row r="423" s="19" customFormat="1" hidden="1"/>
    <row r="424" s="19" customFormat="1" hidden="1"/>
    <row r="425" s="19" customFormat="1" hidden="1"/>
    <row r="426" s="19" customFormat="1" hidden="1"/>
    <row r="427" s="19" customFormat="1" hidden="1"/>
    <row r="428" s="19" customFormat="1" hidden="1"/>
    <row r="429" s="19" customFormat="1" hidden="1"/>
    <row r="430" s="19" customFormat="1" hidden="1"/>
    <row r="431" s="19" customFormat="1" hidden="1"/>
    <row r="432" s="19" customFormat="1" hidden="1"/>
    <row r="433" s="19" customFormat="1" hidden="1"/>
    <row r="434" s="19" customFormat="1" hidden="1"/>
    <row r="435" s="19" customFormat="1" hidden="1"/>
    <row r="436" s="19" customFormat="1" hidden="1"/>
    <row r="437" s="19" customFormat="1" hidden="1"/>
    <row r="438" s="19" customFormat="1" hidden="1"/>
    <row r="439" s="19" customFormat="1" hidden="1"/>
    <row r="440" s="19" customFormat="1" hidden="1"/>
    <row r="441" s="19" customFormat="1" hidden="1"/>
    <row r="442" s="19" customFormat="1" hidden="1"/>
    <row r="443" s="19" customFormat="1" hidden="1"/>
    <row r="444" s="19" customFormat="1" hidden="1"/>
    <row r="445" s="19" customFormat="1" hidden="1"/>
    <row r="446" s="19" customFormat="1" hidden="1"/>
    <row r="447" s="19" customFormat="1" hidden="1"/>
    <row r="448" s="19" customFormat="1" hidden="1"/>
    <row r="449" s="19" customFormat="1" hidden="1"/>
    <row r="450" s="19" customFormat="1" hidden="1"/>
    <row r="451" s="19" customFormat="1" hidden="1"/>
    <row r="452" s="19" customFormat="1" hidden="1"/>
    <row r="453" s="19" customFormat="1" hidden="1"/>
    <row r="454" s="19" customFormat="1" hidden="1"/>
    <row r="455" s="19" customFormat="1" hidden="1"/>
    <row r="456" s="19" customFormat="1" hidden="1"/>
    <row r="457" s="19" customFormat="1" hidden="1"/>
    <row r="458" s="19" customFormat="1" hidden="1"/>
    <row r="459" s="19" customFormat="1" hidden="1"/>
    <row r="460" s="19" customFormat="1" hidden="1"/>
    <row r="461" s="19" customFormat="1" hidden="1"/>
    <row r="462" s="19" customFormat="1" hidden="1"/>
    <row r="463" s="19" customFormat="1" hidden="1"/>
    <row r="464" s="19" customFormat="1" hidden="1"/>
    <row r="465" s="19" customFormat="1" hidden="1"/>
    <row r="466" s="19" customFormat="1" hidden="1"/>
    <row r="467" s="19" customFormat="1" hidden="1"/>
    <row r="468" s="19" customFormat="1" hidden="1"/>
    <row r="469" s="19" customFormat="1" hidden="1"/>
    <row r="470" s="19" customFormat="1" hidden="1"/>
    <row r="471" s="19" customFormat="1" hidden="1"/>
    <row r="472" s="19" customFormat="1" hidden="1"/>
    <row r="473" s="19" customFormat="1" hidden="1"/>
    <row r="474" s="19" customFormat="1" hidden="1"/>
    <row r="475" s="19" customFormat="1" hidden="1"/>
    <row r="476" s="19" customFormat="1" hidden="1"/>
    <row r="477" s="19" customFormat="1" hidden="1"/>
    <row r="478" s="19" customFormat="1" hidden="1"/>
    <row r="479" s="19" customFormat="1" hidden="1"/>
    <row r="480" s="19" customFormat="1" hidden="1"/>
    <row r="481" s="19" customFormat="1" hidden="1"/>
    <row r="482" s="19" customFormat="1" hidden="1"/>
    <row r="483" s="19" customFormat="1" hidden="1"/>
    <row r="484" s="19" customFormat="1" hidden="1"/>
    <row r="485" s="19" customFormat="1" hidden="1"/>
    <row r="486" s="19" customFormat="1" hidden="1"/>
    <row r="487" s="19" customFormat="1" hidden="1"/>
    <row r="488" s="19" customFormat="1" hidden="1"/>
    <row r="489" s="19" customFormat="1" hidden="1"/>
    <row r="490" s="19" customFormat="1" hidden="1"/>
    <row r="491" s="19" customFormat="1" hidden="1"/>
    <row r="492" s="19" customFormat="1" hidden="1"/>
    <row r="493" s="19" customFormat="1" hidden="1"/>
    <row r="494" s="19" customFormat="1" hidden="1"/>
    <row r="495" s="19" customFormat="1" hidden="1"/>
    <row r="496" s="19" customFormat="1" hidden="1"/>
    <row r="497" s="19" customFormat="1" hidden="1"/>
    <row r="498" s="19" customFormat="1" hidden="1"/>
    <row r="499" s="19" customFormat="1" hidden="1"/>
    <row r="500" s="19" customFormat="1" hidden="1"/>
    <row r="501" s="19" customFormat="1" hidden="1"/>
    <row r="502" s="19" customFormat="1" hidden="1"/>
    <row r="503" s="19" customFormat="1" hidden="1"/>
    <row r="504" s="19" customFormat="1" hidden="1"/>
    <row r="505" s="19" customFormat="1" hidden="1"/>
    <row r="506" s="19" customFormat="1" hidden="1"/>
    <row r="507" s="19" customFormat="1" hidden="1"/>
    <row r="508" s="19" customFormat="1" hidden="1"/>
    <row r="509" s="19" customFormat="1" hidden="1"/>
    <row r="510" s="19" customFormat="1" hidden="1"/>
    <row r="511" s="19" customFormat="1" hidden="1"/>
    <row r="512" s="19" customFormat="1" hidden="1"/>
    <row r="513" s="19" customFormat="1" hidden="1"/>
    <row r="514" s="19" customFormat="1" hidden="1"/>
    <row r="515" s="19" customFormat="1" hidden="1"/>
    <row r="516" s="19" customFormat="1" hidden="1"/>
    <row r="517" s="19" customFormat="1" hidden="1"/>
    <row r="518" s="19" customFormat="1" hidden="1"/>
    <row r="519" s="19" customFormat="1" hidden="1"/>
    <row r="520" s="19" customFormat="1" hidden="1"/>
    <row r="521" s="19" customFormat="1" hidden="1"/>
    <row r="522" s="19" customFormat="1" hidden="1"/>
    <row r="523" s="19" customFormat="1" hidden="1"/>
    <row r="524" s="19" customFormat="1" hidden="1"/>
    <row r="525" s="19" customFormat="1" hidden="1"/>
    <row r="526" s="19" customFormat="1" hidden="1"/>
    <row r="527" s="19" customFormat="1" hidden="1"/>
    <row r="528" s="19" customFormat="1" hidden="1"/>
    <row r="529" spans="2:8" s="19" customFormat="1" hidden="1">
      <c r="B529" s="27"/>
      <c r="C529" s="27"/>
      <c r="D529" s="27"/>
      <c r="E529" s="27"/>
      <c r="F529" s="27"/>
      <c r="G529" s="27"/>
      <c r="H529" s="27"/>
    </row>
    <row r="530" spans="2:8" s="19" customFormat="1" hidden="1">
      <c r="B530" s="27"/>
      <c r="C530" s="27"/>
      <c r="D530" s="27"/>
      <c r="E530" s="27"/>
      <c r="F530" s="27"/>
      <c r="G530" s="27"/>
      <c r="H530" s="27"/>
    </row>
    <row r="531" spans="2:8"/>
    <row r="532" spans="2:8"/>
    <row r="533" spans="2:8"/>
  </sheetData>
  <sortState ref="B13:F39">
    <sortCondition descending="1" ref="C13:C39"/>
  </sortState>
  <mergeCells count="9">
    <mergeCell ref="B96:H96"/>
    <mergeCell ref="B50:H50"/>
    <mergeCell ref="B48:H48"/>
    <mergeCell ref="C11:E11"/>
    <mergeCell ref="F11:H11"/>
    <mergeCell ref="C54:D54"/>
    <mergeCell ref="E54:F54"/>
    <mergeCell ref="G54:H54"/>
    <mergeCell ref="B95:H9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64E0610A551EFC45AAE21BC845EF37C5" ma:contentTypeVersion="24" ma:contentTypeDescription="Create a new document." ma:contentTypeScope="" ma:versionID="78588eddb9c3377a95766ca4956e7a16">
  <xsd:schema xmlns:xsd="http://www.w3.org/2001/XMLSchema" xmlns:xs="http://www.w3.org/2001/XMLSchema" xmlns:p="http://schemas.microsoft.com/office/2006/metadata/properties" xmlns:ns1="http://schemas.microsoft.com/sharepoint/v3" xmlns:ns2="13e4f755-44db-48ec-8b3a-7621a8a0f9b8" xmlns:ns3="125c2590-be8c-4307-87cc-fe675bd220fe" targetNamespace="http://schemas.microsoft.com/office/2006/metadata/properties" ma:root="true" ma:fieldsID="4491cfbb2e52d26b7f7c6bd3a1a2b14f" ns1:_="" ns2:_="" ns3:_="">
    <xsd:import namespace="http://schemas.microsoft.com/sharepoint/v3"/>
    <xsd:import namespace="13e4f755-44db-48ec-8b3a-7621a8a0f9b8"/>
    <xsd:import namespace="125c2590-be8c-4307-87cc-fe675bd220f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3e4f755-44db-48ec-8b3a-7621a8a0f9b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element name="TaxCatchAll" ma:index="28" nillable="true" ma:displayName="Taxonomy Catch All Column" ma:hidden="true" ma:list="{0fabc28b-dcac-42a0-88a3-b78e78b62cf8}" ma:internalName="TaxCatchAll" ma:showField="CatchAllData" ma:web="13e4f755-44db-48ec-8b3a-7621a8a0f9b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25c2590-be8c-4307-87cc-fe675bd220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5" nillable="true" ma:displayName="Length (seconds)" ma:internalName="MediaLengthInSeconds" ma:readOnly="true">
      <xsd:simpleType>
        <xsd:restriction base="dms:Unknown"/>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5c7a6193-0d8d-44f5-bd58-9aa7144acd9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0" nillable="true" ma:displayName="MediaServiceSearchProperties" ma:hidden="true" ma:internalName="MediaServiceSearchProperties" ma:readOnly="true">
      <xsd:simpleType>
        <xsd:restriction base="dms:Note"/>
      </xsd:simpleType>
    </xsd:element>
    <xsd:element name="MediaServiceBillingMetadata" ma:index="31"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dlc_DocId xmlns="13e4f755-44db-48ec-8b3a-7621a8a0f9b8">IIB1-1816185334-816729</_dlc_DocId>
    <_dlc_DocIdUrl xmlns="13e4f755-44db-48ec-8b3a-7621a8a0f9b8">
      <Url>https://investinbogota.sharepoint.com/sites/Oficina/_layouts/15/DocIdRedir.aspx?ID=IIB1-1816185334-816729</Url>
      <Description>IIB1-1816185334-816729</Description>
    </_dlc_DocIdUrl>
    <TaxCatchAll xmlns="13e4f755-44db-48ec-8b3a-7621a8a0f9b8" xsi:nil="true"/>
    <lcf76f155ced4ddcb4097134ff3c332f xmlns="125c2590-be8c-4307-87cc-fe675bd220fe">
      <Terms xmlns="http://schemas.microsoft.com/office/infopath/2007/PartnerControls"/>
    </lcf76f155ced4ddcb4097134ff3c332f>
    <SharedWithUsers xmlns="13e4f755-44db-48ec-8b3a-7621a8a0f9b8">
      <UserInfo>
        <DisplayName>Luz Edith Fajardo Gómez</DisplayName>
        <AccountId>14127</AccountId>
        <AccountType/>
      </UserInfo>
      <UserInfo>
        <DisplayName>Ivan Camilo Perez Orozco</DisplayName>
        <AccountId>29</AccountId>
        <AccountType/>
      </UserInfo>
      <UserInfo>
        <DisplayName>Juan Felipe Gómez Cortes</DisplayName>
        <AccountId>674</AccountId>
        <AccountType/>
      </UserInfo>
    </SharedWithUsers>
  </documentManagement>
</p:properties>
</file>

<file path=customXml/itemProps1.xml><?xml version="1.0" encoding="utf-8"?>
<ds:datastoreItem xmlns:ds="http://schemas.openxmlformats.org/officeDocument/2006/customXml" ds:itemID="{B7D64A77-92BC-4A32-AF53-B5D451E48DC8}">
  <ds:schemaRefs>
    <ds:schemaRef ds:uri="http://schemas.microsoft.com/sharepoint/v3/contenttype/forms"/>
  </ds:schemaRefs>
</ds:datastoreItem>
</file>

<file path=customXml/itemProps2.xml><?xml version="1.0" encoding="utf-8"?>
<ds:datastoreItem xmlns:ds="http://schemas.openxmlformats.org/officeDocument/2006/customXml" ds:itemID="{23B5BE37-A75D-4636-B881-F619C0F3BD04}">
  <ds:schemaRefs>
    <ds:schemaRef ds:uri="http://schemas.microsoft.com/sharepoint/events"/>
  </ds:schemaRefs>
</ds:datastoreItem>
</file>

<file path=customXml/itemProps3.xml><?xml version="1.0" encoding="utf-8"?>
<ds:datastoreItem xmlns:ds="http://schemas.openxmlformats.org/officeDocument/2006/customXml" ds:itemID="{AD789225-4714-4A96-B68F-0B96C75078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3e4f755-44db-48ec-8b3a-7621a8a0f9b8"/>
    <ds:schemaRef ds:uri="125c2590-be8c-4307-87cc-fe675bd220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069B8BF-16CB-453C-A68D-F680C5A41572}">
  <ds:schemaRefs>
    <ds:schemaRef ds:uri="125c2590-be8c-4307-87cc-fe675bd220fe"/>
    <ds:schemaRef ds:uri="http://schemas.microsoft.com/office/2006/metadata/properties"/>
    <ds:schemaRef ds:uri="http://schemas.microsoft.com/sharepoint/v3"/>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purl.org/dc/terms/"/>
    <ds:schemaRef ds:uri="13e4f755-44db-48ec-8b3a-7621a8a0f9b8"/>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IED Bogotá-Región</vt:lpstr>
      <vt:lpstr>Índice</vt:lpstr>
      <vt:lpstr>Resumen Ejecutivo</vt:lpstr>
      <vt:lpstr>1. Panorama mundial IED</vt:lpstr>
      <vt:lpstr>2. Montos de IED</vt:lpstr>
      <vt:lpstr>Hoja1</vt:lpstr>
      <vt:lpstr>3. IED por municipio</vt:lpstr>
      <vt:lpstr>4. IED por país de origen</vt:lpstr>
      <vt:lpstr>5. IED por sector de destino</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pasante inteligencia mercado 2</dc:creator>
  <cp:lastModifiedBy>Pc</cp:lastModifiedBy>
  <cp:revision/>
  <dcterms:created xsi:type="dcterms:W3CDTF">2020-08-14T16:07:51Z</dcterms:created>
  <dcterms:modified xsi:type="dcterms:W3CDTF">2025-05-26T15:18:02Z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0x01010064E0610A551EFC45AAE21BC845EF37C5</vt:lpwstr>
  </property>
  <property fmtid="{D5CDD505-2E9C-101B-9397-08002B2CF9AE}" pid="3" name="_dlc_DocIdItemGuid">
    <vt:lpwstr>6a8199f1-c99b-4bab-a5c5-6b82c613bba0</vt:lpwstr>
  </property>
  <property fmtid="{D5CDD505-2E9C-101B-9397-08002B2CF9AE}" pid="4" name="MediaServiceImageTags">
    <vt:lpwstr/>
  </property>
</Properties>
</file>