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Datos\GEIH\Informe estadistico\Informe Mercado Laboral Especial\Informe mercado laboral especial N98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F41" i="17" l="1"/>
  <c r="F42" i="17"/>
  <c r="H28" i="108"/>
  <c r="G28" i="108"/>
  <c r="D28" i="108"/>
  <c r="C28" i="108"/>
  <c r="K18" i="144"/>
  <c r="H28" i="134"/>
  <c r="G28" i="134"/>
  <c r="D28" i="134"/>
  <c r="C28" i="134"/>
  <c r="K27" i="132"/>
  <c r="K18" i="132"/>
  <c r="D28" i="127"/>
  <c r="C28" i="127"/>
  <c r="H28" i="126"/>
  <c r="G28" i="126"/>
  <c r="D28" i="126"/>
  <c r="C28" i="126"/>
  <c r="H28" i="125"/>
  <c r="G28" i="125"/>
  <c r="D28" i="125"/>
  <c r="C28" i="125"/>
  <c r="H28" i="124"/>
  <c r="G28" i="124"/>
  <c r="D28" i="124"/>
  <c r="C28" i="124"/>
  <c r="D28" i="123"/>
  <c r="C28" i="123"/>
  <c r="H28" i="123"/>
  <c r="G28" i="123"/>
  <c r="H28" i="121"/>
  <c r="D28" i="121"/>
  <c r="H28" i="122"/>
  <c r="G28" i="122"/>
  <c r="D28" i="122"/>
  <c r="C28" i="122"/>
  <c r="G28" i="121"/>
  <c r="C28" i="121"/>
  <c r="H28" i="120" l="1"/>
  <c r="G28" i="120"/>
  <c r="D28" i="120"/>
  <c r="C28" i="120"/>
  <c r="K36" i="119"/>
  <c r="K27" i="119"/>
  <c r="K18" i="119"/>
  <c r="K36" i="118"/>
  <c r="K27" i="118"/>
  <c r="K18" i="118"/>
  <c r="K36" i="117"/>
  <c r="K27" i="117"/>
  <c r="K18" i="117"/>
  <c r="I21" i="113"/>
  <c r="H28" i="112"/>
  <c r="G28" i="112"/>
  <c r="C28" i="112"/>
  <c r="D28" i="112"/>
  <c r="H28" i="111"/>
  <c r="G28" i="111"/>
  <c r="D28" i="111"/>
  <c r="C28" i="111"/>
  <c r="C28" i="110"/>
  <c r="H28" i="110"/>
  <c r="G28" i="110"/>
  <c r="D28" i="110"/>
  <c r="H28" i="109"/>
  <c r="G28" i="109"/>
  <c r="C28" i="109"/>
  <c r="D28" i="109"/>
  <c r="K28" i="148" l="1"/>
  <c r="K18" i="148"/>
  <c r="K28" i="105"/>
  <c r="K18" i="105"/>
  <c r="Q47" i="147"/>
  <c r="K28" i="147"/>
  <c r="K18" i="147"/>
  <c r="H13" i="17" l="1"/>
  <c r="D13" i="17" l="1"/>
  <c r="J18" i="144" l="1"/>
  <c r="I18" i="144"/>
  <c r="J27" i="132"/>
  <c r="I27" i="132"/>
  <c r="J18" i="132"/>
  <c r="I18" i="132"/>
  <c r="J36" i="119"/>
  <c r="I36" i="119"/>
  <c r="J27" i="119"/>
  <c r="I27" i="119"/>
  <c r="J18" i="119"/>
  <c r="I18" i="119"/>
  <c r="J36" i="118"/>
  <c r="I36" i="118"/>
  <c r="J27" i="118"/>
  <c r="I27" i="118"/>
  <c r="J18" i="118"/>
  <c r="I18" i="118"/>
  <c r="J36" i="117"/>
  <c r="I36" i="117"/>
  <c r="J27" i="117"/>
  <c r="I27" i="117"/>
  <c r="J18" i="117"/>
  <c r="I18" i="117"/>
  <c r="L13" i="111"/>
  <c r="J28" i="148"/>
  <c r="I28" i="148"/>
  <c r="J18" i="148"/>
  <c r="I18" i="148"/>
  <c r="J28" i="105"/>
  <c r="I28" i="105"/>
  <c r="J18" i="105"/>
  <c r="I18" i="105"/>
  <c r="J28" i="147"/>
  <c r="I28" i="147"/>
  <c r="J18" i="147"/>
  <c r="I18" i="147"/>
  <c r="H18" i="144" l="1"/>
  <c r="H27" i="132"/>
  <c r="H18" i="132"/>
  <c r="H36" i="119"/>
  <c r="H27" i="119"/>
  <c r="H18" i="119"/>
  <c r="H36" i="118"/>
  <c r="H27" i="118"/>
  <c r="H18" i="118"/>
  <c r="H36" i="117"/>
  <c r="H27" i="117"/>
  <c r="H18" i="117"/>
  <c r="H28" i="148"/>
  <c r="G28" i="148"/>
  <c r="H18" i="148"/>
  <c r="H28" i="105"/>
  <c r="G28" i="105"/>
  <c r="H18" i="105"/>
  <c r="H28" i="147"/>
  <c r="G28" i="147"/>
  <c r="H18" i="147"/>
  <c r="Q30" i="144" l="1"/>
  <c r="Q31" i="144"/>
  <c r="Q32" i="144"/>
  <c r="Q33" i="144"/>
  <c r="Q34" i="144"/>
  <c r="Q35" i="144"/>
  <c r="Q36" i="144"/>
  <c r="Q37" i="144"/>
  <c r="Q38" i="144"/>
  <c r="Q39" i="144"/>
  <c r="Q40" i="144"/>
  <c r="Q41" i="144"/>
  <c r="Q42" i="144"/>
  <c r="Q43" i="144"/>
  <c r="Q44" i="144"/>
  <c r="Q45" i="144"/>
  <c r="Q46" i="144"/>
  <c r="Q47" i="144"/>
  <c r="G18" i="144"/>
  <c r="G27" i="132"/>
  <c r="G18" i="132"/>
  <c r="G36" i="119" l="1"/>
  <c r="F36" i="119"/>
  <c r="G27" i="119"/>
  <c r="F27" i="119"/>
  <c r="G18" i="119"/>
  <c r="G36" i="118"/>
  <c r="F36" i="118"/>
  <c r="G27" i="118"/>
  <c r="F27" i="118"/>
  <c r="G18" i="118"/>
  <c r="G36" i="117"/>
  <c r="F36" i="117"/>
  <c r="G27" i="117"/>
  <c r="F27" i="117"/>
  <c r="G18" i="117"/>
  <c r="G18" i="148"/>
  <c r="F28" i="105"/>
  <c r="G18" i="105"/>
  <c r="F28" i="147" l="1"/>
  <c r="G18" i="147"/>
  <c r="F18" i="144" l="1"/>
  <c r="F27" i="132"/>
  <c r="E27" i="132"/>
  <c r="F18" i="132"/>
  <c r="F18" i="119"/>
  <c r="F18" i="118"/>
  <c r="E27" i="117"/>
  <c r="F18" i="117"/>
  <c r="F28" i="148"/>
  <c r="F18" i="148"/>
  <c r="F18" i="105"/>
  <c r="F18" i="147"/>
  <c r="E18" i="144" l="1"/>
  <c r="Q42" i="148"/>
  <c r="R42" i="147"/>
  <c r="Q42" i="147"/>
  <c r="E28" i="147" l="1"/>
  <c r="E18" i="132" l="1"/>
  <c r="E36" i="119"/>
  <c r="E27" i="119"/>
  <c r="E18" i="119"/>
  <c r="E36" i="118"/>
  <c r="E27" i="118"/>
  <c r="E18" i="118"/>
  <c r="E36" i="117"/>
  <c r="D18" i="117"/>
  <c r="E18" i="117"/>
  <c r="E28" i="148"/>
  <c r="D28" i="148"/>
  <c r="C28" i="148"/>
  <c r="D18" i="148"/>
  <c r="E18" i="148"/>
  <c r="E28" i="105"/>
  <c r="D28" i="105"/>
  <c r="C28" i="105"/>
  <c r="E18" i="105"/>
  <c r="D28" i="147"/>
  <c r="C28" i="147"/>
  <c r="E18" i="147"/>
  <c r="D18" i="144" l="1"/>
  <c r="D27" i="132"/>
  <c r="D18" i="132"/>
  <c r="D36" i="119"/>
  <c r="C36" i="119"/>
  <c r="D27" i="119"/>
  <c r="C27" i="119"/>
  <c r="D18" i="119"/>
  <c r="D36" i="118"/>
  <c r="C36" i="118"/>
  <c r="D27" i="118"/>
  <c r="C27" i="118"/>
  <c r="D18" i="118"/>
  <c r="D36" i="117"/>
  <c r="D27" i="117"/>
  <c r="D18" i="105"/>
  <c r="R40" i="147"/>
  <c r="Q40" i="147"/>
  <c r="D18" i="147"/>
  <c r="R33" i="132" l="1"/>
  <c r="R32" i="132"/>
  <c r="R31" i="132"/>
  <c r="R30" i="132"/>
  <c r="C18" i="132" l="1"/>
  <c r="C18" i="119"/>
  <c r="C27" i="117"/>
  <c r="C18" i="117"/>
  <c r="S42" i="117"/>
  <c r="R42" i="117"/>
  <c r="Q42" i="117"/>
  <c r="S30" i="117"/>
  <c r="R30" i="117"/>
  <c r="Q30" i="117"/>
  <c r="C18" i="148" l="1"/>
  <c r="R39" i="148"/>
  <c r="R27" i="148"/>
  <c r="Q39" i="148"/>
  <c r="Q27" i="148"/>
  <c r="R39" i="105"/>
  <c r="Q39" i="105"/>
  <c r="Q27" i="105"/>
  <c r="C18" i="147"/>
  <c r="R39" i="147"/>
  <c r="Q39" i="147"/>
  <c r="Q27" i="147"/>
  <c r="Q24" i="147"/>
  <c r="Q36" i="147"/>
  <c r="Q28" i="147"/>
  <c r="R24" i="147"/>
  <c r="Q38" i="147"/>
  <c r="R38" i="147"/>
  <c r="Q41" i="147"/>
  <c r="R41" i="147"/>
  <c r="Q43" i="147"/>
  <c r="R43" i="147"/>
  <c r="Q44" i="147"/>
  <c r="R44" i="147"/>
  <c r="Q45" i="147"/>
  <c r="R45" i="147"/>
  <c r="Q46" i="147"/>
  <c r="R46" i="147"/>
  <c r="R47" i="147"/>
  <c r="Q19" i="147"/>
  <c r="Q50" i="144" l="1"/>
  <c r="R50" i="132"/>
  <c r="Q50" i="132"/>
  <c r="S50" i="119"/>
  <c r="R50" i="119"/>
  <c r="Q50" i="119"/>
  <c r="S50" i="118"/>
  <c r="R50" i="118"/>
  <c r="Q50" i="118"/>
  <c r="S50" i="117"/>
  <c r="R50" i="117"/>
  <c r="Q50" i="117"/>
  <c r="R47" i="148"/>
  <c r="Q47" i="148"/>
  <c r="R47" i="105"/>
  <c r="Q47" i="105"/>
  <c r="Q49" i="144" l="1"/>
  <c r="R49" i="132"/>
  <c r="Q49" i="132"/>
  <c r="S49" i="119"/>
  <c r="R49" i="119"/>
  <c r="Q49" i="119"/>
  <c r="S49" i="118"/>
  <c r="R49" i="118"/>
  <c r="Q49" i="118"/>
  <c r="S49" i="117"/>
  <c r="R49" i="117"/>
  <c r="Q49" i="117"/>
  <c r="R46" i="148"/>
  <c r="Q46" i="148"/>
  <c r="R46" i="105"/>
  <c r="Q46" i="105"/>
  <c r="Q48" i="144" l="1"/>
  <c r="R48" i="132"/>
  <c r="Q48" i="132"/>
  <c r="S48" i="119"/>
  <c r="R48" i="119"/>
  <c r="Q48" i="119"/>
  <c r="S48" i="118"/>
  <c r="R48" i="118"/>
  <c r="Q48" i="118"/>
  <c r="S48" i="117"/>
  <c r="R48" i="117"/>
  <c r="Q48" i="117"/>
  <c r="R45" i="148"/>
  <c r="Q45" i="148"/>
  <c r="R45" i="105"/>
  <c r="Q45" i="105"/>
  <c r="R47" i="132" l="1"/>
  <c r="Q47" i="132"/>
  <c r="S47" i="119"/>
  <c r="R47" i="119"/>
  <c r="Q47" i="119"/>
  <c r="S47" i="118"/>
  <c r="R47" i="118"/>
  <c r="Q47" i="118"/>
  <c r="S47" i="117"/>
  <c r="R47" i="117"/>
  <c r="Q47" i="117"/>
  <c r="R44" i="148"/>
  <c r="Q44" i="148"/>
  <c r="R44" i="105"/>
  <c r="Q44" i="105"/>
  <c r="R46" i="132" l="1"/>
  <c r="Q46" i="132"/>
  <c r="S46" i="119"/>
  <c r="R46" i="119"/>
  <c r="Q46" i="119"/>
  <c r="S46" i="118"/>
  <c r="R46" i="118"/>
  <c r="Q46" i="118"/>
  <c r="S46" i="117"/>
  <c r="R46" i="117"/>
  <c r="Q46" i="117"/>
  <c r="R43" i="148"/>
  <c r="Q43" i="148"/>
  <c r="R43" i="105"/>
  <c r="Q43" i="105"/>
  <c r="R45" i="132" l="1"/>
  <c r="S45" i="119"/>
  <c r="R45" i="119"/>
  <c r="Q45" i="119"/>
  <c r="S45" i="118"/>
  <c r="R45" i="118"/>
  <c r="Q45" i="118"/>
  <c r="S45" i="117"/>
  <c r="R45" i="117"/>
  <c r="Q45" i="117"/>
  <c r="R42" i="148" l="1"/>
  <c r="R42" i="105"/>
  <c r="Q42" i="105"/>
  <c r="R44" i="132" l="1"/>
  <c r="S44" i="119"/>
  <c r="R44" i="119"/>
  <c r="Q44" i="119"/>
  <c r="S44" i="118"/>
  <c r="R44" i="118"/>
  <c r="Q44" i="118"/>
  <c r="S44" i="117"/>
  <c r="R44" i="117"/>
  <c r="Q44" i="117"/>
  <c r="R41" i="148"/>
  <c r="Q41" i="148"/>
  <c r="R41" i="105"/>
  <c r="Q41" i="105"/>
  <c r="R43" i="132" l="1"/>
  <c r="C27" i="132"/>
  <c r="S43" i="119"/>
  <c r="R43" i="119"/>
  <c r="Q43" i="119"/>
  <c r="S43" i="118"/>
  <c r="R43" i="118"/>
  <c r="Q43" i="118"/>
  <c r="S43" i="117"/>
  <c r="R43" i="117"/>
  <c r="Q43" i="117"/>
  <c r="R40" i="148" l="1"/>
  <c r="Q40" i="148"/>
  <c r="R40" i="105"/>
  <c r="Q40" i="105"/>
  <c r="C18" i="144" l="1"/>
  <c r="R42" i="132"/>
  <c r="S42" i="119"/>
  <c r="R42" i="119"/>
  <c r="Q42" i="119"/>
  <c r="S42" i="118"/>
  <c r="R42" i="118"/>
  <c r="Q42" i="118"/>
  <c r="C18" i="118"/>
  <c r="C36" i="117"/>
  <c r="C18" i="105"/>
  <c r="Q51" i="144" l="1"/>
  <c r="R17" i="147"/>
  <c r="R18" i="147"/>
  <c r="R19" i="147"/>
  <c r="R20" i="147"/>
  <c r="R21" i="147"/>
  <c r="R22" i="147"/>
  <c r="R23" i="147"/>
  <c r="R25" i="147"/>
  <c r="R26" i="147"/>
  <c r="R27" i="147"/>
  <c r="R28" i="147"/>
  <c r="R29" i="147"/>
  <c r="R30" i="147"/>
  <c r="R31" i="147"/>
  <c r="R32" i="147"/>
  <c r="R33" i="147"/>
  <c r="R34" i="147"/>
  <c r="R35" i="147"/>
  <c r="R36" i="147"/>
  <c r="R37" i="147"/>
  <c r="B22" i="18"/>
  <c r="Q52" i="144" l="1"/>
  <c r="R52" i="132"/>
  <c r="Q52" i="132"/>
  <c r="S52" i="119" l="1"/>
  <c r="R52" i="119"/>
  <c r="Q52" i="119"/>
  <c r="S52" i="118"/>
  <c r="R52" i="118"/>
  <c r="Q52" i="118"/>
  <c r="S52" i="117"/>
  <c r="R52" i="117"/>
  <c r="Q52" i="117"/>
  <c r="R49" i="148"/>
  <c r="Q49" i="148"/>
  <c r="R49" i="105"/>
  <c r="Q49" i="105"/>
  <c r="E10" i="109" l="1"/>
  <c r="I10" i="109" s="1"/>
  <c r="I10" i="18"/>
  <c r="P26" i="105" l="1"/>
  <c r="P26" i="148" s="1"/>
  <c r="C22" i="141" l="1"/>
  <c r="D22" i="141"/>
  <c r="G22" i="141"/>
  <c r="H22" i="141"/>
  <c r="C22" i="93"/>
  <c r="D22" i="93"/>
  <c r="G22" i="93"/>
  <c r="H22" i="93"/>
  <c r="E22" i="141" l="1"/>
  <c r="F22" i="141"/>
  <c r="I22" i="93"/>
  <c r="J22" i="93"/>
  <c r="I22" i="141"/>
  <c r="J22" i="141"/>
  <c r="E22" i="93"/>
  <c r="F22" i="93"/>
  <c r="C21" i="141"/>
  <c r="D21" i="141"/>
  <c r="G21" i="141"/>
  <c r="H21" i="141"/>
  <c r="C21" i="93"/>
  <c r="D21" i="93"/>
  <c r="G21" i="93"/>
  <c r="H21" i="93"/>
  <c r="E21" i="141" l="1"/>
  <c r="F21" i="141"/>
  <c r="I21" i="93"/>
  <c r="J21" i="93"/>
  <c r="I21" i="141"/>
  <c r="J21" i="141"/>
  <c r="E21" i="93"/>
  <c r="F21" i="93"/>
  <c r="C20" i="141"/>
  <c r="D20" i="141"/>
  <c r="G20" i="141"/>
  <c r="H20" i="141"/>
  <c r="C20" i="93"/>
  <c r="D20" i="93"/>
  <c r="G20" i="93"/>
  <c r="H20" i="93"/>
  <c r="E20" i="141" l="1"/>
  <c r="F20" i="141"/>
  <c r="I20" i="93"/>
  <c r="J20" i="93"/>
  <c r="I20" i="141"/>
  <c r="J20" i="141"/>
  <c r="E20" i="93"/>
  <c r="F20" i="93"/>
  <c r="Q15" i="105"/>
  <c r="Q37" i="147"/>
  <c r="C19" i="141" l="1"/>
  <c r="D19" i="141"/>
  <c r="G19" i="141"/>
  <c r="H19" i="141"/>
  <c r="C19" i="93"/>
  <c r="D19" i="93"/>
  <c r="G19" i="93"/>
  <c r="H19" i="93"/>
  <c r="I19" i="93" l="1"/>
  <c r="J19" i="93"/>
  <c r="I19" i="141"/>
  <c r="J19" i="141"/>
  <c r="E19" i="93"/>
  <c r="F19" i="93"/>
  <c r="E19" i="141"/>
  <c r="F19" i="141"/>
  <c r="C18" i="141" l="1"/>
  <c r="D18" i="141"/>
  <c r="G18" i="141"/>
  <c r="H18" i="141"/>
  <c r="C18" i="93"/>
  <c r="D18" i="93"/>
  <c r="G18" i="93"/>
  <c r="H18" i="93"/>
  <c r="C21" i="17"/>
  <c r="D21" i="17"/>
  <c r="G21" i="17"/>
  <c r="H21" i="17"/>
  <c r="F21" i="17" l="1"/>
  <c r="E21" i="17"/>
  <c r="E18" i="93"/>
  <c r="F18" i="93"/>
  <c r="E18" i="141"/>
  <c r="F18" i="141"/>
  <c r="J21" i="17"/>
  <c r="I21" i="17"/>
  <c r="I18" i="93"/>
  <c r="J18" i="93"/>
  <c r="I18" i="141"/>
  <c r="J18" i="141"/>
  <c r="H24" i="145"/>
  <c r="C33" i="130"/>
  <c r="D33" i="130"/>
  <c r="G33" i="130"/>
  <c r="H33" i="130"/>
  <c r="K33" i="130"/>
  <c r="L33" i="130"/>
  <c r="C34" i="130"/>
  <c r="D34" i="130"/>
  <c r="G34" i="130"/>
  <c r="H34" i="130"/>
  <c r="K34" i="130"/>
  <c r="L34" i="130"/>
  <c r="C35" i="130"/>
  <c r="D35" i="130"/>
  <c r="G35" i="130"/>
  <c r="H35" i="130"/>
  <c r="K35" i="130"/>
  <c r="L35" i="130"/>
  <c r="C36" i="130"/>
  <c r="D36" i="130"/>
  <c r="G36" i="130"/>
  <c r="H36" i="130"/>
  <c r="K36" i="130"/>
  <c r="L36" i="130"/>
  <c r="C37" i="130"/>
  <c r="D37" i="130"/>
  <c r="G37" i="130"/>
  <c r="H37" i="130"/>
  <c r="K37" i="130"/>
  <c r="L37" i="130"/>
  <c r="C38" i="130"/>
  <c r="D38" i="130"/>
  <c r="G38" i="130"/>
  <c r="H38" i="130"/>
  <c r="K38" i="130"/>
  <c r="L38" i="130"/>
  <c r="C39" i="130"/>
  <c r="D39" i="130"/>
  <c r="G39" i="130"/>
  <c r="H39" i="130"/>
  <c r="K39" i="130"/>
  <c r="L39" i="130"/>
  <c r="C40" i="130"/>
  <c r="D40" i="130"/>
  <c r="G40" i="130"/>
  <c r="H40" i="130"/>
  <c r="K40" i="130"/>
  <c r="L40" i="130"/>
  <c r="C41" i="130"/>
  <c r="D41" i="130"/>
  <c r="G41" i="130"/>
  <c r="H41" i="130"/>
  <c r="K41" i="130"/>
  <c r="L41" i="130"/>
  <c r="L24" i="130"/>
  <c r="K24" i="130"/>
  <c r="H24" i="130"/>
  <c r="G24" i="130"/>
  <c r="D24" i="130"/>
  <c r="L23" i="130"/>
  <c r="K23" i="130"/>
  <c r="H23" i="130"/>
  <c r="G23" i="130"/>
  <c r="D23" i="130"/>
  <c r="L22" i="130"/>
  <c r="K22" i="130"/>
  <c r="H22" i="130"/>
  <c r="G22" i="130"/>
  <c r="D22" i="130"/>
  <c r="L21" i="130"/>
  <c r="K21" i="130"/>
  <c r="H21" i="130"/>
  <c r="G21" i="130"/>
  <c r="D21" i="130"/>
  <c r="L20" i="130"/>
  <c r="K20" i="130"/>
  <c r="H20" i="130"/>
  <c r="G20" i="130"/>
  <c r="D20" i="130"/>
  <c r="L19" i="130"/>
  <c r="K19" i="130"/>
  <c r="H19" i="130"/>
  <c r="G19" i="130"/>
  <c r="D19" i="130"/>
  <c r="L18" i="130"/>
  <c r="K18" i="130"/>
  <c r="H18" i="130"/>
  <c r="G18" i="130"/>
  <c r="D18" i="130"/>
  <c r="L17" i="130"/>
  <c r="K17" i="130"/>
  <c r="H17" i="130"/>
  <c r="G17" i="130"/>
  <c r="D17" i="130"/>
  <c r="L16" i="130"/>
  <c r="K16" i="130"/>
  <c r="H16" i="130"/>
  <c r="G16" i="130"/>
  <c r="D16" i="130"/>
  <c r="L15" i="130"/>
  <c r="K15" i="130"/>
  <c r="H15" i="130"/>
  <c r="G15" i="130"/>
  <c r="D15" i="130"/>
  <c r="C15" i="130"/>
  <c r="C16" i="130"/>
  <c r="C17" i="130"/>
  <c r="C18" i="130"/>
  <c r="C19" i="130"/>
  <c r="C20" i="130"/>
  <c r="C21" i="130"/>
  <c r="C22" i="130"/>
  <c r="C23" i="130"/>
  <c r="C24" i="130"/>
  <c r="J15" i="130" l="1"/>
  <c r="J23" i="130"/>
  <c r="J41" i="130"/>
  <c r="N40" i="130"/>
  <c r="F40" i="130"/>
  <c r="J39" i="130"/>
  <c r="N38" i="130"/>
  <c r="F38" i="130"/>
  <c r="J37" i="130"/>
  <c r="N36" i="130"/>
  <c r="F36" i="130"/>
  <c r="J35" i="130"/>
  <c r="N34" i="130"/>
  <c r="F34" i="130"/>
  <c r="J33" i="130"/>
  <c r="J20" i="130"/>
  <c r="F15" i="130"/>
  <c r="J21" i="130"/>
  <c r="F23" i="130"/>
  <c r="J24" i="130"/>
  <c r="F17" i="130"/>
  <c r="N17" i="130"/>
  <c r="F21" i="130"/>
  <c r="N21" i="130"/>
  <c r="J16" i="130"/>
  <c r="F19" i="130"/>
  <c r="N16" i="130"/>
  <c r="J18" i="130"/>
  <c r="N20" i="130"/>
  <c r="J22" i="130"/>
  <c r="N39" i="130"/>
  <c r="F37" i="130"/>
  <c r="J34" i="130"/>
  <c r="F22" i="130"/>
  <c r="F16" i="130"/>
  <c r="F20" i="130"/>
  <c r="F24" i="130"/>
  <c r="N24" i="130"/>
  <c r="J19" i="130"/>
  <c r="J40" i="130"/>
  <c r="N37" i="130"/>
  <c r="F35" i="130"/>
  <c r="F18" i="130"/>
  <c r="N18" i="130"/>
  <c r="N22" i="130"/>
  <c r="N41" i="130"/>
  <c r="F39" i="130"/>
  <c r="J36" i="130"/>
  <c r="N33" i="130"/>
  <c r="N15" i="130"/>
  <c r="N19" i="130"/>
  <c r="N23" i="130"/>
  <c r="J17" i="130"/>
  <c r="F41" i="130"/>
  <c r="J38" i="130"/>
  <c r="N35" i="130"/>
  <c r="F33" i="130"/>
  <c r="G40" i="113"/>
  <c r="C34" i="98"/>
  <c r="D34" i="98"/>
  <c r="H34" i="98"/>
  <c r="I34" i="98"/>
  <c r="C35" i="98"/>
  <c r="D35" i="98"/>
  <c r="H35" i="98"/>
  <c r="I35" i="98"/>
  <c r="C36" i="98"/>
  <c r="D36" i="98"/>
  <c r="H36" i="98"/>
  <c r="I36" i="98"/>
  <c r="C37" i="98"/>
  <c r="D37" i="98"/>
  <c r="H37" i="98"/>
  <c r="I37" i="98"/>
  <c r="C38" i="98"/>
  <c r="D38" i="98"/>
  <c r="H38" i="98"/>
  <c r="I38" i="98"/>
  <c r="C39" i="98"/>
  <c r="D39" i="98"/>
  <c r="H39" i="98"/>
  <c r="I39" i="98"/>
  <c r="C40" i="98"/>
  <c r="D40" i="98"/>
  <c r="H40" i="98"/>
  <c r="I40" i="98"/>
  <c r="C41" i="98"/>
  <c r="D41" i="98"/>
  <c r="H41" i="98"/>
  <c r="I41" i="98"/>
  <c r="C42" i="98"/>
  <c r="D42" i="98"/>
  <c r="H42" i="98"/>
  <c r="I42" i="98"/>
  <c r="C43" i="98"/>
  <c r="D43" i="98"/>
  <c r="H43" i="98"/>
  <c r="I43" i="98"/>
  <c r="C33" i="98"/>
  <c r="D22" i="98"/>
  <c r="H22" i="98"/>
  <c r="I22" i="98"/>
  <c r="D23" i="98"/>
  <c r="H23" i="98"/>
  <c r="I23" i="98"/>
  <c r="D24" i="98"/>
  <c r="H24" i="98"/>
  <c r="I24" i="98"/>
  <c r="C17" i="141"/>
  <c r="D17" i="141"/>
  <c r="G17" i="141"/>
  <c r="H17" i="141"/>
  <c r="C17" i="93"/>
  <c r="D17" i="93"/>
  <c r="G17" i="93"/>
  <c r="H17" i="93"/>
  <c r="C20" i="17"/>
  <c r="D20" i="17"/>
  <c r="G20" i="17"/>
  <c r="H20" i="17"/>
  <c r="F20" i="17" l="1"/>
  <c r="E20" i="17"/>
  <c r="I17" i="141"/>
  <c r="J17" i="141"/>
  <c r="I17" i="93"/>
  <c r="J17" i="93"/>
  <c r="E17" i="93"/>
  <c r="F17" i="93"/>
  <c r="J20" i="17"/>
  <c r="I20" i="17"/>
  <c r="E17" i="141"/>
  <c r="F17" i="141"/>
  <c r="K23" i="98"/>
  <c r="C32" i="98"/>
  <c r="K42" i="98"/>
  <c r="K41" i="98"/>
  <c r="K40" i="98"/>
  <c r="K39" i="98"/>
  <c r="K38" i="98"/>
  <c r="K37" i="98"/>
  <c r="K36" i="98"/>
  <c r="K35" i="98"/>
  <c r="K34" i="98"/>
  <c r="K43" i="98"/>
  <c r="K22" i="98"/>
  <c r="K24" i="98"/>
  <c r="F43" i="98"/>
  <c r="F42" i="98"/>
  <c r="F41" i="98"/>
  <c r="F40" i="98"/>
  <c r="F39" i="98"/>
  <c r="F38" i="98"/>
  <c r="F37" i="98"/>
  <c r="F36" i="98"/>
  <c r="F35" i="98"/>
  <c r="F34" i="98"/>
  <c r="C16" i="141" l="1"/>
  <c r="D16" i="141"/>
  <c r="G16" i="141"/>
  <c r="H16" i="141"/>
  <c r="C16" i="93"/>
  <c r="D16" i="93"/>
  <c r="G16" i="93"/>
  <c r="H16" i="93"/>
  <c r="C19" i="17"/>
  <c r="D19" i="17"/>
  <c r="G19" i="17"/>
  <c r="H19" i="17"/>
  <c r="J19" i="17" l="1"/>
  <c r="I19" i="17"/>
  <c r="I16" i="141"/>
  <c r="J16" i="141"/>
  <c r="F19" i="17"/>
  <c r="E19" i="17"/>
  <c r="E16" i="93"/>
  <c r="F16" i="93"/>
  <c r="E16" i="141"/>
  <c r="F16" i="141"/>
  <c r="I16" i="93"/>
  <c r="J16" i="93"/>
  <c r="Q48" i="148" l="1"/>
  <c r="Q50" i="148"/>
  <c r="C15" i="141"/>
  <c r="D15" i="141"/>
  <c r="G15" i="141"/>
  <c r="H15" i="141"/>
  <c r="C15" i="93"/>
  <c r="D15" i="93"/>
  <c r="G15" i="93"/>
  <c r="H15" i="93"/>
  <c r="C18" i="17"/>
  <c r="D18" i="17"/>
  <c r="G18" i="17"/>
  <c r="H18" i="17"/>
  <c r="R48" i="105" l="1"/>
  <c r="I15" i="93"/>
  <c r="J15" i="93"/>
  <c r="J18" i="17"/>
  <c r="I18" i="17"/>
  <c r="F18" i="17"/>
  <c r="E18" i="17"/>
  <c r="E15" i="93"/>
  <c r="F15" i="93"/>
  <c r="E15" i="141"/>
  <c r="F15" i="141"/>
  <c r="I15" i="141"/>
  <c r="J15" i="141"/>
  <c r="C14" i="93"/>
  <c r="D14" i="93"/>
  <c r="G14" i="93"/>
  <c r="H14" i="93"/>
  <c r="C14" i="141" l="1"/>
  <c r="D14" i="141"/>
  <c r="G14" i="141"/>
  <c r="H14" i="141"/>
  <c r="C17" i="17"/>
  <c r="D17" i="17"/>
  <c r="E17" i="17" s="1"/>
  <c r="G17" i="17"/>
  <c r="H17" i="17"/>
  <c r="F17" i="17" l="1"/>
  <c r="J17" i="17"/>
  <c r="I17" i="17"/>
  <c r="C16" i="17"/>
  <c r="D16" i="17"/>
  <c r="G16" i="17"/>
  <c r="H16" i="17"/>
  <c r="H16" i="131" s="1"/>
  <c r="J16" i="17" l="1"/>
  <c r="I16" i="17"/>
  <c r="F16" i="17"/>
  <c r="E16" i="17"/>
  <c r="I10" i="108"/>
  <c r="C15" i="17" l="1"/>
  <c r="D15" i="17"/>
  <c r="G15" i="17"/>
  <c r="H15" i="17"/>
  <c r="J15" i="17" l="1"/>
  <c r="I15" i="17"/>
  <c r="F15" i="17"/>
  <c r="E15" i="17"/>
  <c r="L27" i="112"/>
  <c r="B26" i="111"/>
  <c r="B26" i="110" l="1"/>
  <c r="L27" i="110"/>
  <c r="L27" i="111"/>
  <c r="B26" i="112"/>
  <c r="C14" i="17"/>
  <c r="D14" i="17"/>
  <c r="G14" i="17"/>
  <c r="H14" i="17"/>
  <c r="H26" i="134"/>
  <c r="G26" i="134"/>
  <c r="C26" i="128"/>
  <c r="B21" i="127"/>
  <c r="B18" i="127"/>
  <c r="B16" i="127"/>
  <c r="B17" i="126"/>
  <c r="B21" i="125"/>
  <c r="B18" i="125"/>
  <c r="C17" i="125"/>
  <c r="B15" i="123"/>
  <c r="L19" i="122"/>
  <c r="B14" i="121"/>
  <c r="B13" i="121"/>
  <c r="D16" i="115"/>
  <c r="I21" i="98"/>
  <c r="H21" i="98"/>
  <c r="D21" i="98"/>
  <c r="I20" i="98"/>
  <c r="H20" i="98"/>
  <c r="D20" i="98"/>
  <c r="I19" i="98"/>
  <c r="H19" i="98"/>
  <c r="D19" i="98"/>
  <c r="I18" i="98"/>
  <c r="H18" i="98"/>
  <c r="D18" i="98"/>
  <c r="I17" i="98"/>
  <c r="H17" i="98"/>
  <c r="D17" i="98"/>
  <c r="I16" i="98"/>
  <c r="H16" i="98"/>
  <c r="D16" i="98"/>
  <c r="I15" i="98"/>
  <c r="H15" i="98"/>
  <c r="D15" i="98"/>
  <c r="D14" i="98"/>
  <c r="B25" i="112"/>
  <c r="B24" i="112"/>
  <c r="B23" i="112"/>
  <c r="B22" i="112"/>
  <c r="B21" i="112"/>
  <c r="B20" i="112"/>
  <c r="B19" i="112"/>
  <c r="B18" i="112"/>
  <c r="B17" i="112"/>
  <c r="B16" i="112"/>
  <c r="B15" i="112"/>
  <c r="B14" i="112"/>
  <c r="B13" i="112"/>
  <c r="B25" i="111"/>
  <c r="B24" i="111"/>
  <c r="B23" i="111"/>
  <c r="B22" i="111"/>
  <c r="B21" i="111"/>
  <c r="B20" i="111"/>
  <c r="B19" i="111"/>
  <c r="B18" i="111"/>
  <c r="B17" i="111"/>
  <c r="B16" i="111"/>
  <c r="B15" i="111"/>
  <c r="B14" i="111"/>
  <c r="B13" i="111"/>
  <c r="B25" i="110"/>
  <c r="B24" i="110"/>
  <c r="B23" i="110"/>
  <c r="B22" i="110"/>
  <c r="B21" i="110"/>
  <c r="B20" i="110"/>
  <c r="B19" i="110"/>
  <c r="B18" i="110"/>
  <c r="B17" i="110"/>
  <c r="B16" i="110"/>
  <c r="B15" i="110"/>
  <c r="B14" i="110"/>
  <c r="B26" i="109"/>
  <c r="B17" i="109"/>
  <c r="G13" i="17"/>
  <c r="C13" i="17"/>
  <c r="E13" i="17" l="1"/>
  <c r="F14" i="17"/>
  <c r="E14" i="17"/>
  <c r="J14" i="17"/>
  <c r="I14" i="17"/>
  <c r="K17" i="98"/>
  <c r="D17" i="18"/>
  <c r="Q53" i="144"/>
  <c r="D13" i="18"/>
  <c r="L14" i="110"/>
  <c r="B13" i="110"/>
  <c r="Q48" i="105" l="1"/>
  <c r="R48" i="148"/>
  <c r="R50" i="148"/>
  <c r="R50" i="105"/>
  <c r="Q50" i="105"/>
  <c r="H14" i="18"/>
  <c r="G10" i="131" l="1"/>
  <c r="G24" i="131" s="1"/>
  <c r="D35" i="145" l="1"/>
  <c r="Q41" i="118"/>
  <c r="G10" i="109"/>
  <c r="Q38" i="148"/>
  <c r="Q38" i="105"/>
  <c r="A37" i="17" l="1"/>
  <c r="R38" i="105"/>
  <c r="R38" i="148"/>
  <c r="Q41" i="117"/>
  <c r="R41" i="117"/>
  <c r="S41" i="117"/>
  <c r="S41" i="119"/>
  <c r="R41" i="119"/>
  <c r="Q41" i="119"/>
  <c r="R41" i="132"/>
  <c r="Q26" i="147" l="1"/>
  <c r="Q16" i="147"/>
  <c r="R15" i="147"/>
  <c r="Q15" i="147"/>
  <c r="L2" i="102" l="1"/>
  <c r="P16" i="105" l="1"/>
  <c r="P16" i="148" s="1"/>
  <c r="Q29" i="144" l="1"/>
  <c r="Q28" i="144"/>
  <c r="Q27" i="144"/>
  <c r="Q26" i="144"/>
  <c r="Q25" i="144"/>
  <c r="Q24" i="144"/>
  <c r="Q23" i="144"/>
  <c r="Q22" i="144"/>
  <c r="Q21" i="144"/>
  <c r="Q20" i="144"/>
  <c r="Q19" i="144"/>
  <c r="Q18" i="144"/>
  <c r="R40" i="132"/>
  <c r="R39" i="132"/>
  <c r="R38" i="132"/>
  <c r="R37" i="132"/>
  <c r="R36" i="132"/>
  <c r="R35" i="132"/>
  <c r="R34" i="132"/>
  <c r="R29" i="132"/>
  <c r="R28" i="132"/>
  <c r="R27" i="132"/>
  <c r="R26" i="132"/>
  <c r="R25" i="132"/>
  <c r="R24" i="132"/>
  <c r="R23" i="132"/>
  <c r="R22" i="132"/>
  <c r="R21" i="132"/>
  <c r="R20" i="132"/>
  <c r="R19" i="132"/>
  <c r="R18" i="132"/>
  <c r="Q29" i="132"/>
  <c r="Q28" i="132"/>
  <c r="Q27" i="132"/>
  <c r="Q26" i="132"/>
  <c r="Q25" i="132"/>
  <c r="Q24" i="132"/>
  <c r="Q23" i="132"/>
  <c r="Q22" i="132"/>
  <c r="Q21" i="132"/>
  <c r="Q20" i="132"/>
  <c r="Q19" i="132"/>
  <c r="Q18" i="132"/>
  <c r="S18" i="117"/>
  <c r="S40" i="117"/>
  <c r="S39" i="117"/>
  <c r="S38" i="117"/>
  <c r="S37" i="117"/>
  <c r="S36" i="117"/>
  <c r="S35" i="117"/>
  <c r="S34" i="117"/>
  <c r="S33" i="117"/>
  <c r="S32" i="117"/>
  <c r="S31" i="117"/>
  <c r="S29" i="117"/>
  <c r="S28" i="117"/>
  <c r="S27" i="117"/>
  <c r="S26" i="117"/>
  <c r="S25" i="117"/>
  <c r="S24" i="117"/>
  <c r="S23" i="117"/>
  <c r="S22" i="117"/>
  <c r="S21" i="117"/>
  <c r="S20" i="117"/>
  <c r="S19" i="117"/>
  <c r="R40" i="117"/>
  <c r="R39" i="117"/>
  <c r="R38" i="117"/>
  <c r="R37" i="117"/>
  <c r="R36" i="117"/>
  <c r="R35" i="117"/>
  <c r="R34" i="117"/>
  <c r="R33" i="117"/>
  <c r="R32" i="117"/>
  <c r="R31" i="117"/>
  <c r="R29" i="117"/>
  <c r="R28" i="117"/>
  <c r="R27" i="117"/>
  <c r="R26" i="117"/>
  <c r="R25" i="117"/>
  <c r="R24" i="117"/>
  <c r="R23" i="117"/>
  <c r="R22" i="117"/>
  <c r="R21" i="117"/>
  <c r="R20" i="117"/>
  <c r="R19" i="117"/>
  <c r="R18" i="117"/>
  <c r="Q40" i="117"/>
  <c r="Q39" i="117"/>
  <c r="Q38" i="117"/>
  <c r="Q37" i="117"/>
  <c r="Q36" i="117"/>
  <c r="Q35" i="117"/>
  <c r="Q34" i="117"/>
  <c r="Q33" i="117"/>
  <c r="Q32" i="117"/>
  <c r="Q31" i="117"/>
  <c r="Q29" i="117"/>
  <c r="Q28" i="117"/>
  <c r="Q27" i="117"/>
  <c r="Q26" i="117"/>
  <c r="Q25" i="117"/>
  <c r="Q24" i="117"/>
  <c r="Q23" i="117"/>
  <c r="Q22" i="117"/>
  <c r="Q21" i="117"/>
  <c r="Q20" i="117"/>
  <c r="Q19" i="117"/>
  <c r="Q18" i="117"/>
  <c r="R37" i="148"/>
  <c r="R36" i="148"/>
  <c r="R35" i="148"/>
  <c r="R34" i="148"/>
  <c r="R33" i="148"/>
  <c r="R32" i="148"/>
  <c r="R31" i="148"/>
  <c r="R30" i="148"/>
  <c r="R29" i="148"/>
  <c r="R28" i="148"/>
  <c r="R26" i="148"/>
  <c r="R25" i="148"/>
  <c r="R24" i="148"/>
  <c r="R23" i="148"/>
  <c r="R22" i="148"/>
  <c r="R21" i="148"/>
  <c r="R20" i="148"/>
  <c r="R19" i="148"/>
  <c r="R18" i="148"/>
  <c r="R17" i="148"/>
  <c r="R16" i="148"/>
  <c r="R15" i="148"/>
  <c r="Q37" i="148"/>
  <c r="Q36" i="148"/>
  <c r="Q35" i="148"/>
  <c r="Q34" i="148"/>
  <c r="Q33" i="148"/>
  <c r="Q32" i="148"/>
  <c r="Q31" i="148"/>
  <c r="Q30" i="148"/>
  <c r="Q29" i="148"/>
  <c r="Q28" i="148"/>
  <c r="Q26" i="148"/>
  <c r="Q25" i="148"/>
  <c r="Q24" i="148"/>
  <c r="Q23" i="148"/>
  <c r="Q22" i="148"/>
  <c r="Q21" i="148"/>
  <c r="Q20" i="148"/>
  <c r="Q19" i="148"/>
  <c r="Q18" i="148"/>
  <c r="Q17" i="148"/>
  <c r="Q16" i="148"/>
  <c r="Q15" i="148"/>
  <c r="R37" i="105"/>
  <c r="R36" i="105"/>
  <c r="R35" i="105"/>
  <c r="R34" i="105"/>
  <c r="R33" i="105"/>
  <c r="R32" i="105"/>
  <c r="R31" i="105"/>
  <c r="R30" i="105"/>
  <c r="R29" i="105"/>
  <c r="R28" i="105"/>
  <c r="R27" i="105"/>
  <c r="R26" i="105"/>
  <c r="R25" i="105"/>
  <c r="R24" i="105"/>
  <c r="R23" i="105"/>
  <c r="R22" i="105"/>
  <c r="R21" i="105"/>
  <c r="R20" i="105"/>
  <c r="R19" i="105"/>
  <c r="R18" i="105"/>
  <c r="R17" i="105"/>
  <c r="R16" i="105"/>
  <c r="R15" i="105"/>
  <c r="Q37" i="105"/>
  <c r="Q36" i="105"/>
  <c r="Q35" i="105"/>
  <c r="Q34" i="105"/>
  <c r="Q33" i="105"/>
  <c r="Q32" i="105"/>
  <c r="Q31" i="105"/>
  <c r="Q30" i="105"/>
  <c r="Q29" i="105"/>
  <c r="Q28" i="105"/>
  <c r="Q26" i="105"/>
  <c r="Q25" i="105"/>
  <c r="Q24" i="105"/>
  <c r="Q23" i="105"/>
  <c r="Q22" i="105"/>
  <c r="Q21" i="105"/>
  <c r="Q20" i="105"/>
  <c r="Q19" i="105"/>
  <c r="Q18" i="105"/>
  <c r="Q17" i="105"/>
  <c r="Q16" i="105"/>
  <c r="P47" i="105"/>
  <c r="P47" i="148" s="1"/>
  <c r="P50" i="144" s="1"/>
  <c r="P48" i="105"/>
  <c r="P48" i="148" s="1"/>
  <c r="P51" i="144" s="1"/>
  <c r="P49" i="105"/>
  <c r="P49" i="148" s="1"/>
  <c r="P52" i="119" s="1"/>
  <c r="P50" i="105"/>
  <c r="P50" i="148" s="1"/>
  <c r="P53" i="118" s="1"/>
  <c r="P40" i="105"/>
  <c r="P40" i="148" s="1"/>
  <c r="P41" i="105"/>
  <c r="P41" i="148" s="1"/>
  <c r="P44" i="117" s="1"/>
  <c r="P42" i="105"/>
  <c r="P42" i="148" s="1"/>
  <c r="P45" i="118" s="1"/>
  <c r="P43" i="105"/>
  <c r="P43" i="148" s="1"/>
  <c r="P44" i="105"/>
  <c r="P44" i="148" s="1"/>
  <c r="P45" i="105"/>
  <c r="P45" i="148" s="1"/>
  <c r="P46" i="105"/>
  <c r="P46" i="148" s="1"/>
  <c r="P15" i="105"/>
  <c r="P15" i="148" s="1"/>
  <c r="P17" i="105"/>
  <c r="P17" i="148" s="1"/>
  <c r="P18" i="105"/>
  <c r="P18" i="148" s="1"/>
  <c r="P21" i="118" s="1"/>
  <c r="P19" i="105"/>
  <c r="P19" i="148" s="1"/>
  <c r="P20" i="105"/>
  <c r="P20" i="148" s="1"/>
  <c r="P21" i="105"/>
  <c r="P21" i="148" s="1"/>
  <c r="P24" i="132" s="1"/>
  <c r="P22" i="105"/>
  <c r="P22" i="148" s="1"/>
  <c r="P25" i="132" s="1"/>
  <c r="P23" i="105"/>
  <c r="P23" i="148" s="1"/>
  <c r="P24" i="105"/>
  <c r="P24" i="148" s="1"/>
  <c r="P25" i="105"/>
  <c r="P25" i="148" s="1"/>
  <c r="P29" i="132"/>
  <c r="P27" i="105"/>
  <c r="P27" i="148" s="1"/>
  <c r="P28" i="105"/>
  <c r="P28" i="148" s="1"/>
  <c r="P29" i="105"/>
  <c r="P29" i="148" s="1"/>
  <c r="P32" i="118" s="1"/>
  <c r="P30" i="105"/>
  <c r="P30" i="148" s="1"/>
  <c r="P31" i="105"/>
  <c r="P31" i="148" s="1"/>
  <c r="P32" i="105"/>
  <c r="P32" i="148" s="1"/>
  <c r="P33" i="105"/>
  <c r="P33" i="148" s="1"/>
  <c r="P34" i="105"/>
  <c r="P34" i="148" s="1"/>
  <c r="P37" i="132" s="1"/>
  <c r="P35" i="105"/>
  <c r="P35" i="148" s="1"/>
  <c r="P36" i="105"/>
  <c r="P36" i="148" s="1"/>
  <c r="P37" i="105"/>
  <c r="P37" i="148" s="1"/>
  <c r="P38" i="105"/>
  <c r="P38" i="148" s="1"/>
  <c r="P39" i="105"/>
  <c r="P39" i="148" s="1"/>
  <c r="R16" i="147"/>
  <c r="Q35" i="147"/>
  <c r="Q34" i="147"/>
  <c r="Q33" i="147"/>
  <c r="Q32" i="147"/>
  <c r="Q31" i="147"/>
  <c r="Q30" i="147"/>
  <c r="Q29" i="147"/>
  <c r="Q25" i="147"/>
  <c r="Q23" i="147"/>
  <c r="Q22" i="147"/>
  <c r="Q21" i="147"/>
  <c r="Q20" i="147"/>
  <c r="Q18" i="147"/>
  <c r="Q17" i="147"/>
  <c r="P34" i="119" l="1"/>
  <c r="P34" i="117"/>
  <c r="P25" i="119"/>
  <c r="P25" i="117"/>
  <c r="P25" i="118"/>
  <c r="P40" i="132"/>
  <c r="P40" i="117"/>
  <c r="P40" i="119"/>
  <c r="P40" i="144"/>
  <c r="P48" i="118"/>
  <c r="P48" i="119"/>
  <c r="P48" i="144"/>
  <c r="P48" i="117"/>
  <c r="P24" i="119"/>
  <c r="P32" i="117"/>
  <c r="P32" i="144"/>
  <c r="P32" i="119"/>
  <c r="P24" i="117"/>
  <c r="P24" i="144"/>
  <c r="P20" i="144"/>
  <c r="P20" i="119"/>
  <c r="P20" i="132"/>
  <c r="P20" i="118"/>
  <c r="P20" i="117"/>
  <c r="P44" i="144"/>
  <c r="P44" i="132"/>
  <c r="P44" i="119"/>
  <c r="P44" i="118"/>
  <c r="P35" i="144"/>
  <c r="P35" i="119"/>
  <c r="P35" i="117"/>
  <c r="P35" i="132"/>
  <c r="P35" i="118"/>
  <c r="P27" i="144"/>
  <c r="P27" i="119"/>
  <c r="P27" i="117"/>
  <c r="P27" i="132"/>
  <c r="P27" i="118"/>
  <c r="P19" i="132"/>
  <c r="P19" i="118"/>
  <c r="P19" i="144"/>
  <c r="P19" i="119"/>
  <c r="P19" i="117"/>
  <c r="P43" i="118"/>
  <c r="P43" i="144"/>
  <c r="P43" i="119"/>
  <c r="P43" i="117"/>
  <c r="P43" i="132"/>
  <c r="P42" i="144"/>
  <c r="P42" i="119"/>
  <c r="P42" i="117"/>
  <c r="P42" i="132"/>
  <c r="P42" i="118"/>
  <c r="P34" i="144"/>
  <c r="P34" i="132"/>
  <c r="P34" i="118"/>
  <c r="P26" i="144"/>
  <c r="P26" i="119"/>
  <c r="P26" i="117"/>
  <c r="P26" i="132"/>
  <c r="P26" i="118"/>
  <c r="P18" i="144"/>
  <c r="P18" i="119"/>
  <c r="P18" i="117"/>
  <c r="P18" i="132"/>
  <c r="P18" i="118"/>
  <c r="P41" i="144"/>
  <c r="P41" i="119"/>
  <c r="P41" i="117"/>
  <c r="P41" i="132"/>
  <c r="P41" i="118"/>
  <c r="P33" i="119"/>
  <c r="P33" i="117"/>
  <c r="P33" i="132"/>
  <c r="P33" i="118"/>
  <c r="P33" i="144"/>
  <c r="P25" i="144"/>
  <c r="P49" i="144"/>
  <c r="P49" i="132"/>
  <c r="P49" i="118"/>
  <c r="P49" i="119"/>
  <c r="P49" i="117"/>
  <c r="P36" i="119"/>
  <c r="P36" i="118"/>
  <c r="P36" i="144"/>
  <c r="P36" i="117"/>
  <c r="P36" i="132"/>
  <c r="P39" i="144"/>
  <c r="P39" i="132"/>
  <c r="P39" i="118"/>
  <c r="P39" i="119"/>
  <c r="P39" i="117"/>
  <c r="P31" i="117"/>
  <c r="P31" i="132"/>
  <c r="P31" i="118"/>
  <c r="P31" i="144"/>
  <c r="P31" i="119"/>
  <c r="P23" i="119"/>
  <c r="P23" i="132"/>
  <c r="P23" i="118"/>
  <c r="P23" i="117"/>
  <c r="P23" i="144"/>
  <c r="P47" i="132"/>
  <c r="P47" i="118"/>
  <c r="P47" i="119"/>
  <c r="P47" i="117"/>
  <c r="P47" i="144"/>
  <c r="P28" i="117"/>
  <c r="P28" i="144"/>
  <c r="P28" i="119"/>
  <c r="P28" i="118"/>
  <c r="P28" i="132"/>
  <c r="P38" i="132"/>
  <c r="P38" i="118"/>
  <c r="P38" i="144"/>
  <c r="P38" i="119"/>
  <c r="P38" i="117"/>
  <c r="P30" i="132"/>
  <c r="P30" i="118"/>
  <c r="P30" i="144"/>
  <c r="P30" i="119"/>
  <c r="P30" i="117"/>
  <c r="P22" i="132"/>
  <c r="P22" i="118"/>
  <c r="P22" i="144"/>
  <c r="P22" i="119"/>
  <c r="P22" i="117"/>
  <c r="P46" i="132"/>
  <c r="P46" i="118"/>
  <c r="P46" i="144"/>
  <c r="P46" i="119"/>
  <c r="P46" i="117"/>
  <c r="P37" i="118"/>
  <c r="P45" i="132"/>
  <c r="P21" i="132"/>
  <c r="P51" i="118"/>
  <c r="P50" i="118"/>
  <c r="P50" i="132"/>
  <c r="P53" i="117"/>
  <c r="P45" i="117"/>
  <c r="P37" i="117"/>
  <c r="P29" i="117"/>
  <c r="P21" i="117"/>
  <c r="P53" i="119"/>
  <c r="P45" i="119"/>
  <c r="P37" i="119"/>
  <c r="P29" i="119"/>
  <c r="P21" i="119"/>
  <c r="P53" i="144"/>
  <c r="P45" i="144"/>
  <c r="P37" i="144"/>
  <c r="P29" i="144"/>
  <c r="P21" i="144"/>
  <c r="P53" i="132"/>
  <c r="P52" i="118"/>
  <c r="P51" i="132"/>
  <c r="P52" i="117"/>
  <c r="P40" i="118"/>
  <c r="P24" i="118"/>
  <c r="P48" i="132"/>
  <c r="P32" i="132"/>
  <c r="P52" i="144"/>
  <c r="P51" i="117"/>
  <c r="P51" i="119"/>
  <c r="P29" i="118"/>
  <c r="P52" i="132"/>
  <c r="P50" i="117"/>
  <c r="P50" i="119"/>
  <c r="E23" i="145" l="1"/>
  <c r="A47" i="128"/>
  <c r="G16" i="125" l="1"/>
  <c r="H16" i="125"/>
  <c r="G18" i="125"/>
  <c r="H18" i="125"/>
  <c r="H15" i="124"/>
  <c r="C16" i="124"/>
  <c r="M14" i="120"/>
  <c r="C15" i="120"/>
  <c r="G15" i="120"/>
  <c r="H15" i="120"/>
  <c r="L16" i="120"/>
  <c r="M16" i="120"/>
  <c r="C17" i="120"/>
  <c r="G17" i="120"/>
  <c r="H17" i="120"/>
  <c r="C18" i="120"/>
  <c r="G18" i="120"/>
  <c r="H18" i="120"/>
  <c r="C19" i="120"/>
  <c r="G19" i="120"/>
  <c r="H19" i="120"/>
  <c r="C20" i="120"/>
  <c r="G20" i="120"/>
  <c r="H20" i="120"/>
  <c r="C21" i="120"/>
  <c r="G21" i="120"/>
  <c r="H21" i="120"/>
  <c r="C22" i="120"/>
  <c r="G22" i="120"/>
  <c r="H22" i="120"/>
  <c r="C23" i="120"/>
  <c r="G23" i="120"/>
  <c r="H23" i="120"/>
  <c r="C24" i="120"/>
  <c r="G24" i="120"/>
  <c r="H24" i="120"/>
  <c r="C25" i="120"/>
  <c r="G25" i="120"/>
  <c r="H25" i="120"/>
  <c r="C26" i="120"/>
  <c r="G26" i="120"/>
  <c r="H26" i="120"/>
  <c r="L13" i="120"/>
  <c r="C13" i="120"/>
  <c r="D13" i="120"/>
  <c r="G13" i="120"/>
  <c r="D21" i="120" l="1"/>
  <c r="E21" i="120" s="1"/>
  <c r="M21" i="120"/>
  <c r="D17" i="120"/>
  <c r="M17" i="120"/>
  <c r="B22" i="120"/>
  <c r="L22" i="120"/>
  <c r="B14" i="120"/>
  <c r="L14" i="120"/>
  <c r="B15" i="120"/>
  <c r="L15" i="120"/>
  <c r="B18" i="120"/>
  <c r="L18" i="120"/>
  <c r="B17" i="120"/>
  <c r="L17" i="120"/>
  <c r="D26" i="120"/>
  <c r="E26" i="120" s="1"/>
  <c r="M26" i="120"/>
  <c r="B20" i="120"/>
  <c r="L20" i="120"/>
  <c r="B19" i="120"/>
  <c r="L19" i="120"/>
  <c r="D15" i="120"/>
  <c r="M15" i="120"/>
  <c r="D18" i="120"/>
  <c r="E18" i="120" s="1"/>
  <c r="M18" i="120"/>
  <c r="D23" i="120"/>
  <c r="E23" i="120" s="1"/>
  <c r="M23" i="120"/>
  <c r="D25" i="120"/>
  <c r="E25" i="120" s="1"/>
  <c r="M25" i="120"/>
  <c r="B25" i="120"/>
  <c r="L25" i="120"/>
  <c r="B21" i="120"/>
  <c r="L21" i="120"/>
  <c r="B26" i="120"/>
  <c r="L26" i="120"/>
  <c r="D24" i="120"/>
  <c r="E24" i="120" s="1"/>
  <c r="M24" i="120"/>
  <c r="B24" i="120"/>
  <c r="L24" i="120"/>
  <c r="D20" i="120"/>
  <c r="E20" i="120" s="1"/>
  <c r="M20" i="120"/>
  <c r="B23" i="120"/>
  <c r="L23" i="120"/>
  <c r="D19" i="120"/>
  <c r="E19" i="120" s="1"/>
  <c r="M19" i="120"/>
  <c r="D22" i="120"/>
  <c r="E22" i="120" s="1"/>
  <c r="M22" i="120"/>
  <c r="I23" i="120"/>
  <c r="I19" i="120"/>
  <c r="I25" i="120"/>
  <c r="M13" i="120"/>
  <c r="E13" i="120"/>
  <c r="I21" i="120"/>
  <c r="I17" i="120"/>
  <c r="I15" i="120"/>
  <c r="I24" i="120"/>
  <c r="I20" i="120"/>
  <c r="B13" i="120"/>
  <c r="I26" i="120"/>
  <c r="I18" i="120"/>
  <c r="I22" i="120"/>
  <c r="E17" i="120" l="1"/>
  <c r="E15" i="120"/>
  <c r="L13" i="123"/>
  <c r="M13" i="123"/>
  <c r="L16" i="123"/>
  <c r="M16" i="123"/>
  <c r="F45" i="93" l="1"/>
  <c r="A36" i="18" l="1"/>
  <c r="L14" i="125" l="1"/>
  <c r="M14" i="125"/>
  <c r="L13" i="125"/>
  <c r="M13" i="125"/>
  <c r="L16" i="125"/>
  <c r="M16" i="125"/>
  <c r="L15" i="125"/>
  <c r="M15" i="125"/>
  <c r="L17" i="125"/>
  <c r="M17" i="125"/>
  <c r="L18" i="125"/>
  <c r="M18" i="125"/>
  <c r="L19" i="125"/>
  <c r="M19" i="125"/>
  <c r="L20" i="125"/>
  <c r="M20" i="125"/>
  <c r="L22" i="125"/>
  <c r="M22" i="125"/>
  <c r="L21" i="125"/>
  <c r="M21" i="125"/>
  <c r="L25" i="125"/>
  <c r="M25" i="125"/>
  <c r="L23" i="125"/>
  <c r="M23" i="125"/>
  <c r="L24" i="125"/>
  <c r="M24" i="125"/>
  <c r="L26" i="125"/>
  <c r="M26" i="125"/>
  <c r="L13" i="124"/>
  <c r="M13" i="124"/>
  <c r="L15" i="124"/>
  <c r="M15" i="124"/>
  <c r="L14" i="124"/>
  <c r="M14" i="124"/>
  <c r="L16" i="124"/>
  <c r="M16" i="124"/>
  <c r="L17" i="124"/>
  <c r="M17" i="124"/>
  <c r="L18" i="124"/>
  <c r="M18" i="124"/>
  <c r="L21" i="124"/>
  <c r="M21" i="124"/>
  <c r="L19" i="124"/>
  <c r="M19" i="124"/>
  <c r="L22" i="124"/>
  <c r="M22" i="124"/>
  <c r="L20" i="124"/>
  <c r="M20" i="124"/>
  <c r="L23" i="124"/>
  <c r="M23" i="124"/>
  <c r="L24" i="124"/>
  <c r="M24" i="124"/>
  <c r="L25" i="124"/>
  <c r="M25" i="124"/>
  <c r="L26" i="124"/>
  <c r="M26" i="124"/>
  <c r="C15" i="123"/>
  <c r="G15" i="123"/>
  <c r="H15" i="123"/>
  <c r="B14" i="123"/>
  <c r="C14" i="123"/>
  <c r="M14" i="123"/>
  <c r="C16" i="123"/>
  <c r="G16" i="123"/>
  <c r="H16" i="123"/>
  <c r="C18" i="123"/>
  <c r="G18" i="123"/>
  <c r="H18" i="123"/>
  <c r="L22" i="123"/>
  <c r="L21" i="123"/>
  <c r="M21" i="123"/>
  <c r="L20" i="123"/>
  <c r="M20" i="123"/>
  <c r="G20" i="123"/>
  <c r="L25" i="123"/>
  <c r="M23" i="123"/>
  <c r="L24" i="123"/>
  <c r="M24" i="123"/>
  <c r="C26" i="123"/>
  <c r="G26" i="123"/>
  <c r="H26" i="123"/>
  <c r="L14" i="122"/>
  <c r="M14" i="122"/>
  <c r="L13" i="122"/>
  <c r="M13" i="122"/>
  <c r="L15" i="122"/>
  <c r="M15" i="122"/>
  <c r="L17" i="122"/>
  <c r="M17" i="122"/>
  <c r="L16" i="122"/>
  <c r="M16" i="122"/>
  <c r="L18" i="122"/>
  <c r="M18" i="122"/>
  <c r="M19" i="122"/>
  <c r="L21" i="122"/>
  <c r="M21" i="122"/>
  <c r="L20" i="122"/>
  <c r="M20" i="122"/>
  <c r="L22" i="122"/>
  <c r="M22" i="122"/>
  <c r="L24" i="122"/>
  <c r="M24" i="122"/>
  <c r="L23" i="122"/>
  <c r="M23" i="122"/>
  <c r="L25" i="122"/>
  <c r="M25" i="122"/>
  <c r="L26" i="122"/>
  <c r="M26" i="122"/>
  <c r="L13" i="121"/>
  <c r="M13" i="121"/>
  <c r="L14" i="121"/>
  <c r="M14" i="121"/>
  <c r="L18" i="121"/>
  <c r="M18" i="121"/>
  <c r="L15" i="121"/>
  <c r="M15" i="121"/>
  <c r="L16" i="121"/>
  <c r="M16" i="121"/>
  <c r="L17" i="121"/>
  <c r="M17" i="121"/>
  <c r="L21" i="121"/>
  <c r="M21" i="121"/>
  <c r="L20" i="121"/>
  <c r="M20" i="121"/>
  <c r="L19" i="121"/>
  <c r="M19" i="121"/>
  <c r="L23" i="121"/>
  <c r="M23" i="121"/>
  <c r="L22" i="121"/>
  <c r="M22" i="121"/>
  <c r="L24" i="121"/>
  <c r="M24" i="121"/>
  <c r="L25" i="121"/>
  <c r="M25" i="121"/>
  <c r="L26" i="121"/>
  <c r="M26" i="121"/>
  <c r="H13" i="120"/>
  <c r="I13" i="120" l="1"/>
  <c r="H20" i="123"/>
  <c r="I20" i="123" s="1"/>
  <c r="G19" i="123"/>
  <c r="D14" i="123"/>
  <c r="H23" i="123"/>
  <c r="G23" i="123"/>
  <c r="B24" i="123"/>
  <c r="L23" i="123"/>
  <c r="D16" i="123"/>
  <c r="M17" i="123"/>
  <c r="D19" i="123"/>
  <c r="M22" i="123"/>
  <c r="D20" i="123"/>
  <c r="M19" i="123"/>
  <c r="C19" i="123"/>
  <c r="B17" i="123"/>
  <c r="L14" i="123"/>
  <c r="B16" i="123"/>
  <c r="L17" i="123"/>
  <c r="C23" i="123"/>
  <c r="C20" i="123"/>
  <c r="D23" i="123"/>
  <c r="M25" i="123"/>
  <c r="B20" i="123"/>
  <c r="L19" i="123"/>
  <c r="D15" i="123"/>
  <c r="M15" i="123"/>
  <c r="B18" i="123"/>
  <c r="L18" i="123"/>
  <c r="D18" i="123"/>
  <c r="M18" i="123"/>
  <c r="D26" i="123"/>
  <c r="E26" i="123" s="1"/>
  <c r="M26" i="123"/>
  <c r="H17" i="123"/>
  <c r="B26" i="123"/>
  <c r="L26" i="123"/>
  <c r="L15" i="123"/>
  <c r="D25" i="123"/>
  <c r="B23" i="123"/>
  <c r="D17" i="123"/>
  <c r="H25" i="123"/>
  <c r="C17" i="123"/>
  <c r="G25" i="123"/>
  <c r="C25" i="123"/>
  <c r="B25" i="123"/>
  <c r="H24" i="123"/>
  <c r="G24" i="123"/>
  <c r="G17" i="123"/>
  <c r="D24" i="123"/>
  <c r="H14" i="123"/>
  <c r="C24" i="123"/>
  <c r="G14" i="123"/>
  <c r="H19" i="123"/>
  <c r="B19" i="123"/>
  <c r="H21" i="123"/>
  <c r="G21" i="123"/>
  <c r="D21" i="123"/>
  <c r="C21" i="123"/>
  <c r="B21" i="123"/>
  <c r="I16" i="123"/>
  <c r="H13" i="123"/>
  <c r="G13" i="123"/>
  <c r="H22" i="123"/>
  <c r="D13" i="123"/>
  <c r="G22" i="123"/>
  <c r="C13" i="123"/>
  <c r="I26" i="123"/>
  <c r="D22" i="123"/>
  <c r="B13" i="123"/>
  <c r="C22" i="123"/>
  <c r="B22" i="123"/>
  <c r="I15" i="123"/>
  <c r="I18" i="123"/>
  <c r="E16" i="123" l="1"/>
  <c r="E15" i="123"/>
  <c r="E14" i="123"/>
  <c r="E20" i="123"/>
  <c r="I23" i="123"/>
  <c r="I19" i="123"/>
  <c r="E25" i="123"/>
  <c r="E19" i="123"/>
  <c r="E17" i="123"/>
  <c r="E23" i="123"/>
  <c r="E18" i="123"/>
  <c r="I17" i="123"/>
  <c r="E24" i="123"/>
  <c r="I25" i="123"/>
  <c r="I14" i="123"/>
  <c r="I24" i="123"/>
  <c r="I21" i="123"/>
  <c r="E22" i="123"/>
  <c r="E21" i="123"/>
  <c r="I22" i="123"/>
  <c r="C26" i="126" l="1"/>
  <c r="D26" i="126"/>
  <c r="M26" i="126" s="1"/>
  <c r="D23" i="128" l="1"/>
  <c r="M23" i="128" l="1"/>
  <c r="E10" i="113"/>
  <c r="B25" i="126" l="1"/>
  <c r="L25" i="126" s="1"/>
  <c r="B20" i="125"/>
  <c r="B19" i="124"/>
  <c r="C25" i="102"/>
  <c r="V18" i="124" l="1"/>
  <c r="U25" i="126"/>
  <c r="U20" i="125"/>
  <c r="C8" i="113" l="1"/>
  <c r="H26" i="128" l="1"/>
  <c r="G26" i="128"/>
  <c r="D26" i="128"/>
  <c r="B26" i="128"/>
  <c r="H25" i="128"/>
  <c r="G25" i="128"/>
  <c r="D25" i="128"/>
  <c r="C25" i="128"/>
  <c r="B25" i="128"/>
  <c r="H24" i="128"/>
  <c r="G24" i="128"/>
  <c r="D24" i="128"/>
  <c r="C24" i="128"/>
  <c r="B24" i="128"/>
  <c r="H23" i="128"/>
  <c r="G23" i="128"/>
  <c r="V23" i="128"/>
  <c r="C23" i="128"/>
  <c r="B23" i="128"/>
  <c r="H22" i="128"/>
  <c r="G22" i="128"/>
  <c r="D22" i="128"/>
  <c r="C22" i="128"/>
  <c r="B22" i="128"/>
  <c r="H21" i="128"/>
  <c r="G21" i="128"/>
  <c r="D21" i="128"/>
  <c r="C21" i="128"/>
  <c r="B21" i="128"/>
  <c r="H20" i="128"/>
  <c r="G20" i="128"/>
  <c r="D20" i="128"/>
  <c r="C20" i="128"/>
  <c r="B20" i="128"/>
  <c r="H19" i="128"/>
  <c r="G19" i="128"/>
  <c r="D19" i="128"/>
  <c r="C19" i="128"/>
  <c r="B19" i="128"/>
  <c r="H18" i="128"/>
  <c r="G18" i="128"/>
  <c r="D18" i="128"/>
  <c r="C18" i="128"/>
  <c r="B18" i="128"/>
  <c r="H17" i="128"/>
  <c r="G17" i="128"/>
  <c r="D17" i="128"/>
  <c r="C17" i="128"/>
  <c r="B17" i="128"/>
  <c r="H16" i="128"/>
  <c r="G16" i="128"/>
  <c r="D16" i="128"/>
  <c r="C16" i="128"/>
  <c r="B16" i="128"/>
  <c r="H15" i="128"/>
  <c r="G15" i="128"/>
  <c r="D15" i="128"/>
  <c r="C15" i="128"/>
  <c r="B15" i="128"/>
  <c r="H14" i="128"/>
  <c r="G14" i="128"/>
  <c r="G28" i="128" s="1"/>
  <c r="D14" i="128"/>
  <c r="C14" i="128"/>
  <c r="B14" i="128"/>
  <c r="H13" i="128"/>
  <c r="G13" i="128"/>
  <c r="D13" i="128"/>
  <c r="C13" i="128"/>
  <c r="B13" i="128"/>
  <c r="H26" i="127"/>
  <c r="G26" i="127"/>
  <c r="D26" i="127"/>
  <c r="C26" i="127"/>
  <c r="B26" i="127"/>
  <c r="L26" i="127" s="1"/>
  <c r="H25" i="127"/>
  <c r="G25" i="127"/>
  <c r="D25" i="127"/>
  <c r="M25" i="127" s="1"/>
  <c r="C25" i="127"/>
  <c r="B25" i="127"/>
  <c r="L25" i="127" s="1"/>
  <c r="H24" i="127"/>
  <c r="G24" i="127"/>
  <c r="D24" i="127"/>
  <c r="C24" i="127"/>
  <c r="B24" i="127"/>
  <c r="L24" i="127" s="1"/>
  <c r="H23" i="127"/>
  <c r="G23" i="127"/>
  <c r="D23" i="127"/>
  <c r="C23" i="127"/>
  <c r="B23" i="127"/>
  <c r="L23" i="127" s="1"/>
  <c r="H22" i="127"/>
  <c r="G22" i="127"/>
  <c r="D22" i="127"/>
  <c r="C22" i="127"/>
  <c r="B22" i="127"/>
  <c r="L22" i="127" s="1"/>
  <c r="H21" i="127"/>
  <c r="G21" i="127"/>
  <c r="D21" i="127"/>
  <c r="C21" i="127"/>
  <c r="L21" i="127"/>
  <c r="H20" i="127"/>
  <c r="G20" i="127"/>
  <c r="D20" i="127"/>
  <c r="C20" i="127"/>
  <c r="B20" i="127"/>
  <c r="L20" i="127" s="1"/>
  <c r="H19" i="127"/>
  <c r="G19" i="127"/>
  <c r="D19" i="127"/>
  <c r="C19" i="127"/>
  <c r="B19" i="127"/>
  <c r="L19" i="127" s="1"/>
  <c r="H18" i="127"/>
  <c r="G18" i="127"/>
  <c r="D18" i="127"/>
  <c r="C18" i="127"/>
  <c r="L18" i="127"/>
  <c r="H17" i="127"/>
  <c r="G17" i="127"/>
  <c r="D17" i="127"/>
  <c r="C17" i="127"/>
  <c r="B17" i="127"/>
  <c r="L17" i="127" s="1"/>
  <c r="H16" i="127"/>
  <c r="G16" i="127"/>
  <c r="D16" i="127"/>
  <c r="C16" i="127"/>
  <c r="H15" i="127"/>
  <c r="G15" i="127"/>
  <c r="D15" i="127"/>
  <c r="C15" i="127"/>
  <c r="B15" i="127"/>
  <c r="L15" i="127" s="1"/>
  <c r="H14" i="127"/>
  <c r="G14" i="127"/>
  <c r="D14" i="127"/>
  <c r="M14" i="127" s="1"/>
  <c r="C14" i="127"/>
  <c r="B14" i="127"/>
  <c r="L14" i="127" s="1"/>
  <c r="H13" i="127"/>
  <c r="G13" i="127"/>
  <c r="D13" i="127"/>
  <c r="M13" i="127" s="1"/>
  <c r="C13" i="127"/>
  <c r="B13" i="127"/>
  <c r="L13" i="127" s="1"/>
  <c r="H26" i="126"/>
  <c r="B26" i="126"/>
  <c r="L26" i="126" s="1"/>
  <c r="H25" i="126"/>
  <c r="H24" i="126"/>
  <c r="B24" i="126"/>
  <c r="L24" i="126" s="1"/>
  <c r="H23" i="126"/>
  <c r="B23" i="126"/>
  <c r="L23" i="126" s="1"/>
  <c r="H22" i="126"/>
  <c r="B22" i="126"/>
  <c r="L22" i="126" s="1"/>
  <c r="H21" i="126"/>
  <c r="B21" i="126"/>
  <c r="L21" i="126" s="1"/>
  <c r="H20" i="126"/>
  <c r="B20" i="126"/>
  <c r="L20" i="126" s="1"/>
  <c r="H19" i="126"/>
  <c r="B19" i="126"/>
  <c r="L19" i="126" s="1"/>
  <c r="H18" i="126"/>
  <c r="B18" i="126"/>
  <c r="L18" i="126" s="1"/>
  <c r="H17" i="126"/>
  <c r="L17" i="126"/>
  <c r="H16" i="126"/>
  <c r="B16" i="126"/>
  <c r="L16" i="126" s="1"/>
  <c r="H15" i="126"/>
  <c r="B15" i="126"/>
  <c r="L15" i="126" s="1"/>
  <c r="H14" i="126"/>
  <c r="B14" i="126"/>
  <c r="L14" i="126" s="1"/>
  <c r="H13" i="126"/>
  <c r="B13" i="126"/>
  <c r="L13" i="126" s="1"/>
  <c r="G14" i="125"/>
  <c r="H14" i="125"/>
  <c r="G15" i="125"/>
  <c r="H15" i="125"/>
  <c r="G17" i="125"/>
  <c r="H17" i="125"/>
  <c r="G19" i="125"/>
  <c r="H19" i="125"/>
  <c r="G20" i="125"/>
  <c r="H20" i="125"/>
  <c r="G21" i="125"/>
  <c r="H21" i="125"/>
  <c r="G22" i="125"/>
  <c r="H22" i="125"/>
  <c r="G23" i="125"/>
  <c r="H23" i="125"/>
  <c r="G24" i="125"/>
  <c r="H24" i="125"/>
  <c r="G25" i="125"/>
  <c r="H25" i="125"/>
  <c r="G26" i="125"/>
  <c r="H26" i="125"/>
  <c r="H13" i="125"/>
  <c r="G13" i="125"/>
  <c r="D13" i="125"/>
  <c r="C14" i="125"/>
  <c r="D14" i="125"/>
  <c r="C15" i="125"/>
  <c r="D15" i="125"/>
  <c r="C16" i="125"/>
  <c r="D16" i="125"/>
  <c r="D17" i="125"/>
  <c r="C18" i="125"/>
  <c r="D18" i="125"/>
  <c r="C19" i="125"/>
  <c r="D19" i="125"/>
  <c r="C20" i="125"/>
  <c r="D20" i="125"/>
  <c r="C21" i="125"/>
  <c r="D21" i="125"/>
  <c r="C22" i="125"/>
  <c r="D22" i="125"/>
  <c r="C23" i="125"/>
  <c r="D23" i="125"/>
  <c r="C24" i="125"/>
  <c r="D24" i="125"/>
  <c r="C25" i="125"/>
  <c r="D25" i="125"/>
  <c r="C26" i="125"/>
  <c r="D26" i="125"/>
  <c r="C13" i="125"/>
  <c r="B14" i="125"/>
  <c r="B15" i="125"/>
  <c r="B16" i="125"/>
  <c r="B17" i="125"/>
  <c r="B19" i="125"/>
  <c r="B22" i="125"/>
  <c r="B23" i="125"/>
  <c r="B24" i="125"/>
  <c r="B25" i="125"/>
  <c r="B26" i="125"/>
  <c r="B13" i="125"/>
  <c r="H13" i="124"/>
  <c r="H14" i="124"/>
  <c r="H16" i="124"/>
  <c r="H17" i="124"/>
  <c r="H18" i="124"/>
  <c r="H19" i="124"/>
  <c r="H20" i="124"/>
  <c r="H21" i="124"/>
  <c r="H22" i="124"/>
  <c r="H23" i="124"/>
  <c r="H24" i="124"/>
  <c r="H25" i="124"/>
  <c r="H26" i="124"/>
  <c r="G14" i="124"/>
  <c r="G15" i="124"/>
  <c r="G16" i="124"/>
  <c r="G17" i="124"/>
  <c r="G18" i="124"/>
  <c r="G19" i="124"/>
  <c r="G20" i="124"/>
  <c r="G21" i="124"/>
  <c r="G22" i="124"/>
  <c r="G23" i="124"/>
  <c r="G24" i="124"/>
  <c r="G25" i="124"/>
  <c r="G26" i="124"/>
  <c r="G13" i="124"/>
  <c r="C13" i="124"/>
  <c r="D13" i="124"/>
  <c r="C14" i="124"/>
  <c r="D14" i="124"/>
  <c r="C15" i="124"/>
  <c r="D15" i="124"/>
  <c r="D16" i="124"/>
  <c r="C17" i="124"/>
  <c r="D17" i="124"/>
  <c r="C18" i="124"/>
  <c r="D18" i="124"/>
  <c r="C19" i="124"/>
  <c r="D19" i="124"/>
  <c r="C20" i="124"/>
  <c r="D20" i="124"/>
  <c r="C21" i="124"/>
  <c r="D21" i="124"/>
  <c r="C22" i="124"/>
  <c r="D22" i="124"/>
  <c r="C23" i="124"/>
  <c r="D23" i="124"/>
  <c r="C24" i="124"/>
  <c r="D24" i="124"/>
  <c r="C25" i="124"/>
  <c r="D25" i="124"/>
  <c r="C26" i="124"/>
  <c r="D26" i="124"/>
  <c r="B14" i="124"/>
  <c r="B15" i="124"/>
  <c r="B16" i="124"/>
  <c r="B17" i="124"/>
  <c r="B18" i="124"/>
  <c r="B20" i="124"/>
  <c r="B21" i="124"/>
  <c r="B22" i="124"/>
  <c r="B23" i="124"/>
  <c r="B24" i="124"/>
  <c r="B25" i="124"/>
  <c r="B26" i="124"/>
  <c r="B13" i="124"/>
  <c r="H13" i="122"/>
  <c r="H14" i="122"/>
  <c r="H15" i="122"/>
  <c r="H16" i="122"/>
  <c r="H17" i="122"/>
  <c r="H18" i="122"/>
  <c r="H19" i="122"/>
  <c r="H20" i="122"/>
  <c r="H21" i="122"/>
  <c r="H22" i="122"/>
  <c r="H23" i="122"/>
  <c r="H24" i="122"/>
  <c r="H25" i="122"/>
  <c r="H26" i="122"/>
  <c r="G14" i="122"/>
  <c r="G15" i="122"/>
  <c r="G16" i="122"/>
  <c r="G17" i="122"/>
  <c r="G18" i="122"/>
  <c r="G19" i="122"/>
  <c r="G20" i="122"/>
  <c r="G21" i="122"/>
  <c r="G22" i="122"/>
  <c r="G23" i="122"/>
  <c r="G24" i="122"/>
  <c r="G25" i="122"/>
  <c r="G26" i="122"/>
  <c r="G13" i="122"/>
  <c r="D13" i="122"/>
  <c r="C13" i="122"/>
  <c r="C14" i="122"/>
  <c r="D14" i="122"/>
  <c r="C15" i="122"/>
  <c r="D15" i="122"/>
  <c r="C16" i="122"/>
  <c r="D16" i="122"/>
  <c r="C17" i="122"/>
  <c r="D17" i="122"/>
  <c r="C18" i="122"/>
  <c r="D18" i="122"/>
  <c r="C19" i="122"/>
  <c r="D19" i="122"/>
  <c r="C20" i="122"/>
  <c r="D20" i="122"/>
  <c r="C21" i="122"/>
  <c r="D21" i="122"/>
  <c r="C22" i="122"/>
  <c r="D22" i="122"/>
  <c r="C23" i="122"/>
  <c r="D23" i="122"/>
  <c r="C24" i="122"/>
  <c r="D24" i="122"/>
  <c r="C25" i="122"/>
  <c r="D25" i="122"/>
  <c r="C26" i="122"/>
  <c r="D26" i="122"/>
  <c r="B14" i="122"/>
  <c r="B15" i="122"/>
  <c r="B16" i="122"/>
  <c r="B17" i="122"/>
  <c r="B18" i="122"/>
  <c r="B19" i="122"/>
  <c r="B20" i="122"/>
  <c r="B21" i="122"/>
  <c r="B22" i="122"/>
  <c r="B23" i="122"/>
  <c r="B24" i="122"/>
  <c r="B25" i="122"/>
  <c r="B26" i="122"/>
  <c r="B13" i="122"/>
  <c r="G14" i="121"/>
  <c r="H14" i="121"/>
  <c r="G15" i="121"/>
  <c r="H15" i="121"/>
  <c r="G16" i="121"/>
  <c r="H16" i="121"/>
  <c r="G17" i="121"/>
  <c r="H17" i="121"/>
  <c r="G18" i="121"/>
  <c r="H18" i="121"/>
  <c r="G19" i="121"/>
  <c r="H19" i="121"/>
  <c r="G20" i="121"/>
  <c r="H20" i="121"/>
  <c r="G21" i="121"/>
  <c r="H21" i="121"/>
  <c r="G22" i="121"/>
  <c r="H22" i="121"/>
  <c r="G23" i="121"/>
  <c r="H23" i="121"/>
  <c r="G24" i="121"/>
  <c r="H24" i="121"/>
  <c r="G25" i="121"/>
  <c r="H25" i="121"/>
  <c r="G26" i="121"/>
  <c r="H26" i="121"/>
  <c r="H13" i="121"/>
  <c r="G13" i="121"/>
  <c r="D13" i="121"/>
  <c r="D14" i="121"/>
  <c r="D15" i="121"/>
  <c r="D16" i="121"/>
  <c r="D17" i="121"/>
  <c r="D18" i="121"/>
  <c r="D19" i="121"/>
  <c r="D20" i="121"/>
  <c r="D21" i="121"/>
  <c r="D22" i="121"/>
  <c r="D23" i="121"/>
  <c r="D24" i="121"/>
  <c r="D25" i="121"/>
  <c r="D26" i="121"/>
  <c r="C14" i="121"/>
  <c r="C15" i="121"/>
  <c r="C16" i="121"/>
  <c r="C17" i="121"/>
  <c r="C18" i="121"/>
  <c r="C19" i="121"/>
  <c r="C20" i="121"/>
  <c r="C21" i="121"/>
  <c r="C22" i="121"/>
  <c r="C23" i="121"/>
  <c r="C24" i="121"/>
  <c r="C25" i="121"/>
  <c r="C26" i="121"/>
  <c r="C13" i="121"/>
  <c r="B15" i="121"/>
  <c r="B16" i="121"/>
  <c r="B17" i="121"/>
  <c r="B18" i="121"/>
  <c r="B19" i="121"/>
  <c r="B20" i="121"/>
  <c r="B21" i="121"/>
  <c r="B22" i="121"/>
  <c r="B23" i="121"/>
  <c r="B24" i="121"/>
  <c r="B25" i="121"/>
  <c r="B26" i="121"/>
  <c r="G14" i="120"/>
  <c r="H14" i="120"/>
  <c r="G16" i="120"/>
  <c r="H16" i="120"/>
  <c r="D14" i="120"/>
  <c r="D16" i="120"/>
  <c r="C14" i="120"/>
  <c r="C16" i="120"/>
  <c r="B16" i="120"/>
  <c r="C28" i="128" l="1"/>
  <c r="D28" i="128"/>
  <c r="H28" i="127"/>
  <c r="H28" i="128"/>
  <c r="G28" i="127"/>
  <c r="M17" i="127"/>
  <c r="M16" i="128"/>
  <c r="M17" i="128"/>
  <c r="M15" i="127"/>
  <c r="M22" i="128"/>
  <c r="M26" i="127"/>
  <c r="M21" i="128"/>
  <c r="M24" i="127"/>
  <c r="M23" i="127"/>
  <c r="M22" i="127"/>
  <c r="M18" i="128"/>
  <c r="M20" i="128"/>
  <c r="M19" i="127"/>
  <c r="M20" i="127"/>
  <c r="M19" i="128"/>
  <c r="M18" i="127"/>
  <c r="W24" i="121"/>
  <c r="U24" i="128"/>
  <c r="L24" i="128"/>
  <c r="W23" i="121"/>
  <c r="V23" i="124"/>
  <c r="V24" i="128"/>
  <c r="M24" i="128"/>
  <c r="V26" i="121"/>
  <c r="V21" i="124"/>
  <c r="V16" i="127"/>
  <c r="M16" i="127"/>
  <c r="V22" i="121"/>
  <c r="W19" i="124"/>
  <c r="V20" i="121"/>
  <c r="W15" i="121"/>
  <c r="U26" i="122"/>
  <c r="V14" i="124"/>
  <c r="W18" i="124"/>
  <c r="U13" i="128"/>
  <c r="L13" i="128"/>
  <c r="W22" i="124"/>
  <c r="W22" i="121"/>
  <c r="U16" i="122"/>
  <c r="U15" i="122"/>
  <c r="V15" i="128"/>
  <c r="M15" i="128"/>
  <c r="W18" i="121"/>
  <c r="U13" i="122"/>
  <c r="U25" i="122"/>
  <c r="V24" i="122"/>
  <c r="V13" i="124"/>
  <c r="U14" i="126"/>
  <c r="U26" i="128"/>
  <c r="L26" i="128"/>
  <c r="U19" i="122"/>
  <c r="V24" i="124"/>
  <c r="V13" i="121"/>
  <c r="V20" i="122"/>
  <c r="W21" i="121"/>
  <c r="W20" i="121"/>
  <c r="V24" i="121"/>
  <c r="V19" i="124"/>
  <c r="U25" i="128"/>
  <c r="L25" i="128"/>
  <c r="V23" i="121"/>
  <c r="V26" i="122"/>
  <c r="W16" i="121"/>
  <c r="V15" i="124"/>
  <c r="U13" i="126"/>
  <c r="V18" i="121"/>
  <c r="U24" i="122"/>
  <c r="W25" i="124"/>
  <c r="W17" i="124"/>
  <c r="V13" i="128"/>
  <c r="M13" i="128"/>
  <c r="U23" i="128"/>
  <c r="L23" i="128"/>
  <c r="U18" i="128"/>
  <c r="L18" i="128"/>
  <c r="U15" i="128"/>
  <c r="L15" i="128"/>
  <c r="V25" i="121"/>
  <c r="V17" i="124"/>
  <c r="W17" i="121"/>
  <c r="U19" i="128"/>
  <c r="L19" i="128"/>
  <c r="U16" i="128"/>
  <c r="L16" i="128"/>
  <c r="V17" i="121"/>
  <c r="U23" i="122"/>
  <c r="V23" i="122"/>
  <c r="U20" i="128"/>
  <c r="L20" i="128"/>
  <c r="V26" i="128"/>
  <c r="M26" i="128"/>
  <c r="V21" i="122"/>
  <c r="U18" i="122"/>
  <c r="U21" i="128"/>
  <c r="L21" i="128"/>
  <c r="U17" i="122"/>
  <c r="U16" i="127"/>
  <c r="L16" i="127"/>
  <c r="V20" i="124"/>
  <c r="W19" i="121"/>
  <c r="U22" i="128"/>
  <c r="L22" i="128"/>
  <c r="V25" i="128"/>
  <c r="M25" i="128"/>
  <c r="V21" i="121"/>
  <c r="V25" i="122"/>
  <c r="V19" i="121"/>
  <c r="V16" i="121"/>
  <c r="U22" i="122"/>
  <c r="W24" i="124"/>
  <c r="W16" i="124"/>
  <c r="V21" i="127"/>
  <c r="M21" i="127"/>
  <c r="U17" i="128"/>
  <c r="L17" i="128"/>
  <c r="V13" i="122"/>
  <c r="V22" i="124"/>
  <c r="U14" i="122"/>
  <c r="W20" i="124"/>
  <c r="V16" i="124"/>
  <c r="V15" i="121"/>
  <c r="W26" i="121"/>
  <c r="U21" i="122"/>
  <c r="V22" i="122"/>
  <c r="V14" i="122"/>
  <c r="V12" i="124"/>
  <c r="U14" i="128"/>
  <c r="L14" i="128"/>
  <c r="V14" i="128"/>
  <c r="M14" i="128"/>
  <c r="W21" i="124"/>
  <c r="V19" i="122"/>
  <c r="V14" i="121"/>
  <c r="W25" i="121"/>
  <c r="U20" i="122"/>
  <c r="V25" i="124"/>
  <c r="W23" i="124"/>
  <c r="W15" i="124"/>
  <c r="V18" i="122"/>
  <c r="V20" i="128"/>
  <c r="V17" i="122"/>
  <c r="W14" i="124"/>
  <c r="V22" i="128"/>
  <c r="V15" i="122"/>
  <c r="V18" i="128"/>
  <c r="W12" i="124"/>
  <c r="V16" i="122"/>
  <c r="W13" i="121"/>
  <c r="V17" i="128"/>
  <c r="V16" i="125"/>
  <c r="W13" i="124"/>
  <c r="W14" i="121"/>
  <c r="E18" i="128"/>
  <c r="V21" i="128"/>
  <c r="V23" i="127"/>
  <c r="E19" i="128"/>
  <c r="V19" i="128"/>
  <c r="V16" i="128"/>
  <c r="I16" i="128"/>
  <c r="U21" i="127"/>
  <c r="U15" i="127"/>
  <c r="U18" i="127"/>
  <c r="V24" i="127"/>
  <c r="E18" i="127"/>
  <c r="U22" i="127"/>
  <c r="U13" i="127"/>
  <c r="V22" i="127"/>
  <c r="V13" i="127"/>
  <c r="U26" i="127"/>
  <c r="U23" i="127"/>
  <c r="V14" i="127"/>
  <c r="U20" i="127"/>
  <c r="V26" i="127"/>
  <c r="U14" i="127"/>
  <c r="U17" i="127"/>
  <c r="V17" i="127"/>
  <c r="U24" i="127"/>
  <c r="V15" i="127"/>
  <c r="V18" i="127"/>
  <c r="I21" i="127"/>
  <c r="U25" i="127"/>
  <c r="U19" i="127"/>
  <c r="V25" i="127"/>
  <c r="V19" i="127"/>
  <c r="V20" i="127"/>
  <c r="U26" i="126"/>
  <c r="U23" i="126"/>
  <c r="U21" i="126"/>
  <c r="U18" i="126"/>
  <c r="U15" i="126"/>
  <c r="U16" i="126"/>
  <c r="U20" i="126"/>
  <c r="U17" i="126"/>
  <c r="U24" i="126"/>
  <c r="U22" i="126"/>
  <c r="U19" i="126"/>
  <c r="U18" i="125"/>
  <c r="V13" i="125"/>
  <c r="U17" i="125"/>
  <c r="U16" i="125"/>
  <c r="V20" i="125"/>
  <c r="U15" i="125"/>
  <c r="V26" i="125"/>
  <c r="U13" i="125"/>
  <c r="V25" i="125"/>
  <c r="V17" i="125"/>
  <c r="V22" i="125"/>
  <c r="V18" i="125"/>
  <c r="U26" i="125"/>
  <c r="U22" i="125"/>
  <c r="V14" i="125"/>
  <c r="U19" i="125"/>
  <c r="V21" i="125"/>
  <c r="U14" i="125"/>
  <c r="V19" i="125"/>
  <c r="U25" i="125"/>
  <c r="V24" i="125"/>
  <c r="U24" i="125"/>
  <c r="U21" i="125"/>
  <c r="U23" i="125"/>
  <c r="V23" i="125"/>
  <c r="V15" i="125"/>
  <c r="I23" i="128"/>
  <c r="E14" i="128"/>
  <c r="I13" i="128"/>
  <c r="I19" i="128"/>
  <c r="E23" i="128"/>
  <c r="I17" i="128"/>
  <c r="I26" i="128"/>
  <c r="I21" i="128"/>
  <c r="E21" i="128"/>
  <c r="I18" i="128"/>
  <c r="I24" i="128"/>
  <c r="E16" i="128"/>
  <c r="I20" i="128"/>
  <c r="I16" i="127"/>
  <c r="E25" i="127"/>
  <c r="I23" i="127"/>
  <c r="I15" i="127"/>
  <c r="I26" i="127"/>
  <c r="I14" i="127"/>
  <c r="I18" i="127"/>
  <c r="I22" i="127"/>
  <c r="I24" i="127"/>
  <c r="I25" i="127"/>
  <c r="E16" i="127"/>
  <c r="I13" i="127"/>
  <c r="I17" i="127"/>
  <c r="E19" i="127"/>
  <c r="I20" i="127"/>
  <c r="E21" i="127"/>
  <c r="E23" i="127"/>
  <c r="I14" i="128"/>
  <c r="E22" i="128"/>
  <c r="I25" i="128"/>
  <c r="I19" i="127"/>
  <c r="E14" i="127"/>
  <c r="I15" i="128"/>
  <c r="I22" i="128"/>
  <c r="E25" i="128"/>
  <c r="E20" i="128"/>
  <c r="E13" i="128"/>
  <c r="E15" i="128"/>
  <c r="E17" i="128"/>
  <c r="E26" i="128"/>
  <c r="E24" i="128"/>
  <c r="E20" i="127"/>
  <c r="E22" i="127"/>
  <c r="E17" i="127"/>
  <c r="E13" i="127"/>
  <c r="E24" i="127"/>
  <c r="E26" i="127"/>
  <c r="E15" i="127"/>
  <c r="S40" i="119" l="1"/>
  <c r="R40" i="119"/>
  <c r="Q40" i="119"/>
  <c r="S39" i="119"/>
  <c r="R39" i="119"/>
  <c r="Q39" i="119"/>
  <c r="S38" i="119"/>
  <c r="R38" i="119"/>
  <c r="Q38" i="119"/>
  <c r="S37" i="119"/>
  <c r="R37" i="119"/>
  <c r="Q37" i="119"/>
  <c r="S36" i="119"/>
  <c r="R36" i="119"/>
  <c r="Q36" i="119"/>
  <c r="S35" i="119"/>
  <c r="R35" i="119"/>
  <c r="Q35" i="119"/>
  <c r="S34" i="119"/>
  <c r="R34" i="119"/>
  <c r="Q34" i="119"/>
  <c r="S33" i="119"/>
  <c r="R33" i="119"/>
  <c r="Q33" i="119"/>
  <c r="S32" i="119"/>
  <c r="R32" i="119"/>
  <c r="Q32" i="119"/>
  <c r="S31" i="119"/>
  <c r="R31" i="119"/>
  <c r="Q31" i="119"/>
  <c r="S30" i="119"/>
  <c r="R30" i="119"/>
  <c r="Q30" i="119"/>
  <c r="S29" i="119"/>
  <c r="R29" i="119"/>
  <c r="Q29" i="119"/>
  <c r="S28" i="119"/>
  <c r="R28" i="119"/>
  <c r="Q28" i="119"/>
  <c r="S27" i="119"/>
  <c r="R27" i="119"/>
  <c r="Q27" i="119"/>
  <c r="S26" i="119"/>
  <c r="R26" i="119"/>
  <c r="Q26" i="119"/>
  <c r="S25" i="119"/>
  <c r="R25" i="119"/>
  <c r="Q25" i="119"/>
  <c r="S24" i="119"/>
  <c r="R24" i="119"/>
  <c r="Q24" i="119"/>
  <c r="S23" i="119"/>
  <c r="R23" i="119"/>
  <c r="Q23" i="119"/>
  <c r="S22" i="119"/>
  <c r="R22" i="119"/>
  <c r="Q22" i="119"/>
  <c r="S21" i="119"/>
  <c r="R21" i="119"/>
  <c r="Q21" i="119"/>
  <c r="S20" i="119"/>
  <c r="R20" i="119"/>
  <c r="Q20" i="119"/>
  <c r="S19" i="119"/>
  <c r="R19" i="119"/>
  <c r="Q19" i="119"/>
  <c r="S18" i="119"/>
  <c r="R18" i="119"/>
  <c r="Q18" i="119"/>
  <c r="S41" i="118"/>
  <c r="R41" i="118"/>
  <c r="S40" i="118"/>
  <c r="R40" i="118"/>
  <c r="Q40" i="118"/>
  <c r="S39" i="118"/>
  <c r="R39" i="118"/>
  <c r="Q39" i="118"/>
  <c r="S38" i="118"/>
  <c r="R38" i="118"/>
  <c r="Q38" i="118"/>
  <c r="S37" i="118"/>
  <c r="R37" i="118"/>
  <c r="Q37" i="118"/>
  <c r="S36" i="118"/>
  <c r="R36" i="118"/>
  <c r="Q36" i="118"/>
  <c r="S35" i="118"/>
  <c r="R35" i="118"/>
  <c r="Q35" i="118"/>
  <c r="S34" i="118"/>
  <c r="R34" i="118"/>
  <c r="Q34" i="118"/>
  <c r="S33" i="118"/>
  <c r="R33" i="118"/>
  <c r="Q33" i="118"/>
  <c r="S32" i="118"/>
  <c r="R32" i="118"/>
  <c r="Q32" i="118"/>
  <c r="S31" i="118"/>
  <c r="R31" i="118"/>
  <c r="Q31" i="118"/>
  <c r="S30" i="118"/>
  <c r="R30" i="118"/>
  <c r="Q30" i="118"/>
  <c r="S29" i="118"/>
  <c r="R29" i="118"/>
  <c r="Q29" i="118"/>
  <c r="S28" i="118"/>
  <c r="R28" i="118"/>
  <c r="Q28" i="118"/>
  <c r="S27" i="118"/>
  <c r="R27" i="118"/>
  <c r="Q27" i="118"/>
  <c r="S26" i="118"/>
  <c r="R26" i="118"/>
  <c r="Q26" i="118"/>
  <c r="S25" i="118"/>
  <c r="R25" i="118"/>
  <c r="Q25" i="118"/>
  <c r="S24" i="118"/>
  <c r="R24" i="118"/>
  <c r="Q24" i="118"/>
  <c r="S23" i="118"/>
  <c r="R23" i="118"/>
  <c r="Q23" i="118"/>
  <c r="S22" i="118"/>
  <c r="R22" i="118"/>
  <c r="Q22" i="118"/>
  <c r="S21" i="118"/>
  <c r="R21" i="118"/>
  <c r="Q21" i="118"/>
  <c r="S20" i="118"/>
  <c r="R20" i="118"/>
  <c r="Q20" i="118"/>
  <c r="S19" i="118"/>
  <c r="R19" i="118"/>
  <c r="Q19" i="118"/>
  <c r="S18" i="118"/>
  <c r="R18" i="118"/>
  <c r="Q18" i="118"/>
  <c r="B18" i="105"/>
  <c r="B18" i="148" s="1"/>
  <c r="B18" i="117" s="1"/>
  <c r="B14" i="105"/>
  <c r="B14" i="148" s="1"/>
  <c r="B14" i="117" s="1"/>
  <c r="B28" i="147"/>
  <c r="B28" i="105" s="1"/>
  <c r="B28" i="148" s="1"/>
  <c r="B24" i="105"/>
  <c r="B24" i="148" s="1"/>
  <c r="O28" i="147"/>
  <c r="B15" i="105" l="1"/>
  <c r="B15" i="148" s="1"/>
  <c r="B15" i="117" s="1"/>
  <c r="B15" i="118" s="1"/>
  <c r="B18" i="118"/>
  <c r="B27" i="117"/>
  <c r="B36" i="117" s="1"/>
  <c r="B16" i="105"/>
  <c r="B16" i="148" s="1"/>
  <c r="B16" i="117" s="1"/>
  <c r="B26" i="147"/>
  <c r="B26" i="105" s="1"/>
  <c r="B26" i="148" s="1"/>
  <c r="B23" i="117"/>
  <c r="B32" i="117" s="1"/>
  <c r="B14" i="118"/>
  <c r="B25" i="147"/>
  <c r="B25" i="105" s="1"/>
  <c r="B25" i="148" s="1"/>
  <c r="B24" i="117" l="1"/>
  <c r="B33" i="117" s="1"/>
  <c r="B25" i="117"/>
  <c r="B34" i="117" s="1"/>
  <c r="B16" i="118"/>
  <c r="B18" i="119"/>
  <c r="B18" i="132" s="1"/>
  <c r="B18" i="144" s="1"/>
  <c r="B27" i="118"/>
  <c r="B14" i="119"/>
  <c r="B14" i="132" s="1"/>
  <c r="B14" i="144" s="1"/>
  <c r="B23" i="118"/>
  <c r="B15" i="119"/>
  <c r="B15" i="132" s="1"/>
  <c r="B15" i="144" s="1"/>
  <c r="B24" i="118"/>
  <c r="C8" i="109"/>
  <c r="B23" i="119" l="1"/>
  <c r="B23" i="132" s="1"/>
  <c r="B32" i="118"/>
  <c r="B32" i="119" s="1"/>
  <c r="B16" i="119"/>
  <c r="B16" i="132" s="1"/>
  <c r="B16" i="144" s="1"/>
  <c r="B25" i="118"/>
  <c r="B24" i="119"/>
  <c r="B24" i="132" s="1"/>
  <c r="B33" i="118"/>
  <c r="B33" i="119" s="1"/>
  <c r="B36" i="118"/>
  <c r="B36" i="119" s="1"/>
  <c r="B27" i="119"/>
  <c r="B27" i="132" s="1"/>
  <c r="B25" i="119" l="1"/>
  <c r="B25" i="132" s="1"/>
  <c r="B34" i="118"/>
  <c r="B34" i="119" s="1"/>
  <c r="E10" i="131"/>
  <c r="C31" i="147" l="1"/>
  <c r="C31" i="105" s="1"/>
  <c r="F24" i="17" l="1"/>
  <c r="C31" i="109" l="1"/>
  <c r="F25" i="141"/>
  <c r="C8" i="110" l="1"/>
  <c r="F36" i="145" l="1"/>
  <c r="C31" i="120" l="1"/>
  <c r="C21" i="144" l="1"/>
  <c r="I10" i="131" l="1"/>
  <c r="E10" i="129"/>
  <c r="E10" i="136" s="1"/>
  <c r="E28" i="130"/>
  <c r="I10" i="130"/>
  <c r="I28" i="130" s="1"/>
  <c r="M10" i="130" l="1"/>
  <c r="M28" i="130" s="1"/>
  <c r="I10" i="129"/>
  <c r="E25" i="129"/>
  <c r="E10" i="137"/>
  <c r="J10" i="136"/>
  <c r="J27" i="136" s="1"/>
  <c r="E27" i="136"/>
  <c r="E10" i="138" l="1"/>
  <c r="J10" i="137"/>
  <c r="J25" i="137" s="1"/>
  <c r="E25" i="137"/>
  <c r="I25" i="129"/>
  <c r="M10" i="129"/>
  <c r="M25" i="129" s="1"/>
  <c r="E10" i="102"/>
  <c r="I10" i="102" s="1"/>
  <c r="J10" i="138" l="1"/>
  <c r="J25" i="138" s="1"/>
  <c r="E25" i="138"/>
  <c r="F10" i="113"/>
  <c r="K10" i="113" s="1"/>
  <c r="K25" i="113" s="1"/>
  <c r="J10" i="113"/>
  <c r="J25" i="113" s="1"/>
  <c r="F29" i="98"/>
  <c r="E29" i="98"/>
  <c r="J10" i="98"/>
  <c r="J29" i="98" s="1"/>
  <c r="K10" i="98"/>
  <c r="K29" i="98" s="1"/>
  <c r="E11" i="93"/>
  <c r="E11" i="141" s="1"/>
  <c r="I11" i="141" s="1"/>
  <c r="I10" i="17"/>
  <c r="C11" i="18"/>
  <c r="C12" i="93" s="1"/>
  <c r="C11" i="109"/>
  <c r="G11" i="109" s="1"/>
  <c r="E10" i="110"/>
  <c r="I10" i="110" s="1"/>
  <c r="I10" i="111" s="1"/>
  <c r="I10" i="112" s="1"/>
  <c r="D11" i="18" l="1"/>
  <c r="D12" i="93" s="1"/>
  <c r="D11" i="109"/>
  <c r="H11" i="109" s="1"/>
  <c r="C11" i="110"/>
  <c r="G11" i="110" s="1"/>
  <c r="G11" i="111" s="1"/>
  <c r="G11" i="112" s="1"/>
  <c r="F25" i="113"/>
  <c r="F10" i="115"/>
  <c r="F10" i="130" s="1"/>
  <c r="E25" i="113"/>
  <c r="E10" i="115"/>
  <c r="E10" i="111"/>
  <c r="E10" i="112" s="1"/>
  <c r="E10" i="116" s="1"/>
  <c r="G11" i="18"/>
  <c r="G12" i="93"/>
  <c r="C12" i="141"/>
  <c r="I11" i="93"/>
  <c r="H11" i="18" l="1"/>
  <c r="H12" i="93"/>
  <c r="D12" i="141"/>
  <c r="H12" i="141" s="1"/>
  <c r="D11" i="110"/>
  <c r="H11" i="110" s="1"/>
  <c r="H11" i="111" s="1"/>
  <c r="H11" i="112" s="1"/>
  <c r="C11" i="111"/>
  <c r="C11" i="112" s="1"/>
  <c r="C11" i="98" s="1"/>
  <c r="H11" i="98" s="1"/>
  <c r="H30" i="98" s="1"/>
  <c r="F10" i="129"/>
  <c r="J10" i="130"/>
  <c r="F28" i="130"/>
  <c r="E10" i="120"/>
  <c r="I10" i="116"/>
  <c r="J10" i="115"/>
  <c r="J24" i="115" s="1"/>
  <c r="E24" i="115"/>
  <c r="K10" i="115"/>
  <c r="K24" i="115" s="1"/>
  <c r="F24" i="115"/>
  <c r="G12" i="141"/>
  <c r="D11" i="111" l="1"/>
  <c r="D11" i="112" s="1"/>
  <c r="D11" i="98" s="1"/>
  <c r="D30" i="98" s="1"/>
  <c r="O32" i="98" s="1"/>
  <c r="Q32" i="98" s="1"/>
  <c r="N13" i="98"/>
  <c r="P13" i="98" s="1"/>
  <c r="C30" i="98"/>
  <c r="C11" i="113"/>
  <c r="H11" i="113" s="1"/>
  <c r="H26" i="113" s="1"/>
  <c r="J28" i="130"/>
  <c r="N10" i="130"/>
  <c r="N28" i="130" s="1"/>
  <c r="F10" i="136"/>
  <c r="J10" i="129"/>
  <c r="F25" i="129"/>
  <c r="I10" i="120"/>
  <c r="E10" i="121"/>
  <c r="N32" i="98" l="1"/>
  <c r="P32" i="98" s="1"/>
  <c r="O13" i="98"/>
  <c r="Q13" i="98" s="1"/>
  <c r="D11" i="113"/>
  <c r="D11" i="115" s="1"/>
  <c r="D25" i="115" s="1"/>
  <c r="I11" i="98"/>
  <c r="I30" i="98" s="1"/>
  <c r="C26" i="113"/>
  <c r="N13" i="113"/>
  <c r="N28" i="113" s="1"/>
  <c r="C11" i="115"/>
  <c r="N13" i="115" s="1"/>
  <c r="P13" i="115" s="1"/>
  <c r="P27" i="115" s="1"/>
  <c r="J25" i="129"/>
  <c r="N10" i="129"/>
  <c r="N25" i="129" s="1"/>
  <c r="K10" i="136"/>
  <c r="K27" i="136" s="1"/>
  <c r="F27" i="136"/>
  <c r="F10" i="137"/>
  <c r="I10" i="121"/>
  <c r="E10" i="122"/>
  <c r="C7" i="141"/>
  <c r="C8" i="141"/>
  <c r="I11" i="115" l="1"/>
  <c r="I25" i="115" s="1"/>
  <c r="D11" i="102"/>
  <c r="H11" i="102" s="1"/>
  <c r="O13" i="113"/>
  <c r="Q13" i="113" s="1"/>
  <c r="Q28" i="113" s="1"/>
  <c r="D26" i="113"/>
  <c r="I11" i="113"/>
  <c r="I26" i="113" s="1"/>
  <c r="C25" i="115"/>
  <c r="H11" i="115"/>
  <c r="H25" i="115" s="1"/>
  <c r="C11" i="102"/>
  <c r="G11" i="102" s="1"/>
  <c r="P13" i="113"/>
  <c r="P28" i="113" s="1"/>
  <c r="N27" i="115"/>
  <c r="O13" i="115"/>
  <c r="Q13" i="115" s="1"/>
  <c r="Q27" i="115" s="1"/>
  <c r="F10" i="138"/>
  <c r="K10" i="137"/>
  <c r="K25" i="137" s="1"/>
  <c r="F25" i="137"/>
  <c r="I10" i="122"/>
  <c r="E10" i="123"/>
  <c r="A36" i="17"/>
  <c r="D11" i="116" l="1"/>
  <c r="H11" i="116" s="1"/>
  <c r="O28" i="113"/>
  <c r="N13" i="102"/>
  <c r="N20" i="102" s="1"/>
  <c r="N27" i="102" s="1"/>
  <c r="C11" i="116"/>
  <c r="C11" i="120" s="1"/>
  <c r="M13" i="102"/>
  <c r="M20" i="102" s="1"/>
  <c r="M27" i="102" s="1"/>
  <c r="O27" i="115"/>
  <c r="K10" i="138"/>
  <c r="K25" i="138" s="1"/>
  <c r="F25" i="138"/>
  <c r="E10" i="124"/>
  <c r="I10" i="123"/>
  <c r="D11" i="120" l="1"/>
  <c r="H11" i="120" s="1"/>
  <c r="O13" i="102"/>
  <c r="O20" i="102" s="1"/>
  <c r="O27" i="102" s="1"/>
  <c r="G11" i="116"/>
  <c r="P13" i="102"/>
  <c r="P20" i="102" s="1"/>
  <c r="P27" i="102" s="1"/>
  <c r="I10" i="124"/>
  <c r="E10" i="125"/>
  <c r="C11" i="121"/>
  <c r="G11" i="120"/>
  <c r="D11" i="121" l="1"/>
  <c r="H11" i="121" s="1"/>
  <c r="E10" i="126"/>
  <c r="I10" i="125"/>
  <c r="C11" i="122"/>
  <c r="G11" i="121"/>
  <c r="D11" i="122" l="1"/>
  <c r="H11" i="122" s="1"/>
  <c r="I10" i="126"/>
  <c r="E10" i="127"/>
  <c r="C11" i="123"/>
  <c r="G11" i="122"/>
  <c r="C8" i="116"/>
  <c r="D11" i="123" l="1"/>
  <c r="D11" i="124" s="1"/>
  <c r="C8" i="117"/>
  <c r="C8" i="119"/>
  <c r="E10" i="128"/>
  <c r="I10" i="127"/>
  <c r="C11" i="124"/>
  <c r="G11" i="123"/>
  <c r="H11" i="123" l="1"/>
  <c r="E24" i="131"/>
  <c r="I24" i="131" s="1"/>
  <c r="E10" i="134"/>
  <c r="I10" i="128"/>
  <c r="C11" i="125"/>
  <c r="G11" i="124"/>
  <c r="D11" i="125"/>
  <c r="H11" i="124"/>
  <c r="I10" i="134" l="1"/>
  <c r="E10" i="135"/>
  <c r="I10" i="135" s="1"/>
  <c r="D11" i="126"/>
  <c r="H11" i="125"/>
  <c r="C11" i="126"/>
  <c r="G11" i="125"/>
  <c r="C11" i="127" l="1"/>
  <c r="G11" i="126"/>
  <c r="D11" i="127"/>
  <c r="H11" i="126"/>
  <c r="H11" i="127" l="1"/>
  <c r="D11" i="128"/>
  <c r="C11" i="128"/>
  <c r="G11" i="127"/>
  <c r="C11" i="130" l="1"/>
  <c r="C29" i="130" s="1"/>
  <c r="G11" i="128"/>
  <c r="H11" i="128"/>
  <c r="D11" i="130"/>
  <c r="D29" i="130" s="1"/>
  <c r="H11" i="130" l="1"/>
  <c r="D11" i="129"/>
  <c r="S13" i="130"/>
  <c r="C11" i="129"/>
  <c r="R13" i="129" s="1"/>
  <c r="R13" i="130"/>
  <c r="G11" i="130"/>
  <c r="S13" i="129" l="1"/>
  <c r="R28" i="129"/>
  <c r="T13" i="129"/>
  <c r="K11" i="130"/>
  <c r="K29" i="130" s="1"/>
  <c r="G29" i="130"/>
  <c r="L11" i="130"/>
  <c r="L29" i="130" s="1"/>
  <c r="H29" i="130"/>
  <c r="C11" i="131"/>
  <c r="M18" i="131" s="1"/>
  <c r="O18" i="131" s="1"/>
  <c r="C26" i="129"/>
  <c r="G11" i="129"/>
  <c r="S31" i="130"/>
  <c r="U13" i="130"/>
  <c r="D26" i="129"/>
  <c r="H11" i="129"/>
  <c r="D11" i="131"/>
  <c r="N18" i="131" s="1"/>
  <c r="P18" i="131" s="1"/>
  <c r="R31" i="130"/>
  <c r="T13" i="130"/>
  <c r="V13" i="129" l="1"/>
  <c r="V28" i="129" s="1"/>
  <c r="T28" i="129"/>
  <c r="S28" i="129"/>
  <c r="U13" i="129"/>
  <c r="G26" i="129"/>
  <c r="K11" i="129"/>
  <c r="K26" i="129" s="1"/>
  <c r="V13" i="130"/>
  <c r="V31" i="130" s="1"/>
  <c r="T31" i="130"/>
  <c r="D11" i="134"/>
  <c r="H11" i="131"/>
  <c r="D25" i="131"/>
  <c r="H25" i="131" s="1"/>
  <c r="H26" i="129"/>
  <c r="L11" i="129"/>
  <c r="L26" i="129" s="1"/>
  <c r="U31" i="130"/>
  <c r="W13" i="130"/>
  <c r="W31" i="130" s="1"/>
  <c r="C11" i="134"/>
  <c r="G11" i="131"/>
  <c r="C25" i="131"/>
  <c r="G25" i="131" s="1"/>
  <c r="C8" i="108"/>
  <c r="C8" i="145" s="1"/>
  <c r="U28" i="129" l="1"/>
  <c r="W13" i="129"/>
  <c r="W28" i="129" s="1"/>
  <c r="C11" i="135"/>
  <c r="G11" i="134"/>
  <c r="D11" i="135"/>
  <c r="H11" i="134"/>
  <c r="H11" i="135" l="1"/>
  <c r="D11" i="136"/>
  <c r="G11" i="135"/>
  <c r="C11" i="136"/>
  <c r="I11" i="136" l="1"/>
  <c r="I28" i="136" s="1"/>
  <c r="D11" i="137"/>
  <c r="O13" i="136"/>
  <c r="D28" i="136"/>
  <c r="H11" i="136"/>
  <c r="H28" i="136" s="1"/>
  <c r="C11" i="137"/>
  <c r="N13" i="137" s="1"/>
  <c r="N13" i="136"/>
  <c r="C28" i="136"/>
  <c r="K42" i="130"/>
  <c r="L42" i="130"/>
  <c r="L32" i="130"/>
  <c r="K32" i="130"/>
  <c r="H42" i="130"/>
  <c r="H32" i="130"/>
  <c r="C42" i="130"/>
  <c r="D42" i="130"/>
  <c r="D32" i="130"/>
  <c r="C32" i="130"/>
  <c r="L14" i="130"/>
  <c r="K14" i="130"/>
  <c r="H14" i="130"/>
  <c r="G14" i="130"/>
  <c r="D14" i="130"/>
  <c r="D13" i="130" l="1"/>
  <c r="P13" i="137"/>
  <c r="P28" i="137" s="1"/>
  <c r="O13" i="137"/>
  <c r="N28" i="137"/>
  <c r="F42" i="130"/>
  <c r="N32" i="130"/>
  <c r="F32" i="130"/>
  <c r="N42" i="130"/>
  <c r="N14" i="130"/>
  <c r="J14" i="130"/>
  <c r="H31" i="130"/>
  <c r="G13" i="130"/>
  <c r="P13" i="136"/>
  <c r="P30" i="136" s="1"/>
  <c r="N30" i="136"/>
  <c r="O30" i="136"/>
  <c r="Q13" i="136"/>
  <c r="Q30" i="136" s="1"/>
  <c r="C11" i="138"/>
  <c r="H11" i="137"/>
  <c r="H26" i="137" s="1"/>
  <c r="C26" i="137"/>
  <c r="D11" i="138"/>
  <c r="I11" i="137"/>
  <c r="I26" i="137" s="1"/>
  <c r="D26" i="137"/>
  <c r="E17" i="122"/>
  <c r="E25" i="122"/>
  <c r="E16" i="122"/>
  <c r="E23" i="122"/>
  <c r="E26" i="122"/>
  <c r="E24" i="122"/>
  <c r="E13" i="122"/>
  <c r="E18" i="122"/>
  <c r="E20" i="122"/>
  <c r="E14" i="122"/>
  <c r="E22" i="122"/>
  <c r="E19" i="122"/>
  <c r="E21" i="122"/>
  <c r="E15" i="122"/>
  <c r="I38" i="130" l="1"/>
  <c r="I41" i="130"/>
  <c r="I33" i="130"/>
  <c r="I34" i="130"/>
  <c r="I35" i="130"/>
  <c r="I40" i="130"/>
  <c r="I39" i="130"/>
  <c r="I36" i="130"/>
  <c r="I37" i="130"/>
  <c r="E14" i="130"/>
  <c r="E16" i="130"/>
  <c r="E18" i="130"/>
  <c r="E20" i="130"/>
  <c r="E22" i="130"/>
  <c r="E24" i="130"/>
  <c r="E15" i="130"/>
  <c r="E17" i="130"/>
  <c r="E19" i="130"/>
  <c r="E21" i="130"/>
  <c r="E23" i="130"/>
  <c r="O28" i="137"/>
  <c r="Q13" i="137"/>
  <c r="Q28" i="137" s="1"/>
  <c r="I42" i="130"/>
  <c r="I32" i="130"/>
  <c r="D11" i="108"/>
  <c r="I11" i="138"/>
  <c r="I26" i="138" s="1"/>
  <c r="O13" i="138"/>
  <c r="D26" i="138"/>
  <c r="C11" i="108"/>
  <c r="H11" i="138"/>
  <c r="H26" i="138" s="1"/>
  <c r="N13" i="138"/>
  <c r="C26" i="138"/>
  <c r="H32" i="102"/>
  <c r="G32" i="102"/>
  <c r="H31" i="102"/>
  <c r="G31" i="102"/>
  <c r="H30" i="102"/>
  <c r="G30" i="102"/>
  <c r="H29" i="102"/>
  <c r="G29" i="102"/>
  <c r="H28" i="102"/>
  <c r="G28" i="102"/>
  <c r="D32" i="102"/>
  <c r="C32" i="102"/>
  <c r="D31" i="102"/>
  <c r="F53" i="102" s="1"/>
  <c r="C31" i="102"/>
  <c r="D30" i="102"/>
  <c r="C30" i="102"/>
  <c r="D29" i="102"/>
  <c r="C29" i="102"/>
  <c r="D28" i="102"/>
  <c r="C28" i="102"/>
  <c r="G21" i="102"/>
  <c r="H25" i="102"/>
  <c r="G25" i="102"/>
  <c r="H24" i="102"/>
  <c r="G24" i="102"/>
  <c r="H23" i="102"/>
  <c r="G23" i="102"/>
  <c r="H22" i="102"/>
  <c r="G22" i="102"/>
  <c r="H21" i="102"/>
  <c r="D24" i="102"/>
  <c r="F52" i="102" s="1"/>
  <c r="C24" i="102"/>
  <c r="D23" i="102"/>
  <c r="C23" i="102"/>
  <c r="C20" i="116" s="1"/>
  <c r="D22" i="102"/>
  <c r="C22" i="102"/>
  <c r="D21" i="102"/>
  <c r="C21" i="102"/>
  <c r="H18" i="102"/>
  <c r="G15" i="102"/>
  <c r="H15" i="102"/>
  <c r="G16" i="102"/>
  <c r="H16" i="102"/>
  <c r="G17" i="102"/>
  <c r="H17" i="102"/>
  <c r="G18" i="102"/>
  <c r="H14" i="102"/>
  <c r="G14" i="102"/>
  <c r="C15" i="102"/>
  <c r="D15" i="102"/>
  <c r="C16" i="102"/>
  <c r="D16" i="102"/>
  <c r="C17" i="102"/>
  <c r="D17" i="102"/>
  <c r="F51" i="102" s="1"/>
  <c r="C18" i="102"/>
  <c r="D18" i="102"/>
  <c r="I51" i="102" s="1"/>
  <c r="D14" i="102"/>
  <c r="C14" i="102"/>
  <c r="C10" i="102"/>
  <c r="E14" i="102" l="1"/>
  <c r="C13" i="116"/>
  <c r="G23" i="116"/>
  <c r="N28" i="138"/>
  <c r="P13" i="138"/>
  <c r="P28" i="138" s="1"/>
  <c r="O28" i="138"/>
  <c r="Q13" i="138"/>
  <c r="Q28" i="138" s="1"/>
  <c r="F13" i="145"/>
  <c r="F25" i="145" s="1"/>
  <c r="G11" i="108"/>
  <c r="H11" i="108"/>
  <c r="G13" i="145"/>
  <c r="G25" i="145" s="1"/>
  <c r="M26" i="102"/>
  <c r="M12" i="102"/>
  <c r="M19" i="102"/>
  <c r="H23" i="116"/>
  <c r="F42" i="141" l="1"/>
  <c r="F46" i="93"/>
  <c r="F43" i="93"/>
  <c r="S51" i="117" l="1"/>
  <c r="S53" i="117"/>
  <c r="I14" i="141"/>
  <c r="E14" i="93"/>
  <c r="F42" i="93"/>
  <c r="F25" i="93" l="1"/>
  <c r="E22" i="18"/>
  <c r="C8" i="115" l="1"/>
  <c r="C8" i="129" s="1"/>
  <c r="C8" i="131" s="1"/>
  <c r="C8" i="136" s="1"/>
  <c r="C8" i="137" s="1"/>
  <c r="C8" i="138" s="1"/>
  <c r="C8" i="112"/>
  <c r="C8" i="111"/>
  <c r="C31" i="110"/>
  <c r="C31" i="112" s="1"/>
  <c r="E14" i="141"/>
  <c r="F14" i="141"/>
  <c r="C8" i="130" l="1"/>
  <c r="C8" i="120"/>
  <c r="C8" i="121" s="1"/>
  <c r="C8" i="122" s="1"/>
  <c r="C8" i="123" s="1"/>
  <c r="C8" i="124" s="1"/>
  <c r="C8" i="125" s="1"/>
  <c r="C8" i="126" s="1"/>
  <c r="C8" i="127" s="1"/>
  <c r="C8" i="128" s="1"/>
  <c r="C8" i="118"/>
  <c r="C31" i="111"/>
  <c r="C23" i="113" s="1"/>
  <c r="C22" i="115" s="1"/>
  <c r="C26" i="130" l="1"/>
  <c r="C23" i="129" s="1"/>
  <c r="C26" i="136" s="1"/>
  <c r="C23" i="137" s="1"/>
  <c r="C23" i="138" s="1"/>
  <c r="C8" i="132"/>
  <c r="C8" i="134"/>
  <c r="C8" i="135" s="1"/>
  <c r="G37" i="115"/>
  <c r="F35" i="102" s="1"/>
  <c r="B37" i="115" l="1"/>
  <c r="B35" i="102" s="1"/>
  <c r="B28" i="116" s="1"/>
  <c r="E28" i="116" s="1"/>
  <c r="C31" i="121" s="1"/>
  <c r="C31" i="122" s="1"/>
  <c r="C31" i="123" s="1"/>
  <c r="C31" i="124" s="1"/>
  <c r="C31" i="125" s="1"/>
  <c r="C31" i="126" s="1"/>
  <c r="C31" i="127" s="1"/>
  <c r="C31" i="128" s="1"/>
  <c r="B40" i="129" s="1"/>
  <c r="K40" i="129" l="1"/>
  <c r="F40" i="129"/>
  <c r="C31" i="134"/>
  <c r="C31" i="135" s="1"/>
  <c r="F32" i="131"/>
  <c r="B32" i="131"/>
  <c r="A44" i="136" s="1"/>
  <c r="B39" i="137" l="1"/>
  <c r="G44" i="136"/>
  <c r="F21" i="102"/>
  <c r="B38" i="138" l="1"/>
  <c r="G38" i="138" s="1"/>
  <c r="C31" i="130"/>
  <c r="G39" i="137" l="1"/>
  <c r="I15" i="124"/>
  <c r="I16" i="124"/>
  <c r="I20" i="124"/>
  <c r="I19" i="124"/>
  <c r="I18" i="124"/>
  <c r="I17" i="124"/>
  <c r="I26" i="124"/>
  <c r="I22" i="124"/>
  <c r="I23" i="124"/>
  <c r="I14" i="124"/>
  <c r="I21" i="124"/>
  <c r="I24" i="124"/>
  <c r="I25" i="124"/>
  <c r="I13" i="124"/>
  <c r="F14" i="102" l="1"/>
  <c r="I28" i="102"/>
  <c r="J28" i="102"/>
  <c r="A50" i="148" l="1"/>
  <c r="A50" i="147"/>
  <c r="J14" i="141"/>
  <c r="A47" i="135" l="1"/>
  <c r="H24" i="116" l="1"/>
  <c r="H25" i="116"/>
  <c r="G25" i="116"/>
  <c r="G24" i="116"/>
  <c r="H18" i="116"/>
  <c r="H19" i="116"/>
  <c r="H20" i="116"/>
  <c r="G20" i="116"/>
  <c r="G19" i="116"/>
  <c r="G18" i="116"/>
  <c r="D23" i="116"/>
  <c r="D24" i="116"/>
  <c r="D25" i="116"/>
  <c r="C25" i="116"/>
  <c r="C24" i="116"/>
  <c r="C23" i="116"/>
  <c r="D18" i="116"/>
  <c r="D19" i="116"/>
  <c r="C19" i="116"/>
  <c r="C18" i="116"/>
  <c r="H15" i="116"/>
  <c r="G15" i="116"/>
  <c r="H14" i="116"/>
  <c r="G14" i="116"/>
  <c r="H13" i="116"/>
  <c r="G13" i="116"/>
  <c r="D14" i="116"/>
  <c r="D15" i="116"/>
  <c r="C15" i="116"/>
  <c r="C14" i="116"/>
  <c r="D13" i="116"/>
  <c r="Q51" i="117" l="1"/>
  <c r="Q51" i="118"/>
  <c r="R51" i="118"/>
  <c r="S51" i="119"/>
  <c r="Q51" i="119"/>
  <c r="R51" i="117"/>
  <c r="S51" i="118"/>
  <c r="Q53" i="117"/>
  <c r="Q53" i="118"/>
  <c r="R53" i="118"/>
  <c r="S53" i="119"/>
  <c r="Q53" i="119"/>
  <c r="R53" i="117"/>
  <c r="S53" i="118"/>
  <c r="I14" i="125"/>
  <c r="E14" i="125"/>
  <c r="I26" i="125"/>
  <c r="E26" i="125"/>
  <c r="I24" i="125"/>
  <c r="E24" i="125"/>
  <c r="I13" i="125"/>
  <c r="E13" i="125"/>
  <c r="I20" i="125"/>
  <c r="E20" i="125"/>
  <c r="I22" i="125"/>
  <c r="E22" i="125"/>
  <c r="I15" i="125"/>
  <c r="E15" i="125"/>
  <c r="I25" i="125"/>
  <c r="E25" i="125"/>
  <c r="I18" i="125"/>
  <c r="E18" i="125"/>
  <c r="I17" i="125"/>
  <c r="E17" i="125"/>
  <c r="I16" i="125"/>
  <c r="E16" i="125"/>
  <c r="I19" i="125"/>
  <c r="E19" i="125"/>
  <c r="I23" i="125"/>
  <c r="E23" i="125"/>
  <c r="I21" i="125"/>
  <c r="E21" i="125"/>
  <c r="E20" i="124"/>
  <c r="E24" i="124"/>
  <c r="E25" i="124"/>
  <c r="E19" i="124"/>
  <c r="E26" i="124"/>
  <c r="E18" i="124"/>
  <c r="E21" i="124"/>
  <c r="E17" i="124"/>
  <c r="E13" i="124"/>
  <c r="E22" i="124"/>
  <c r="E14" i="124"/>
  <c r="E16" i="124"/>
  <c r="E15" i="124"/>
  <c r="E23" i="124"/>
  <c r="I13" i="123"/>
  <c r="E13" i="123"/>
  <c r="I22" i="122"/>
  <c r="I19" i="122"/>
  <c r="I26" i="122"/>
  <c r="I16" i="122"/>
  <c r="I17" i="122"/>
  <c r="I13" i="122"/>
  <c r="I18" i="122"/>
  <c r="I21" i="122"/>
  <c r="I24" i="122"/>
  <c r="I25" i="122"/>
  <c r="I23" i="122"/>
  <c r="I15" i="122"/>
  <c r="I20" i="122"/>
  <c r="I14" i="122"/>
  <c r="I13" i="121"/>
  <c r="E13" i="121"/>
  <c r="I19" i="121"/>
  <c r="E19" i="121"/>
  <c r="I17" i="121"/>
  <c r="E17" i="121"/>
  <c r="I18" i="121"/>
  <c r="E18" i="121"/>
  <c r="I14" i="121"/>
  <c r="E14" i="121"/>
  <c r="I24" i="121"/>
  <c r="E24" i="121"/>
  <c r="I22" i="121"/>
  <c r="E22" i="121"/>
  <c r="I15" i="121"/>
  <c r="E15" i="121"/>
  <c r="I26" i="121"/>
  <c r="E26" i="121"/>
  <c r="I16" i="121"/>
  <c r="E16" i="121"/>
  <c r="I25" i="121"/>
  <c r="E25" i="121"/>
  <c r="I20" i="121"/>
  <c r="E20" i="121"/>
  <c r="I23" i="121"/>
  <c r="E23" i="121"/>
  <c r="I21" i="121"/>
  <c r="E21" i="121"/>
  <c r="I14" i="120"/>
  <c r="I16" i="120"/>
  <c r="E14" i="120"/>
  <c r="E16" i="120"/>
  <c r="C10" i="131"/>
  <c r="C24" i="131" s="1"/>
  <c r="G10" i="128"/>
  <c r="C10" i="128"/>
  <c r="G10" i="127"/>
  <c r="C10" i="127"/>
  <c r="G10" i="126"/>
  <c r="C10" i="126"/>
  <c r="G10" i="125"/>
  <c r="C10" i="125"/>
  <c r="G10" i="124"/>
  <c r="C10" i="124"/>
  <c r="G10" i="123"/>
  <c r="C10" i="123"/>
  <c r="G10" i="122"/>
  <c r="C10" i="122"/>
  <c r="G10" i="121"/>
  <c r="C9" i="121"/>
  <c r="G10" i="120"/>
  <c r="C10" i="120"/>
  <c r="G10" i="116"/>
  <c r="C10" i="116"/>
  <c r="G10" i="102"/>
  <c r="G10" i="112"/>
  <c r="C10" i="112"/>
  <c r="G10" i="111"/>
  <c r="C10" i="111"/>
  <c r="G10" i="110"/>
  <c r="C10" i="110"/>
  <c r="C10" i="109"/>
  <c r="G10" i="18"/>
  <c r="C10" i="18"/>
  <c r="G10" i="108"/>
  <c r="C10" i="108"/>
  <c r="G10" i="135"/>
  <c r="C10" i="135"/>
  <c r="G10" i="134"/>
  <c r="C10" i="134"/>
  <c r="R51" i="119" l="1"/>
  <c r="R53" i="119"/>
  <c r="O26" i="102"/>
  <c r="O19" i="102"/>
  <c r="O12" i="102"/>
  <c r="A47" i="121"/>
  <c r="A53" i="119"/>
  <c r="A53" i="117"/>
  <c r="A53" i="118"/>
  <c r="A50" i="145"/>
  <c r="A47" i="108"/>
  <c r="A39" i="144"/>
  <c r="A50" i="138"/>
  <c r="A55" i="136"/>
  <c r="A50" i="137"/>
  <c r="A48" i="134"/>
  <c r="A44" i="130"/>
  <c r="A49" i="129"/>
  <c r="A47" i="127"/>
  <c r="A46" i="126"/>
  <c r="A47" i="125"/>
  <c r="A47" i="124"/>
  <c r="A47" i="123"/>
  <c r="A48" i="132"/>
  <c r="A49" i="131"/>
  <c r="A47" i="122" l="1"/>
  <c r="A47" i="120"/>
  <c r="A38" i="116"/>
  <c r="A45" i="102"/>
  <c r="A48" i="115"/>
  <c r="A51" i="113"/>
  <c r="A48" i="109"/>
  <c r="A47" i="110"/>
  <c r="A47" i="112"/>
  <c r="A48" i="111"/>
  <c r="A46" i="98"/>
  <c r="A50" i="105"/>
  <c r="A36" i="141"/>
  <c r="A38" i="93"/>
  <c r="L31" i="130"/>
  <c r="K31" i="130"/>
  <c r="D31" i="130"/>
  <c r="L13" i="130"/>
  <c r="K13" i="130"/>
  <c r="H13" i="130"/>
  <c r="M41" i="130" l="1"/>
  <c r="M40" i="130"/>
  <c r="M36" i="130"/>
  <c r="M39" i="130"/>
  <c r="M34" i="130"/>
  <c r="M35" i="130"/>
  <c r="M37" i="130"/>
  <c r="M38" i="130"/>
  <c r="M33" i="130"/>
  <c r="E38" i="130"/>
  <c r="E33" i="130"/>
  <c r="E36" i="130"/>
  <c r="E41" i="130"/>
  <c r="E34" i="130"/>
  <c r="E39" i="130"/>
  <c r="E37" i="130"/>
  <c r="E40" i="130"/>
  <c r="E35" i="130"/>
  <c r="M16" i="130"/>
  <c r="M18" i="130"/>
  <c r="M20" i="130"/>
  <c r="M22" i="130"/>
  <c r="M15" i="130"/>
  <c r="M17" i="130"/>
  <c r="M19" i="130"/>
  <c r="M21" i="130"/>
  <c r="M23" i="130"/>
  <c r="M24" i="130"/>
  <c r="I15" i="130"/>
  <c r="I17" i="130"/>
  <c r="I19" i="130"/>
  <c r="I21" i="130"/>
  <c r="I23" i="130"/>
  <c r="I16" i="130"/>
  <c r="I18" i="130"/>
  <c r="I20" i="130"/>
  <c r="I22" i="130"/>
  <c r="I24" i="130"/>
  <c r="N31" i="130"/>
  <c r="M32" i="130"/>
  <c r="M42" i="130"/>
  <c r="F31" i="130"/>
  <c r="E42" i="130"/>
  <c r="E32" i="130"/>
  <c r="N13" i="130"/>
  <c r="M14" i="130"/>
  <c r="J13" i="130"/>
  <c r="I14" i="130"/>
  <c r="I25" i="116" l="1"/>
  <c r="I24" i="116"/>
  <c r="I23" i="116"/>
  <c r="I20" i="116"/>
  <c r="I19" i="116"/>
  <c r="I18" i="116"/>
  <c r="I15" i="116"/>
  <c r="I14" i="116"/>
  <c r="I13" i="116"/>
  <c r="E25" i="116"/>
  <c r="E24" i="116"/>
  <c r="E23" i="116"/>
  <c r="E19" i="116"/>
  <c r="E18" i="116"/>
  <c r="E14" i="116"/>
  <c r="E15" i="116"/>
  <c r="E13" i="116"/>
  <c r="I53" i="102"/>
  <c r="F32" i="102"/>
  <c r="E32" i="102"/>
  <c r="F31" i="102"/>
  <c r="E31" i="102"/>
  <c r="F30" i="102"/>
  <c r="E30" i="102"/>
  <c r="F29" i="102"/>
  <c r="E29" i="102"/>
  <c r="F28" i="102"/>
  <c r="E28" i="102"/>
  <c r="F24" i="102"/>
  <c r="E24" i="102"/>
  <c r="F23" i="102"/>
  <c r="E23" i="102"/>
  <c r="F22" i="102"/>
  <c r="E22" i="102"/>
  <c r="E21" i="102"/>
  <c r="F18" i="102"/>
  <c r="E18" i="102"/>
  <c r="F17" i="102"/>
  <c r="E17" i="102"/>
  <c r="F16" i="102"/>
  <c r="E16" i="102"/>
  <c r="F15" i="102"/>
  <c r="E15" i="102"/>
  <c r="J32" i="102"/>
  <c r="J31" i="102"/>
  <c r="J30" i="102"/>
  <c r="J29" i="102"/>
  <c r="J25" i="102"/>
  <c r="J24" i="102"/>
  <c r="J23" i="102"/>
  <c r="J22" i="102"/>
  <c r="J21" i="102"/>
  <c r="J15" i="102"/>
  <c r="J16" i="102"/>
  <c r="J17" i="102"/>
  <c r="J18" i="102"/>
  <c r="J14" i="102"/>
  <c r="I32" i="102"/>
  <c r="I31" i="102"/>
  <c r="I30" i="102"/>
  <c r="I29" i="102"/>
  <c r="I25" i="102"/>
  <c r="I24" i="102"/>
  <c r="I23" i="102"/>
  <c r="I22" i="102"/>
  <c r="I21" i="102"/>
  <c r="I15" i="102"/>
  <c r="I16" i="102"/>
  <c r="I17" i="102"/>
  <c r="I18" i="102"/>
  <c r="I14" i="102"/>
  <c r="F45" i="141" l="1"/>
  <c r="F43" i="141"/>
  <c r="J14" i="93"/>
  <c r="I14" i="93"/>
  <c r="F14" i="93"/>
  <c r="C8" i="105" l="1"/>
  <c r="C8" i="148" s="1"/>
  <c r="C31" i="148" l="1"/>
  <c r="C39" i="117" s="1"/>
  <c r="C39" i="118" s="1"/>
  <c r="C39" i="119" s="1"/>
  <c r="C30" i="132" s="1"/>
  <c r="D15" i="126" l="1"/>
  <c r="D16" i="126"/>
  <c r="C17" i="126"/>
  <c r="G21" i="126"/>
  <c r="G22" i="126"/>
  <c r="G17" i="126"/>
  <c r="D19" i="126"/>
  <c r="D24" i="126"/>
  <c r="M24" i="126" s="1"/>
  <c r="C20" i="126"/>
  <c r="C13" i="126"/>
  <c r="D17" i="126"/>
  <c r="D13" i="126"/>
  <c r="M13" i="126" s="1"/>
  <c r="D25" i="126"/>
  <c r="C24" i="126"/>
  <c r="D20" i="126"/>
  <c r="C23" i="126"/>
  <c r="C16" i="126"/>
  <c r="G26" i="126"/>
  <c r="I26" i="126" s="1"/>
  <c r="G24" i="126"/>
  <c r="G16" i="126"/>
  <c r="D14" i="126"/>
  <c r="C19" i="126"/>
  <c r="D22" i="126"/>
  <c r="G14" i="126"/>
  <c r="D18" i="126"/>
  <c r="C22" i="126"/>
  <c r="C15" i="126"/>
  <c r="C25" i="126"/>
  <c r="G13" i="126"/>
  <c r="I13" i="126" s="1"/>
  <c r="G19" i="126"/>
  <c r="D21" i="126"/>
  <c r="D23" i="126"/>
  <c r="C14" i="126"/>
  <c r="C18" i="126"/>
  <c r="G15" i="126"/>
  <c r="G18" i="126"/>
  <c r="G23" i="126"/>
  <c r="G25" i="126"/>
  <c r="C21" i="126"/>
  <c r="G20" i="126"/>
  <c r="I14" i="126" l="1"/>
  <c r="M14" i="126"/>
  <c r="I16" i="126"/>
  <c r="M16" i="126"/>
  <c r="M25" i="126"/>
  <c r="I18" i="126"/>
  <c r="M18" i="126"/>
  <c r="M17" i="126"/>
  <c r="I17" i="126"/>
  <c r="I15" i="126"/>
  <c r="M15" i="126"/>
  <c r="I19" i="126"/>
  <c r="M19" i="126"/>
  <c r="I20" i="126"/>
  <c r="M20" i="126"/>
  <c r="I21" i="126"/>
  <c r="M21" i="126"/>
  <c r="M22" i="126"/>
  <c r="M23" i="126"/>
  <c r="V17" i="126"/>
  <c r="V18" i="126"/>
  <c r="V14" i="126"/>
  <c r="V13" i="126"/>
  <c r="V16" i="126"/>
  <c r="V15" i="126"/>
  <c r="E19" i="126"/>
  <c r="I22" i="126"/>
  <c r="V22" i="126"/>
  <c r="I23" i="126"/>
  <c r="V23" i="126"/>
  <c r="V24" i="126"/>
  <c r="I24" i="126"/>
  <c r="E14" i="126"/>
  <c r="E22" i="126"/>
  <c r="E23" i="126"/>
  <c r="E24" i="126"/>
  <c r="E13" i="126"/>
  <c r="E20" i="126"/>
  <c r="I25" i="126"/>
  <c r="E18" i="126"/>
  <c r="V21" i="126"/>
  <c r="E21" i="126"/>
  <c r="E16" i="126"/>
  <c r="V26" i="126"/>
  <c r="V19" i="126"/>
  <c r="E25" i="126"/>
  <c r="V25" i="126"/>
  <c r="E26" i="126"/>
  <c r="V20" i="126"/>
  <c r="E17" i="126"/>
  <c r="E15" i="126"/>
  <c r="C14" i="130" l="1"/>
  <c r="F14" i="130" l="1"/>
  <c r="C13" i="130"/>
  <c r="F13" i="130" s="1"/>
  <c r="F46" i="141" l="1"/>
  <c r="G42" i="130" l="1"/>
  <c r="J42" i="130" s="1"/>
  <c r="G32" i="130" l="1"/>
  <c r="J32" i="130" l="1"/>
  <c r="G31" i="130"/>
  <c r="J31" i="130" s="1"/>
  <c r="D25" i="102" l="1"/>
  <c r="D20" i="116" l="1"/>
  <c r="E20" i="116" s="1"/>
  <c r="I52" i="102"/>
  <c r="E25" i="102"/>
  <c r="F25" i="102"/>
  <c r="H17" i="113" l="1"/>
  <c r="H16" i="113" l="1"/>
  <c r="H15" i="113"/>
  <c r="H18" i="113"/>
  <c r="H14" i="113"/>
  <c r="H19" i="113"/>
  <c r="H21" i="113" l="1"/>
  <c r="C32" i="113" l="1"/>
  <c r="C29" i="113" l="1"/>
  <c r="C34" i="113"/>
  <c r="C33" i="113"/>
  <c r="C31" i="113"/>
  <c r="C30" i="113"/>
  <c r="C36" i="113" l="1"/>
  <c r="C15" i="113" l="1"/>
  <c r="C17" i="113" l="1"/>
  <c r="C18" i="113"/>
  <c r="C14" i="113"/>
  <c r="C16" i="113"/>
  <c r="C19" i="113"/>
  <c r="C21" i="113" l="1"/>
  <c r="H30" i="113" l="1"/>
  <c r="D29" i="113"/>
  <c r="I30" i="113"/>
  <c r="F29" i="113" l="1"/>
  <c r="K30" i="113"/>
  <c r="I33" i="113"/>
  <c r="I32" i="113"/>
  <c r="I31" i="113"/>
  <c r="I29" i="113"/>
  <c r="D31" i="113"/>
  <c r="H32" i="113"/>
  <c r="H33" i="113"/>
  <c r="H34" i="113"/>
  <c r="I34" i="113"/>
  <c r="D30" i="113"/>
  <c r="D34" i="113"/>
  <c r="D33" i="113"/>
  <c r="D32" i="113"/>
  <c r="H29" i="113"/>
  <c r="H31" i="113"/>
  <c r="K31" i="113" l="1"/>
  <c r="K33" i="113"/>
  <c r="K34" i="113"/>
  <c r="K32" i="113"/>
  <c r="F32" i="113"/>
  <c r="D36" i="113"/>
  <c r="F31" i="113"/>
  <c r="F33" i="113"/>
  <c r="I36" i="113"/>
  <c r="F34" i="113"/>
  <c r="K29" i="113"/>
  <c r="F30" i="113"/>
  <c r="H36" i="113"/>
  <c r="K36" i="113" l="1"/>
  <c r="F36" i="113"/>
  <c r="C34" i="115" l="1"/>
  <c r="D33" i="115"/>
  <c r="H30" i="115"/>
  <c r="I28" i="115"/>
  <c r="H19" i="115"/>
  <c r="I15" i="115"/>
  <c r="C19" i="115"/>
  <c r="D15" i="115"/>
  <c r="C28" i="115" l="1"/>
  <c r="H17" i="115"/>
  <c r="C29" i="115"/>
  <c r="I20" i="115"/>
  <c r="H31" i="115"/>
  <c r="C33" i="115"/>
  <c r="F33" i="115" s="1"/>
  <c r="I16" i="115"/>
  <c r="C30" i="115"/>
  <c r="C31" i="115"/>
  <c r="C32" i="115"/>
  <c r="H14" i="115"/>
  <c r="H15" i="115"/>
  <c r="K15" i="115" s="1"/>
  <c r="H16" i="115"/>
  <c r="H20" i="115"/>
  <c r="H18" i="115"/>
  <c r="D30" i="115"/>
  <c r="H28" i="115"/>
  <c r="K28" i="115" s="1"/>
  <c r="D29" i="115"/>
  <c r="D31" i="115"/>
  <c r="I30" i="115"/>
  <c r="D34" i="115"/>
  <c r="D32" i="115"/>
  <c r="D14" i="115"/>
  <c r="D19" i="115"/>
  <c r="I19" i="115"/>
  <c r="D17" i="115"/>
  <c r="H34" i="115"/>
  <c r="I32" i="115"/>
  <c r="H29" i="115"/>
  <c r="H32" i="115"/>
  <c r="H33" i="115"/>
  <c r="I29" i="115"/>
  <c r="D28" i="115"/>
  <c r="I34" i="115"/>
  <c r="I31" i="115"/>
  <c r="I33" i="115"/>
  <c r="C20" i="115"/>
  <c r="C16" i="115"/>
  <c r="C18" i="115"/>
  <c r="D18" i="115"/>
  <c r="D20" i="115"/>
  <c r="C14" i="115"/>
  <c r="I18" i="115"/>
  <c r="I14" i="115"/>
  <c r="C17" i="115"/>
  <c r="C15" i="115"/>
  <c r="F15" i="115" s="1"/>
  <c r="I17" i="115"/>
  <c r="F14" i="115" l="1"/>
  <c r="F31" i="115"/>
  <c r="K29" i="115"/>
  <c r="K31" i="115"/>
  <c r="F28" i="115"/>
  <c r="K33" i="115"/>
  <c r="K34" i="115"/>
  <c r="F30" i="115"/>
  <c r="F34" i="115"/>
  <c r="F32" i="115"/>
  <c r="K32" i="115"/>
  <c r="F29" i="115"/>
  <c r="K30" i="115"/>
  <c r="F17" i="115"/>
  <c r="K20" i="115"/>
  <c r="K16" i="115"/>
  <c r="F20" i="115"/>
  <c r="K17" i="115"/>
  <c r="F18" i="115"/>
  <c r="K19" i="115"/>
  <c r="F16" i="115"/>
  <c r="K18" i="115"/>
  <c r="K14" i="115"/>
  <c r="F19" i="115"/>
  <c r="C20" i="131" l="1"/>
  <c r="G31" i="129" l="1"/>
  <c r="G30" i="129"/>
  <c r="G34" i="129"/>
  <c r="G29" i="129"/>
  <c r="G33" i="129"/>
  <c r="G32" i="129"/>
  <c r="G28" i="129" l="1"/>
  <c r="G36" i="129"/>
  <c r="H19" i="145" l="1"/>
  <c r="H18" i="145" l="1"/>
  <c r="H20" i="145"/>
  <c r="H16" i="145"/>
  <c r="H17" i="145"/>
  <c r="K18" i="129" l="1"/>
  <c r="K14" i="129"/>
  <c r="K17" i="129"/>
  <c r="K16" i="129"/>
  <c r="K15" i="129"/>
  <c r="K19" i="129"/>
  <c r="K13" i="129" l="1"/>
  <c r="K21" i="129"/>
  <c r="D17" i="129" l="1"/>
  <c r="D15" i="129"/>
  <c r="D19" i="129"/>
  <c r="D18" i="129"/>
  <c r="D16" i="129"/>
  <c r="D14" i="129"/>
  <c r="C17" i="129"/>
  <c r="C16" i="129"/>
  <c r="C14" i="129"/>
  <c r="C15" i="129"/>
  <c r="C19" i="129"/>
  <c r="C18" i="129"/>
  <c r="H30" i="129"/>
  <c r="J30" i="129" s="1"/>
  <c r="H31" i="129"/>
  <c r="H29" i="129"/>
  <c r="H33" i="129"/>
  <c r="H32" i="129"/>
  <c r="H34" i="129"/>
  <c r="C32" i="129"/>
  <c r="C31" i="129"/>
  <c r="C30" i="129"/>
  <c r="C29" i="129"/>
  <c r="C34" i="129"/>
  <c r="C33" i="129"/>
  <c r="L34" i="129"/>
  <c r="L33" i="129"/>
  <c r="L32" i="129"/>
  <c r="L31" i="129"/>
  <c r="L30" i="129"/>
  <c r="L29" i="129"/>
  <c r="F18" i="129" l="1"/>
  <c r="F19" i="129"/>
  <c r="F16" i="129"/>
  <c r="F17" i="129"/>
  <c r="L28" i="129"/>
  <c r="M29" i="129" s="1"/>
  <c r="L36" i="129"/>
  <c r="J33" i="129"/>
  <c r="H28" i="129"/>
  <c r="I29" i="129" s="1"/>
  <c r="J29" i="129"/>
  <c r="J34" i="129"/>
  <c r="H36" i="129"/>
  <c r="J31" i="129"/>
  <c r="J32" i="129"/>
  <c r="C28" i="129"/>
  <c r="C36" i="129"/>
  <c r="D13" i="129"/>
  <c r="E18" i="129" s="1"/>
  <c r="D21" i="129"/>
  <c r="F15" i="129"/>
  <c r="C21" i="129"/>
  <c r="F14" i="129"/>
  <c r="C13" i="129"/>
  <c r="H20" i="131"/>
  <c r="M34" i="129" l="1"/>
  <c r="M33" i="129"/>
  <c r="M31" i="129"/>
  <c r="M32" i="129"/>
  <c r="M30" i="129"/>
  <c r="J58" i="129"/>
  <c r="E16" i="129"/>
  <c r="F13" i="129"/>
  <c r="F21" i="129"/>
  <c r="I32" i="129"/>
  <c r="E15" i="129"/>
  <c r="I31" i="129"/>
  <c r="E17" i="129"/>
  <c r="E14" i="129"/>
  <c r="I30" i="129"/>
  <c r="I58" i="129"/>
  <c r="J28" i="129"/>
  <c r="I36" i="129"/>
  <c r="I57" i="129"/>
  <c r="J36" i="129"/>
  <c r="I34" i="129"/>
  <c r="I33" i="129"/>
  <c r="M36" i="129"/>
  <c r="J57" i="129"/>
  <c r="E21" i="129"/>
  <c r="E19" i="129"/>
  <c r="D20" i="131" l="1"/>
  <c r="F53" i="131" s="1"/>
  <c r="E20" i="131" l="1"/>
  <c r="F20" i="131"/>
  <c r="B13" i="134" l="1"/>
  <c r="U13" i="134" s="1"/>
  <c r="L13" i="134"/>
  <c r="L20" i="134"/>
  <c r="B20" i="134"/>
  <c r="U20" i="134" s="1"/>
  <c r="L25" i="134"/>
  <c r="B25" i="134"/>
  <c r="U25" i="134" s="1"/>
  <c r="B21" i="134"/>
  <c r="U21" i="134" s="1"/>
  <c r="L21" i="134"/>
  <c r="B17" i="134"/>
  <c r="U17" i="134" s="1"/>
  <c r="L17" i="134"/>
  <c r="B22" i="134"/>
  <c r="U22" i="134" s="1"/>
  <c r="L22" i="134"/>
  <c r="L19" i="134"/>
  <c r="B19" i="134"/>
  <c r="U19" i="134" s="1"/>
  <c r="B16" i="134"/>
  <c r="U16" i="134" s="1"/>
  <c r="L16" i="134"/>
  <c r="L26" i="134"/>
  <c r="B26" i="134"/>
  <c r="U26" i="134" s="1"/>
  <c r="B14" i="134"/>
  <c r="U14" i="134" s="1"/>
  <c r="L14" i="134"/>
  <c r="L18" i="134"/>
  <c r="B18" i="134"/>
  <c r="U18" i="134" s="1"/>
  <c r="L15" i="134"/>
  <c r="B15" i="134"/>
  <c r="U15" i="134" s="1"/>
  <c r="L23" i="134"/>
  <c r="B23" i="134"/>
  <c r="U23" i="134" s="1"/>
  <c r="B24" i="134"/>
  <c r="U24" i="134" s="1"/>
  <c r="L24" i="134"/>
  <c r="H13" i="134"/>
  <c r="H16" i="134"/>
  <c r="H25" i="134"/>
  <c r="H15" i="134"/>
  <c r="H23" i="134"/>
  <c r="H18" i="134"/>
  <c r="H22" i="134"/>
  <c r="H19" i="134"/>
  <c r="H21" i="134"/>
  <c r="H17" i="134"/>
  <c r="H14" i="134"/>
  <c r="H24" i="134"/>
  <c r="H20" i="134"/>
  <c r="G20" i="134"/>
  <c r="G18" i="134"/>
  <c r="G15" i="134"/>
  <c r="G16" i="134"/>
  <c r="G25" i="134"/>
  <c r="G24" i="134"/>
  <c r="G14" i="134"/>
  <c r="G19" i="134"/>
  <c r="G21" i="134"/>
  <c r="G23" i="134"/>
  <c r="G17" i="134"/>
  <c r="G13" i="134"/>
  <c r="G22" i="134"/>
  <c r="D13" i="134" l="1"/>
  <c r="V13" i="134" s="1"/>
  <c r="M13" i="134"/>
  <c r="M17" i="134"/>
  <c r="D17" i="134"/>
  <c r="V17" i="134" s="1"/>
  <c r="D23" i="134"/>
  <c r="V23" i="134" s="1"/>
  <c r="M23" i="134"/>
  <c r="M14" i="134"/>
  <c r="D14" i="134"/>
  <c r="V14" i="134" s="1"/>
  <c r="I14" i="134"/>
  <c r="I19" i="134"/>
  <c r="I18" i="134"/>
  <c r="I26" i="134"/>
  <c r="I16" i="134"/>
  <c r="M21" i="134"/>
  <c r="D21" i="134"/>
  <c r="V21" i="134" s="1"/>
  <c r="M19" i="134"/>
  <c r="D19" i="134"/>
  <c r="V19" i="134" s="1"/>
  <c r="I17" i="134"/>
  <c r="I22" i="134"/>
  <c r="I15" i="134"/>
  <c r="M25" i="134"/>
  <c r="D25" i="134"/>
  <c r="D16" i="134"/>
  <c r="V16" i="134" s="1"/>
  <c r="M16" i="134"/>
  <c r="D26" i="134"/>
  <c r="M26" i="134"/>
  <c r="M20" i="134"/>
  <c r="D20" i="134"/>
  <c r="V20" i="134" s="1"/>
  <c r="I20" i="134"/>
  <c r="I13" i="134"/>
  <c r="D22" i="134"/>
  <c r="V22" i="134" s="1"/>
  <c r="M22" i="134"/>
  <c r="M24" i="134"/>
  <c r="D24" i="134"/>
  <c r="D15" i="134"/>
  <c r="V15" i="134" s="1"/>
  <c r="M15" i="134"/>
  <c r="M18" i="134"/>
  <c r="D18" i="134"/>
  <c r="V18" i="134" s="1"/>
  <c r="I24" i="134"/>
  <c r="I21" i="134"/>
  <c r="I23" i="134"/>
  <c r="I25" i="134"/>
  <c r="V25" i="134" l="1"/>
  <c r="V24" i="134"/>
  <c r="V26" i="134"/>
  <c r="H29" i="145" l="1"/>
  <c r="H31" i="145" l="1"/>
  <c r="H30" i="145"/>
  <c r="H27" i="145"/>
  <c r="H28" i="145"/>
  <c r="D32" i="129" l="1"/>
  <c r="D33" i="129"/>
  <c r="D30" i="129"/>
  <c r="D34" i="129"/>
  <c r="D29" i="129"/>
  <c r="D31" i="129"/>
  <c r="F33" i="129" l="1"/>
  <c r="D28" i="129"/>
  <c r="E34" i="129" s="1"/>
  <c r="F29" i="129"/>
  <c r="F34" i="129"/>
  <c r="D36" i="129"/>
  <c r="F31" i="129"/>
  <c r="F32" i="129"/>
  <c r="F30" i="129"/>
  <c r="E32" i="129" l="1"/>
  <c r="E30" i="129"/>
  <c r="E31" i="129"/>
  <c r="E36" i="129"/>
  <c r="H57" i="129"/>
  <c r="F36" i="129"/>
  <c r="E29" i="129"/>
  <c r="H58" i="129"/>
  <c r="F28" i="129"/>
  <c r="E33" i="129"/>
  <c r="G20" i="131" l="1"/>
  <c r="J20" i="131" l="1"/>
  <c r="I20" i="131"/>
  <c r="C23" i="134" l="1"/>
  <c r="E23" i="134" s="1"/>
  <c r="C14" i="134" l="1"/>
  <c r="E14" i="134" s="1"/>
  <c r="C19" i="134" l="1"/>
  <c r="E19" i="134" s="1"/>
  <c r="C25" i="134"/>
  <c r="C13" i="134"/>
  <c r="E13" i="134" s="1"/>
  <c r="C15" i="134"/>
  <c r="E15" i="134" s="1"/>
  <c r="C17" i="134"/>
  <c r="E17" i="134" s="1"/>
  <c r="C16" i="134"/>
  <c r="E16" i="134" s="1"/>
  <c r="C21" i="134"/>
  <c r="E21" i="134" s="1"/>
  <c r="C22" i="134"/>
  <c r="E22" i="134" s="1"/>
  <c r="C26" i="134"/>
  <c r="C24" i="134"/>
  <c r="C18" i="134"/>
  <c r="E18" i="134" s="1"/>
  <c r="C20" i="134"/>
  <c r="E20" i="134" s="1"/>
  <c r="E24" i="134" l="1"/>
  <c r="E25" i="134"/>
  <c r="E26" i="134"/>
  <c r="G19" i="129" l="1"/>
  <c r="G16" i="129"/>
  <c r="G18" i="129"/>
  <c r="G15" i="129"/>
  <c r="G14" i="129"/>
  <c r="G17" i="129"/>
  <c r="H15" i="129"/>
  <c r="H14" i="129"/>
  <c r="H16" i="129"/>
  <c r="H17" i="129"/>
  <c r="H19" i="129"/>
  <c r="H18" i="129"/>
  <c r="L19" i="129"/>
  <c r="L18" i="129"/>
  <c r="L17" i="129"/>
  <c r="L16" i="129"/>
  <c r="L15" i="129"/>
  <c r="L14" i="129"/>
  <c r="K31" i="129"/>
  <c r="N31" i="129" s="1"/>
  <c r="K32" i="129"/>
  <c r="N32" i="129" s="1"/>
  <c r="K30" i="129"/>
  <c r="K29" i="129"/>
  <c r="K33" i="129"/>
  <c r="N33" i="129" s="1"/>
  <c r="K34" i="129"/>
  <c r="N34" i="129" s="1"/>
  <c r="N29" i="129" l="1"/>
  <c r="K28" i="129"/>
  <c r="N28" i="129" s="1"/>
  <c r="N30" i="129"/>
  <c r="K36" i="129"/>
  <c r="N36" i="129" s="1"/>
  <c r="N17" i="129"/>
  <c r="J17" i="129"/>
  <c r="J16" i="129"/>
  <c r="L13" i="129"/>
  <c r="N13" i="129" s="1"/>
  <c r="N14" i="129"/>
  <c r="N18" i="129"/>
  <c r="J19" i="129"/>
  <c r="N15" i="129"/>
  <c r="N19" i="129"/>
  <c r="H21" i="129"/>
  <c r="L21" i="129"/>
  <c r="N16" i="129"/>
  <c r="H13" i="129"/>
  <c r="I16" i="129" s="1"/>
  <c r="J18" i="129"/>
  <c r="G13" i="129"/>
  <c r="J14" i="129"/>
  <c r="J15" i="129"/>
  <c r="G21" i="129"/>
  <c r="M16" i="129" l="1"/>
  <c r="J21" i="129"/>
  <c r="M18" i="129"/>
  <c r="M15" i="129"/>
  <c r="I14" i="129"/>
  <c r="M19" i="129"/>
  <c r="I17" i="129"/>
  <c r="M14" i="129"/>
  <c r="I15" i="129"/>
  <c r="M21" i="129"/>
  <c r="N21" i="129"/>
  <c r="I19" i="129"/>
  <c r="J13" i="129"/>
  <c r="I18" i="129"/>
  <c r="I21" i="129"/>
  <c r="M17" i="129"/>
  <c r="G13" i="131" l="1"/>
  <c r="C13" i="131"/>
  <c r="F13" i="17" l="1"/>
  <c r="D13" i="131"/>
  <c r="E13" i="131" l="1"/>
  <c r="F13" i="131"/>
  <c r="H14" i="98" l="1"/>
  <c r="H13" i="98" l="1"/>
  <c r="D13" i="98"/>
  <c r="E14" i="98" l="1"/>
  <c r="E24" i="98"/>
  <c r="E22" i="98"/>
  <c r="E23" i="98"/>
  <c r="E20" i="98"/>
  <c r="E18" i="98"/>
  <c r="D13" i="113"/>
  <c r="E17" i="98"/>
  <c r="E16" i="98"/>
  <c r="E19" i="98"/>
  <c r="E15" i="98"/>
  <c r="E21" i="98"/>
  <c r="H13" i="113"/>
  <c r="D13" i="115" l="1"/>
  <c r="E15" i="115" s="1"/>
  <c r="H13" i="115"/>
  <c r="E18" i="115" l="1"/>
  <c r="E20" i="115"/>
  <c r="E17" i="115"/>
  <c r="E19" i="115"/>
  <c r="E14" i="115"/>
  <c r="E16" i="115"/>
  <c r="G13" i="18" l="1"/>
  <c r="G14" i="131"/>
  <c r="H33" i="98"/>
  <c r="H32" i="98" s="1"/>
  <c r="D33" i="98"/>
  <c r="D32" i="98" s="1"/>
  <c r="H28" i="113" l="1"/>
  <c r="H27" i="115" s="1"/>
  <c r="C28" i="113"/>
  <c r="C27" i="115" s="1"/>
  <c r="F33" i="98"/>
  <c r="E42" i="98" l="1"/>
  <c r="E39" i="98"/>
  <c r="E40" i="98"/>
  <c r="E38" i="98"/>
  <c r="E43" i="98"/>
  <c r="E35" i="98"/>
  <c r="E37" i="98"/>
  <c r="E41" i="98"/>
  <c r="E36" i="98"/>
  <c r="E34" i="98"/>
  <c r="E33" i="98"/>
  <c r="D28" i="113"/>
  <c r="F32" i="98"/>
  <c r="D27" i="115" l="1"/>
  <c r="E29" i="115" s="1"/>
  <c r="F28" i="113"/>
  <c r="E29" i="113"/>
  <c r="E33" i="113"/>
  <c r="E34" i="113"/>
  <c r="E31" i="113"/>
  <c r="E30" i="113"/>
  <c r="E32" i="113"/>
  <c r="E36" i="113"/>
  <c r="G59" i="113" s="1"/>
  <c r="G60" i="113" s="1"/>
  <c r="F27" i="115" l="1"/>
  <c r="E33" i="115"/>
  <c r="E32" i="115"/>
  <c r="E34" i="115"/>
  <c r="E31" i="115"/>
  <c r="E30" i="115"/>
  <c r="E28" i="115"/>
  <c r="L26" i="109" l="1"/>
  <c r="L19" i="110" l="1"/>
  <c r="L21" i="110"/>
  <c r="L18" i="110"/>
  <c r="L23" i="109"/>
  <c r="B23" i="109"/>
  <c r="L17" i="109"/>
  <c r="L25" i="110"/>
  <c r="L18" i="109"/>
  <c r="B18" i="109"/>
  <c r="B14" i="109"/>
  <c r="L14" i="109"/>
  <c r="B19" i="109"/>
  <c r="L19" i="109"/>
  <c r="L24" i="109"/>
  <c r="B24" i="109"/>
  <c r="L15" i="109"/>
  <c r="B15" i="109"/>
  <c r="L20" i="110"/>
  <c r="B20" i="109"/>
  <c r="L20" i="109"/>
  <c r="L15" i="110"/>
  <c r="L22" i="109"/>
  <c r="B22" i="109"/>
  <c r="L17" i="110"/>
  <c r="L25" i="109"/>
  <c r="B25" i="109"/>
  <c r="L13" i="109"/>
  <c r="B13" i="109"/>
  <c r="L13" i="110"/>
  <c r="L26" i="110"/>
  <c r="L23" i="110"/>
  <c r="L16" i="109"/>
  <c r="B16" i="109"/>
  <c r="L16" i="110"/>
  <c r="L22" i="110"/>
  <c r="L24" i="110"/>
  <c r="B21" i="109"/>
  <c r="L21" i="109"/>
  <c r="L23" i="111"/>
  <c r="L16" i="111"/>
  <c r="U16" i="112"/>
  <c r="L16" i="112"/>
  <c r="L13" i="112"/>
  <c r="U13" i="112"/>
  <c r="L25" i="112"/>
  <c r="U25" i="112"/>
  <c r="L14" i="111"/>
  <c r="L26" i="112"/>
  <c r="U26" i="112"/>
  <c r="L24" i="112"/>
  <c r="U24" i="112"/>
  <c r="L20" i="111"/>
  <c r="L21" i="111"/>
  <c r="L24" i="111"/>
  <c r="L15" i="111"/>
  <c r="L17" i="112"/>
  <c r="U17" i="112"/>
  <c r="L18" i="112"/>
  <c r="U18" i="112"/>
  <c r="L17" i="111"/>
  <c r="L23" i="112"/>
  <c r="U23" i="112"/>
  <c r="L25" i="111"/>
  <c r="U15" i="112"/>
  <c r="L15" i="112"/>
  <c r="L18" i="111"/>
  <c r="L19" i="112"/>
  <c r="U19" i="112"/>
  <c r="U20" i="112"/>
  <c r="L20" i="112"/>
  <c r="L22" i="111"/>
  <c r="U21" i="112"/>
  <c r="L21" i="112"/>
  <c r="U22" i="112"/>
  <c r="L22" i="112"/>
  <c r="L26" i="111"/>
  <c r="L14" i="112"/>
  <c r="U14" i="112"/>
  <c r="L19" i="111"/>
  <c r="M13" i="111" l="1"/>
  <c r="M13" i="112"/>
  <c r="M13" i="110"/>
  <c r="I13" i="17" l="1"/>
  <c r="J13" i="17"/>
  <c r="H13" i="131"/>
  <c r="H14" i="131"/>
  <c r="D14" i="131" l="1"/>
  <c r="C16" i="131"/>
  <c r="C15" i="18"/>
  <c r="H13" i="18"/>
  <c r="I13" i="18" s="1"/>
  <c r="H28" i="131"/>
  <c r="C13" i="18"/>
  <c r="E13" i="18" s="1"/>
  <c r="C14" i="131"/>
  <c r="I13" i="131"/>
  <c r="J13" i="131"/>
  <c r="G14" i="18"/>
  <c r="I14" i="18" s="1"/>
  <c r="G15" i="131"/>
  <c r="D19" i="18"/>
  <c r="D16" i="18"/>
  <c r="D18" i="18"/>
  <c r="H17" i="18"/>
  <c r="D16" i="131"/>
  <c r="D15" i="18"/>
  <c r="D15" i="131"/>
  <c r="D14" i="18"/>
  <c r="C15" i="131"/>
  <c r="C14" i="18"/>
  <c r="C17" i="18"/>
  <c r="C18" i="18"/>
  <c r="C19" i="18"/>
  <c r="C16" i="18"/>
  <c r="H15" i="18"/>
  <c r="H15" i="131"/>
  <c r="H18" i="18"/>
  <c r="H16" i="18"/>
  <c r="G16" i="18"/>
  <c r="G17" i="18"/>
  <c r="G19" i="18"/>
  <c r="G16" i="131"/>
  <c r="G15" i="18"/>
  <c r="G18" i="18"/>
  <c r="I14" i="131"/>
  <c r="J14" i="131"/>
  <c r="J15" i="131" l="1"/>
  <c r="F14" i="131"/>
  <c r="E19" i="18"/>
  <c r="I15" i="18"/>
  <c r="E14" i="18"/>
  <c r="E15" i="18"/>
  <c r="E17" i="18"/>
  <c r="I17" i="18"/>
  <c r="E16" i="18"/>
  <c r="H19" i="18"/>
  <c r="I19" i="18" s="1"/>
  <c r="E14" i="131"/>
  <c r="E18" i="18"/>
  <c r="C28" i="131"/>
  <c r="I16" i="18"/>
  <c r="F54" i="131"/>
  <c r="D28" i="131"/>
  <c r="F16" i="131"/>
  <c r="E16" i="131"/>
  <c r="E15" i="131"/>
  <c r="F15" i="131"/>
  <c r="I15" i="131"/>
  <c r="I18" i="18"/>
  <c r="I16" i="131"/>
  <c r="J16" i="131"/>
  <c r="G28" i="131"/>
  <c r="I28" i="131" s="1"/>
  <c r="Q51" i="132" l="1"/>
  <c r="Q53" i="132"/>
  <c r="E28" i="131"/>
  <c r="I33" i="98"/>
  <c r="I32" i="98" s="1"/>
  <c r="J41" i="98" l="1"/>
  <c r="J39" i="98"/>
  <c r="J35" i="98"/>
  <c r="J42" i="98"/>
  <c r="J40" i="98"/>
  <c r="J38" i="98"/>
  <c r="J36" i="98"/>
  <c r="J34" i="98"/>
  <c r="J37" i="98"/>
  <c r="J43" i="98"/>
  <c r="K33" i="98"/>
  <c r="K21" i="98"/>
  <c r="K19" i="98"/>
  <c r="I14" i="98"/>
  <c r="I13" i="98" l="1"/>
  <c r="J17" i="98" s="1"/>
  <c r="K20" i="98"/>
  <c r="K16" i="98"/>
  <c r="K18" i="98"/>
  <c r="K14" i="98"/>
  <c r="K15" i="98"/>
  <c r="J22" i="98" l="1"/>
  <c r="J24" i="98"/>
  <c r="J23" i="98"/>
  <c r="K32" i="98"/>
  <c r="I28" i="113"/>
  <c r="J33" i="98"/>
  <c r="J14" i="98"/>
  <c r="J15" i="98"/>
  <c r="J16" i="98"/>
  <c r="J19" i="98"/>
  <c r="I13" i="113"/>
  <c r="K13" i="98"/>
  <c r="J21" i="98"/>
  <c r="J18" i="98"/>
  <c r="J20" i="98"/>
  <c r="I27" i="115" l="1"/>
  <c r="K28" i="113"/>
  <c r="J30" i="113"/>
  <c r="J29" i="113"/>
  <c r="J34" i="113"/>
  <c r="J32" i="113"/>
  <c r="J33" i="113"/>
  <c r="J31" i="113"/>
  <c r="J36" i="113"/>
  <c r="H59" i="113" s="1"/>
  <c r="H60" i="113" s="1"/>
  <c r="I13" i="115"/>
  <c r="K13" i="113"/>
  <c r="K27" i="115" l="1"/>
  <c r="J28" i="115"/>
  <c r="J30" i="115"/>
  <c r="J32" i="115"/>
  <c r="J29" i="115"/>
  <c r="J34" i="115"/>
  <c r="J31" i="115"/>
  <c r="J33" i="115"/>
  <c r="J15" i="115"/>
  <c r="J19" i="115"/>
  <c r="J16" i="115"/>
  <c r="J17" i="115"/>
  <c r="J18" i="115"/>
  <c r="J14" i="115"/>
  <c r="J20" i="115"/>
  <c r="K13" i="115"/>
  <c r="R51" i="132" l="1"/>
  <c r="R53" i="132"/>
  <c r="C18" i="109" l="1"/>
  <c r="G21" i="112"/>
  <c r="C13" i="110" l="1"/>
  <c r="H19" i="111"/>
  <c r="H23" i="109"/>
  <c r="H21" i="112"/>
  <c r="H20" i="111"/>
  <c r="H17" i="111"/>
  <c r="H15" i="112"/>
  <c r="H15" i="109"/>
  <c r="H19" i="112"/>
  <c r="H14" i="109"/>
  <c r="H14" i="111"/>
  <c r="H19" i="109"/>
  <c r="H17" i="109"/>
  <c r="H24" i="111"/>
  <c r="H23" i="112"/>
  <c r="H22" i="109"/>
  <c r="H25" i="112"/>
  <c r="H26" i="111"/>
  <c r="H25" i="109"/>
  <c r="H21" i="111"/>
  <c r="H26" i="112"/>
  <c r="H22" i="112"/>
  <c r="H16" i="112"/>
  <c r="H17" i="112"/>
  <c r="H25" i="111"/>
  <c r="H16" i="109"/>
  <c r="H20" i="109"/>
  <c r="H15" i="111"/>
  <c r="H24" i="109"/>
  <c r="H18" i="111"/>
  <c r="H16" i="111"/>
  <c r="H24" i="112"/>
  <c r="H26" i="109"/>
  <c r="H21" i="109"/>
  <c r="H23" i="111"/>
  <c r="H20" i="112"/>
  <c r="H22" i="111"/>
  <c r="H14" i="112"/>
  <c r="H18" i="112"/>
  <c r="H13" i="111"/>
  <c r="H18" i="109"/>
  <c r="C16" i="110"/>
  <c r="G16" i="110"/>
  <c r="H16" i="110"/>
  <c r="G18" i="110"/>
  <c r="H18" i="110"/>
  <c r="C18" i="110"/>
  <c r="G22" i="110"/>
  <c r="H22" i="110"/>
  <c r="C22" i="110"/>
  <c r="C15" i="110"/>
  <c r="G15" i="110"/>
  <c r="H15" i="110"/>
  <c r="H13" i="109"/>
  <c r="G13" i="109"/>
  <c r="C13" i="109"/>
  <c r="H13" i="112"/>
  <c r="C24" i="110"/>
  <c r="G24" i="110"/>
  <c r="H24" i="110"/>
  <c r="G26" i="110"/>
  <c r="H26" i="110"/>
  <c r="C26" i="110"/>
  <c r="G23" i="110"/>
  <c r="H23" i="110"/>
  <c r="C23" i="110"/>
  <c r="H17" i="110"/>
  <c r="G17" i="110"/>
  <c r="C17" i="110"/>
  <c r="H21" i="110"/>
  <c r="C21" i="110"/>
  <c r="G21" i="110"/>
  <c r="G13" i="110"/>
  <c r="H13" i="110"/>
  <c r="G14" i="110"/>
  <c r="H14" i="110"/>
  <c r="C14" i="110"/>
  <c r="C19" i="110"/>
  <c r="H19" i="110"/>
  <c r="G19" i="110"/>
  <c r="C20" i="110"/>
  <c r="H20" i="110"/>
  <c r="G20" i="110"/>
  <c r="H25" i="110"/>
  <c r="G25" i="110"/>
  <c r="C25" i="110"/>
  <c r="G19" i="111"/>
  <c r="C19" i="111"/>
  <c r="G18" i="112"/>
  <c r="C18" i="112"/>
  <c r="G13" i="111"/>
  <c r="C13" i="111"/>
  <c r="G23" i="112"/>
  <c r="C23" i="112"/>
  <c r="G26" i="111"/>
  <c r="C26" i="111"/>
  <c r="G16" i="112"/>
  <c r="C16" i="112"/>
  <c r="G26" i="112"/>
  <c r="C26" i="112"/>
  <c r="C21" i="112"/>
  <c r="G25" i="111"/>
  <c r="C25" i="111"/>
  <c r="G15" i="112"/>
  <c r="C15" i="112"/>
  <c r="G19" i="112"/>
  <c r="C19" i="112"/>
  <c r="G22" i="111"/>
  <c r="C22" i="111"/>
  <c r="G14" i="112"/>
  <c r="C14" i="112"/>
  <c r="G25" i="112"/>
  <c r="C25" i="112"/>
  <c r="G17" i="111"/>
  <c r="C17" i="111"/>
  <c r="G18" i="111"/>
  <c r="C18" i="111"/>
  <c r="G24" i="111"/>
  <c r="C24" i="111"/>
  <c r="G20" i="112"/>
  <c r="C20" i="112"/>
  <c r="G23" i="111"/>
  <c r="C23" i="111"/>
  <c r="G17" i="112"/>
  <c r="C17" i="112"/>
  <c r="G16" i="111"/>
  <c r="C16" i="111"/>
  <c r="G21" i="111"/>
  <c r="C21" i="111"/>
  <c r="G20" i="111"/>
  <c r="C20" i="111"/>
  <c r="G13" i="112"/>
  <c r="C13" i="112"/>
  <c r="G14" i="111"/>
  <c r="C14" i="111"/>
  <c r="G15" i="111"/>
  <c r="C15" i="111"/>
  <c r="G22" i="112"/>
  <c r="C22" i="112"/>
  <c r="G24" i="112"/>
  <c r="C24" i="112"/>
  <c r="G25" i="109"/>
  <c r="C25" i="109"/>
  <c r="G23" i="109"/>
  <c r="C23" i="109"/>
  <c r="G15" i="109"/>
  <c r="C15" i="109"/>
  <c r="G16" i="109"/>
  <c r="C16" i="109"/>
  <c r="G17" i="109"/>
  <c r="C17" i="109"/>
  <c r="G21" i="109"/>
  <c r="C21" i="109"/>
  <c r="G19" i="109"/>
  <c r="C19" i="109"/>
  <c r="G26" i="109"/>
  <c r="C26" i="109"/>
  <c r="G20" i="109"/>
  <c r="C20" i="109"/>
  <c r="G18" i="109"/>
  <c r="G24" i="109"/>
  <c r="C24" i="109"/>
  <c r="G14" i="109"/>
  <c r="C14" i="109"/>
  <c r="G22" i="109"/>
  <c r="C22" i="109"/>
  <c r="I21" i="112" l="1"/>
  <c r="I13" i="110"/>
  <c r="I19" i="110"/>
  <c r="I14" i="110"/>
  <c r="I21" i="110"/>
  <c r="I17" i="110"/>
  <c r="I13" i="111"/>
  <c r="I24" i="112"/>
  <c r="I17" i="112"/>
  <c r="I21" i="111"/>
  <c r="I19" i="109"/>
  <c r="M15" i="109"/>
  <c r="D15" i="109"/>
  <c r="D22" i="112"/>
  <c r="M23" i="112"/>
  <c r="D18" i="111"/>
  <c r="E18" i="111" s="1"/>
  <c r="M19" i="111"/>
  <c r="I15" i="111"/>
  <c r="I22" i="109"/>
  <c r="I15" i="109"/>
  <c r="D26" i="109"/>
  <c r="E26" i="109" s="1"/>
  <c r="M26" i="109"/>
  <c r="D16" i="109"/>
  <c r="M16" i="109"/>
  <c r="D14" i="111"/>
  <c r="M15" i="111"/>
  <c r="D21" i="111"/>
  <c r="E21" i="111" s="1"/>
  <c r="M22" i="111"/>
  <c r="D16" i="111"/>
  <c r="M17" i="111"/>
  <c r="D20" i="112"/>
  <c r="M21" i="112"/>
  <c r="D15" i="112"/>
  <c r="M16" i="112"/>
  <c r="D25" i="111"/>
  <c r="E25" i="111" s="1"/>
  <c r="M26" i="111"/>
  <c r="D16" i="112"/>
  <c r="M17" i="112"/>
  <c r="D13" i="111"/>
  <c r="M14" i="111"/>
  <c r="D18" i="112"/>
  <c r="M19" i="112"/>
  <c r="I25" i="110"/>
  <c r="D23" i="110"/>
  <c r="E23" i="110" s="1"/>
  <c r="M24" i="110"/>
  <c r="D26" i="110"/>
  <c r="E26" i="110" s="1"/>
  <c r="M27" i="110"/>
  <c r="I24" i="110"/>
  <c r="D13" i="112"/>
  <c r="M14" i="112"/>
  <c r="I13" i="109"/>
  <c r="D15" i="110"/>
  <c r="M16" i="110"/>
  <c r="I22" i="110"/>
  <c r="I18" i="110"/>
  <c r="D16" i="110"/>
  <c r="M17" i="110"/>
  <c r="I18" i="112"/>
  <c r="I23" i="111"/>
  <c r="I16" i="111"/>
  <c r="I20" i="109"/>
  <c r="I16" i="112"/>
  <c r="I25" i="109"/>
  <c r="I23" i="112"/>
  <c r="I14" i="111"/>
  <c r="I15" i="112"/>
  <c r="I23" i="109"/>
  <c r="D24" i="112"/>
  <c r="M25" i="112"/>
  <c r="D24" i="111"/>
  <c r="E24" i="111" s="1"/>
  <c r="M25" i="111"/>
  <c r="D14" i="112"/>
  <c r="M15" i="112"/>
  <c r="D26" i="111"/>
  <c r="E26" i="111" s="1"/>
  <c r="M27" i="111"/>
  <c r="D19" i="111"/>
  <c r="E19" i="111" s="1"/>
  <c r="M20" i="111"/>
  <c r="D20" i="110"/>
  <c r="M21" i="110"/>
  <c r="D13" i="110"/>
  <c r="M14" i="110"/>
  <c r="D14" i="109"/>
  <c r="E14" i="109" s="1"/>
  <c r="M14" i="109"/>
  <c r="D20" i="109"/>
  <c r="M20" i="109"/>
  <c r="M21" i="109"/>
  <c r="D21" i="109"/>
  <c r="D17" i="109"/>
  <c r="M17" i="109"/>
  <c r="M23" i="109"/>
  <c r="D23" i="109"/>
  <c r="D25" i="109"/>
  <c r="E25" i="109" s="1"/>
  <c r="M25" i="109"/>
  <c r="D15" i="111"/>
  <c r="M16" i="111"/>
  <c r="D20" i="111"/>
  <c r="E20" i="111" s="1"/>
  <c r="M21" i="111"/>
  <c r="D23" i="111"/>
  <c r="E23" i="111" s="1"/>
  <c r="M24" i="111"/>
  <c r="D25" i="112"/>
  <c r="M26" i="112"/>
  <c r="D19" i="112"/>
  <c r="M20" i="112"/>
  <c r="M27" i="112"/>
  <c r="D26" i="112"/>
  <c r="D23" i="112"/>
  <c r="M24" i="112"/>
  <c r="D14" i="110"/>
  <c r="M15" i="110"/>
  <c r="I13" i="112"/>
  <c r="D13" i="109"/>
  <c r="E13" i="109" s="1"/>
  <c r="M13" i="109"/>
  <c r="I14" i="112"/>
  <c r="I21" i="109"/>
  <c r="I18" i="111"/>
  <c r="I16" i="109"/>
  <c r="I22" i="112"/>
  <c r="I26" i="111"/>
  <c r="I24" i="111"/>
  <c r="I14" i="109"/>
  <c r="I17" i="111"/>
  <c r="I19" i="111"/>
  <c r="D24" i="109"/>
  <c r="E24" i="109" s="1"/>
  <c r="M24" i="109"/>
  <c r="D22" i="111"/>
  <c r="E22" i="111" s="1"/>
  <c r="M23" i="111"/>
  <c r="D21" i="112"/>
  <c r="M22" i="112"/>
  <c r="D25" i="110"/>
  <c r="E25" i="110" s="1"/>
  <c r="M26" i="110"/>
  <c r="I20" i="112"/>
  <c r="M22" i="109"/>
  <c r="D22" i="109"/>
  <c r="M18" i="109"/>
  <c r="D18" i="109"/>
  <c r="M19" i="109"/>
  <c r="D19" i="109"/>
  <c r="D17" i="112"/>
  <c r="M18" i="112"/>
  <c r="D17" i="111"/>
  <c r="E17" i="111" s="1"/>
  <c r="M18" i="111"/>
  <c r="I20" i="110"/>
  <c r="D19" i="110"/>
  <c r="E19" i="110" s="1"/>
  <c r="M20" i="110"/>
  <c r="D21" i="110"/>
  <c r="E21" i="110" s="1"/>
  <c r="M22" i="110"/>
  <c r="D17" i="110"/>
  <c r="M18" i="110"/>
  <c r="I23" i="110"/>
  <c r="I26" i="110"/>
  <c r="D24" i="110"/>
  <c r="E24" i="110" s="1"/>
  <c r="M25" i="110"/>
  <c r="I15" i="110"/>
  <c r="D22" i="110"/>
  <c r="E22" i="110" s="1"/>
  <c r="M23" i="110"/>
  <c r="D18" i="110"/>
  <c r="E18" i="110" s="1"/>
  <c r="M19" i="110"/>
  <c r="I16" i="110"/>
  <c r="I18" i="109"/>
  <c r="I22" i="111"/>
  <c r="I26" i="109"/>
  <c r="I24" i="109"/>
  <c r="I25" i="111"/>
  <c r="I26" i="112"/>
  <c r="I25" i="112"/>
  <c r="I17" i="109"/>
  <c r="I19" i="112"/>
  <c r="I20" i="111"/>
  <c r="E22" i="109" l="1"/>
  <c r="E14" i="110"/>
  <c r="E13" i="110"/>
  <c r="E13" i="111"/>
  <c r="E23" i="109"/>
  <c r="E18" i="109"/>
  <c r="E15" i="110"/>
  <c r="E19" i="109"/>
  <c r="E20" i="109"/>
  <c r="E21" i="109"/>
  <c r="E17" i="109"/>
  <c r="E16" i="110"/>
  <c r="E16" i="109"/>
  <c r="E16" i="111"/>
  <c r="E14" i="111"/>
  <c r="E17" i="110"/>
  <c r="E21" i="112"/>
  <c r="V21" i="112"/>
  <c r="V23" i="112"/>
  <c r="E23" i="112"/>
  <c r="V19" i="112"/>
  <c r="E19" i="112"/>
  <c r="E15" i="111"/>
  <c r="E20" i="110"/>
  <c r="V20" i="112"/>
  <c r="E20" i="112"/>
  <c r="E22" i="112"/>
  <c r="V22" i="112"/>
  <c r="V26" i="112"/>
  <c r="E26" i="112"/>
  <c r="E13" i="112"/>
  <c r="V13" i="112"/>
  <c r="E15" i="109"/>
  <c r="V17" i="112"/>
  <c r="E17" i="112"/>
  <c r="E25" i="112"/>
  <c r="V25" i="112"/>
  <c r="V14" i="112"/>
  <c r="E14" i="112"/>
  <c r="E24" i="112"/>
  <c r="V24" i="112"/>
  <c r="E18" i="112"/>
  <c r="V18" i="112"/>
  <c r="E16" i="112"/>
  <c r="V16" i="112"/>
  <c r="E15" i="112"/>
  <c r="V15" i="112"/>
  <c r="C24" i="98" l="1"/>
  <c r="F24" i="98" s="1"/>
  <c r="C20" i="98" l="1"/>
  <c r="F20" i="98" s="1"/>
  <c r="C19" i="98" l="1"/>
  <c r="F19" i="98" s="1"/>
  <c r="C14" i="98"/>
  <c r="C22" i="98"/>
  <c r="F22" i="98" s="1"/>
  <c r="C17" i="98"/>
  <c r="F17" i="98" s="1"/>
  <c r="C21" i="98"/>
  <c r="F21" i="98" s="1"/>
  <c r="C16" i="98"/>
  <c r="F16" i="98" s="1"/>
  <c r="C15" i="98"/>
  <c r="F15" i="98" s="1"/>
  <c r="C23" i="98"/>
  <c r="F23" i="98" s="1"/>
  <c r="C18" i="98"/>
  <c r="F18" i="98" s="1"/>
  <c r="C13" i="98" l="1"/>
  <c r="F14" i="98"/>
  <c r="C13" i="113" l="1"/>
  <c r="F13" i="98"/>
  <c r="C13" i="115" l="1"/>
  <c r="F13" i="115" s="1"/>
  <c r="F13" i="113"/>
  <c r="D14" i="113" l="1"/>
  <c r="F14" i="113" l="1"/>
  <c r="E14" i="113"/>
  <c r="I15" i="113"/>
  <c r="I14" i="113"/>
  <c r="I19" i="113"/>
  <c r="I16" i="113"/>
  <c r="D18" i="113"/>
  <c r="D17" i="113"/>
  <c r="I17" i="113"/>
  <c r="I18" i="113"/>
  <c r="D16" i="113"/>
  <c r="D19" i="113"/>
  <c r="D15" i="113"/>
  <c r="F19" i="113" l="1"/>
  <c r="E19" i="113"/>
  <c r="F17" i="113"/>
  <c r="E17" i="113"/>
  <c r="K15" i="113"/>
  <c r="J15" i="113"/>
  <c r="F16" i="113"/>
  <c r="E16" i="113"/>
  <c r="F18" i="113"/>
  <c r="E18" i="113"/>
  <c r="K19" i="113"/>
  <c r="J19" i="113"/>
  <c r="K18" i="113"/>
  <c r="J18" i="113"/>
  <c r="K16" i="113"/>
  <c r="J16" i="113"/>
  <c r="D21" i="113"/>
  <c r="F15" i="113"/>
  <c r="E15" i="113"/>
  <c r="K17" i="113"/>
  <c r="J17" i="113"/>
  <c r="K14" i="113"/>
  <c r="J14" i="113"/>
  <c r="K21" i="113" l="1"/>
  <c r="J21" i="113"/>
  <c r="F21" i="113"/>
  <c r="E21" i="113"/>
  <c r="D19" i="131" l="1"/>
  <c r="C19" i="131"/>
  <c r="C27" i="131" s="1"/>
  <c r="G19" i="131"/>
  <c r="G27" i="131" s="1"/>
  <c r="F19" i="131" l="1"/>
  <c r="E19" i="131"/>
  <c r="D27" i="131"/>
  <c r="E27" i="131" s="1"/>
  <c r="H19" i="131" l="1"/>
  <c r="I19" i="131" l="1"/>
  <c r="J19" i="131"/>
  <c r="H27" i="131"/>
  <c r="I27" i="131" s="1"/>
  <c r="D41" i="136" l="1"/>
  <c r="C24" i="136"/>
  <c r="H41" i="136"/>
  <c r="I24" i="136"/>
  <c r="D24" i="136"/>
  <c r="H24" i="136"/>
  <c r="K24" i="136" l="1"/>
  <c r="F24" i="136"/>
  <c r="C41" i="136"/>
  <c r="F41" i="136" s="1"/>
  <c r="C40" i="136"/>
  <c r="I31" i="136"/>
  <c r="I41" i="136"/>
  <c r="C32" i="138"/>
  <c r="D34" i="136"/>
  <c r="D38" i="136"/>
  <c r="D36" i="136"/>
  <c r="D35" i="136"/>
  <c r="D39" i="136"/>
  <c r="D40" i="136"/>
  <c r="D33" i="136"/>
  <c r="D37" i="136"/>
  <c r="D31" i="136"/>
  <c r="D32" i="136"/>
  <c r="D18" i="136"/>
  <c r="D22" i="136"/>
  <c r="D15" i="136"/>
  <c r="D19" i="136"/>
  <c r="D23" i="136"/>
  <c r="D21" i="136"/>
  <c r="D16" i="136"/>
  <c r="D20" i="136"/>
  <c r="D14" i="136"/>
  <c r="D17" i="136"/>
  <c r="C18" i="136"/>
  <c r="C22" i="136"/>
  <c r="C21" i="136"/>
  <c r="C15" i="136"/>
  <c r="F15" i="136" s="1"/>
  <c r="C19" i="136"/>
  <c r="C23" i="136"/>
  <c r="C16" i="136"/>
  <c r="C20" i="136"/>
  <c r="C14" i="136"/>
  <c r="C17" i="136"/>
  <c r="C31" i="136"/>
  <c r="C32" i="136"/>
  <c r="C34" i="136"/>
  <c r="C36" i="136"/>
  <c r="C38" i="136"/>
  <c r="F38" i="136" s="1"/>
  <c r="C33" i="136"/>
  <c r="C35" i="136"/>
  <c r="C37" i="136"/>
  <c r="C39" i="136"/>
  <c r="F39" i="136" s="1"/>
  <c r="H32" i="136"/>
  <c r="H36" i="136"/>
  <c r="H40" i="136"/>
  <c r="H37" i="136"/>
  <c r="H35" i="136"/>
  <c r="H39" i="136"/>
  <c r="H31" i="136"/>
  <c r="H34" i="136"/>
  <c r="H38" i="136"/>
  <c r="H33" i="136"/>
  <c r="H16" i="136"/>
  <c r="H20" i="136"/>
  <c r="H14" i="136"/>
  <c r="H17" i="136"/>
  <c r="H21" i="136"/>
  <c r="H18" i="136"/>
  <c r="H22" i="136"/>
  <c r="H15" i="136"/>
  <c r="H19" i="136"/>
  <c r="H23" i="136"/>
  <c r="I15" i="136"/>
  <c r="I19" i="136"/>
  <c r="I23" i="136"/>
  <c r="I16" i="136"/>
  <c r="I20" i="136"/>
  <c r="I14" i="136"/>
  <c r="I17" i="136"/>
  <c r="I21" i="136"/>
  <c r="I18" i="136"/>
  <c r="I22" i="136"/>
  <c r="I33" i="136"/>
  <c r="I37" i="136"/>
  <c r="I40" i="136"/>
  <c r="I32" i="136"/>
  <c r="I35" i="136"/>
  <c r="I36" i="136"/>
  <c r="I39" i="136"/>
  <c r="I34" i="136"/>
  <c r="I38" i="136"/>
  <c r="C30" i="137"/>
  <c r="C33" i="137"/>
  <c r="C29" i="137"/>
  <c r="C34" i="137"/>
  <c r="C32" i="137"/>
  <c r="C31" i="137"/>
  <c r="D34" i="137"/>
  <c r="D29" i="137"/>
  <c r="D30" i="137"/>
  <c r="D31" i="137"/>
  <c r="D32" i="137"/>
  <c r="D33" i="137"/>
  <c r="D30" i="138"/>
  <c r="E30" i="138" s="1"/>
  <c r="D29" i="138"/>
  <c r="D31" i="138"/>
  <c r="D32" i="138"/>
  <c r="D33" i="138"/>
  <c r="D34" i="138"/>
  <c r="D35" i="138"/>
  <c r="D15" i="137"/>
  <c r="D14" i="137"/>
  <c r="D17" i="137"/>
  <c r="D19" i="137"/>
  <c r="D18" i="137"/>
  <c r="D16" i="137"/>
  <c r="D17" i="138"/>
  <c r="D18" i="138"/>
  <c r="D19" i="138"/>
  <c r="D20" i="138"/>
  <c r="D15" i="138"/>
  <c r="E15" i="138" s="1"/>
  <c r="D14" i="138"/>
  <c r="D16" i="138"/>
  <c r="C16" i="137"/>
  <c r="C19" i="137"/>
  <c r="C15" i="137"/>
  <c r="C14" i="137"/>
  <c r="C17" i="137"/>
  <c r="C18" i="137"/>
  <c r="C17" i="138"/>
  <c r="C15" i="138"/>
  <c r="C14" i="138"/>
  <c r="C20" i="138"/>
  <c r="C19" i="138"/>
  <c r="C18" i="138"/>
  <c r="C16" i="138"/>
  <c r="F34" i="136" l="1"/>
  <c r="F35" i="136"/>
  <c r="F17" i="137"/>
  <c r="K34" i="136"/>
  <c r="F15" i="138"/>
  <c r="F37" i="136"/>
  <c r="F22" i="136"/>
  <c r="D13" i="137"/>
  <c r="E14" i="137" s="1"/>
  <c r="K36" i="136"/>
  <c r="F16" i="138"/>
  <c r="F21" i="136"/>
  <c r="K23" i="136"/>
  <c r="K20" i="136"/>
  <c r="F18" i="137"/>
  <c r="K33" i="136"/>
  <c r="F32" i="137"/>
  <c r="F19" i="137"/>
  <c r="F16" i="137"/>
  <c r="F20" i="136"/>
  <c r="F16" i="136"/>
  <c r="F18" i="138"/>
  <c r="K18" i="136"/>
  <c r="K21" i="136"/>
  <c r="F17" i="136"/>
  <c r="F19" i="138"/>
  <c r="K17" i="136"/>
  <c r="F18" i="136"/>
  <c r="D13" i="136"/>
  <c r="E24" i="136" s="1"/>
  <c r="E18" i="137"/>
  <c r="K19" i="136"/>
  <c r="K16" i="136"/>
  <c r="F23" i="136"/>
  <c r="F20" i="138"/>
  <c r="D21" i="137"/>
  <c r="E21" i="137" s="1"/>
  <c r="E16" i="137"/>
  <c r="F17" i="138"/>
  <c r="D13" i="138"/>
  <c r="E19" i="138" s="1"/>
  <c r="I13" i="136"/>
  <c r="J18" i="136" s="1"/>
  <c r="K15" i="136"/>
  <c r="F19" i="136"/>
  <c r="E17" i="137"/>
  <c r="K22" i="136"/>
  <c r="F14" i="137"/>
  <c r="C13" i="137"/>
  <c r="F13" i="137" s="1"/>
  <c r="C13" i="138"/>
  <c r="F14" i="138"/>
  <c r="C21" i="137"/>
  <c r="F15" i="137"/>
  <c r="C13" i="136"/>
  <c r="F14" i="136"/>
  <c r="H13" i="136"/>
  <c r="K14" i="136"/>
  <c r="D28" i="138"/>
  <c r="E34" i="138" s="1"/>
  <c r="F31" i="137"/>
  <c r="K38" i="136"/>
  <c r="K32" i="136"/>
  <c r="F32" i="136"/>
  <c r="F32" i="138"/>
  <c r="D30" i="136"/>
  <c r="E41" i="136" s="1"/>
  <c r="I30" i="136"/>
  <c r="J33" i="136" s="1"/>
  <c r="F34" i="137"/>
  <c r="K39" i="136"/>
  <c r="F40" i="136"/>
  <c r="D36" i="137"/>
  <c r="F33" i="137"/>
  <c r="K35" i="136"/>
  <c r="F33" i="136"/>
  <c r="K37" i="136"/>
  <c r="E33" i="138"/>
  <c r="E32" i="138"/>
  <c r="D28" i="137"/>
  <c r="E33" i="137" s="1"/>
  <c r="K40" i="136"/>
  <c r="F36" i="136"/>
  <c r="K41" i="136"/>
  <c r="C36" i="137"/>
  <c r="F30" i="137"/>
  <c r="C30" i="136"/>
  <c r="F31" i="136"/>
  <c r="K31" i="136"/>
  <c r="H30" i="136"/>
  <c r="F29" i="137"/>
  <c r="C28" i="137"/>
  <c r="C35" i="138"/>
  <c r="F35" i="138" s="1"/>
  <c r="C29" i="138"/>
  <c r="C34" i="138"/>
  <c r="F34" i="138" s="1"/>
  <c r="C31" i="138"/>
  <c r="F31" i="138" s="1"/>
  <c r="C33" i="138"/>
  <c r="F33" i="138" s="1"/>
  <c r="C30" i="138"/>
  <c r="F30" i="138" s="1"/>
  <c r="I14" i="138"/>
  <c r="H31" i="138"/>
  <c r="I32" i="137"/>
  <c r="H17" i="138"/>
  <c r="I18" i="137"/>
  <c r="I15" i="137"/>
  <c r="I14" i="137"/>
  <c r="I17" i="137"/>
  <c r="I19" i="137"/>
  <c r="I16" i="137"/>
  <c r="H16" i="137"/>
  <c r="H15" i="137"/>
  <c r="H14" i="137"/>
  <c r="H17" i="137"/>
  <c r="H19" i="137"/>
  <c r="H18" i="137"/>
  <c r="I35" i="138"/>
  <c r="I30" i="138"/>
  <c r="J30" i="138" s="1"/>
  <c r="I31" i="138"/>
  <c r="I32" i="138"/>
  <c r="I33" i="138"/>
  <c r="I34" i="138"/>
  <c r="I29" i="138"/>
  <c r="H32" i="137"/>
  <c r="H29" i="137"/>
  <c r="H31" i="137"/>
  <c r="H34" i="137"/>
  <c r="H33" i="137"/>
  <c r="H30" i="137"/>
  <c r="E19" i="137" l="1"/>
  <c r="E18" i="136"/>
  <c r="E31" i="138"/>
  <c r="E15" i="137"/>
  <c r="E16" i="136"/>
  <c r="J37" i="136"/>
  <c r="F21" i="137"/>
  <c r="K17" i="137"/>
  <c r="E19" i="136"/>
  <c r="E14" i="136"/>
  <c r="E20" i="136"/>
  <c r="E15" i="136"/>
  <c r="E21" i="136"/>
  <c r="K19" i="137"/>
  <c r="I13" i="137"/>
  <c r="J14" i="137" s="1"/>
  <c r="F13" i="136"/>
  <c r="E23" i="136"/>
  <c r="J31" i="136"/>
  <c r="J38" i="136"/>
  <c r="F13" i="138"/>
  <c r="J32" i="136"/>
  <c r="J36" i="136"/>
  <c r="E20" i="138"/>
  <c r="F30" i="136"/>
  <c r="J39" i="136"/>
  <c r="E17" i="138"/>
  <c r="E29" i="138"/>
  <c r="E32" i="137"/>
  <c r="J35" i="136"/>
  <c r="E35" i="138"/>
  <c r="E14" i="138"/>
  <c r="J14" i="136"/>
  <c r="J24" i="136"/>
  <c r="J20" i="136"/>
  <c r="J19" i="136"/>
  <c r="J21" i="136"/>
  <c r="J22" i="136"/>
  <c r="J23" i="136"/>
  <c r="I21" i="137"/>
  <c r="J17" i="136"/>
  <c r="E22" i="136"/>
  <c r="E18" i="138"/>
  <c r="E17" i="136"/>
  <c r="K16" i="137"/>
  <c r="K18" i="137"/>
  <c r="K13" i="136"/>
  <c r="E16" i="138"/>
  <c r="J15" i="136"/>
  <c r="J16" i="136"/>
  <c r="H21" i="137"/>
  <c r="K15" i="137"/>
  <c r="H13" i="137"/>
  <c r="K14" i="137"/>
  <c r="E36" i="136"/>
  <c r="E31" i="136"/>
  <c r="E36" i="137"/>
  <c r="G58" i="137"/>
  <c r="E29" i="137"/>
  <c r="J41" i="136"/>
  <c r="J40" i="136"/>
  <c r="E31" i="137"/>
  <c r="G59" i="137"/>
  <c r="E33" i="136"/>
  <c r="K31" i="138"/>
  <c r="F28" i="137"/>
  <c r="E35" i="136"/>
  <c r="E39" i="136"/>
  <c r="E34" i="137"/>
  <c r="I28" i="138"/>
  <c r="J35" i="138" s="1"/>
  <c r="E38" i="136"/>
  <c r="E30" i="137"/>
  <c r="E40" i="136"/>
  <c r="F36" i="137"/>
  <c r="K32" i="137"/>
  <c r="K30" i="136"/>
  <c r="E32" i="136"/>
  <c r="J34" i="136"/>
  <c r="E37" i="136"/>
  <c r="E34" i="136"/>
  <c r="H28" i="137"/>
  <c r="H36" i="137"/>
  <c r="C28" i="138"/>
  <c r="F28" i="138" s="1"/>
  <c r="F29" i="138"/>
  <c r="I15" i="138"/>
  <c r="J15" i="138" s="1"/>
  <c r="I16" i="138"/>
  <c r="I17" i="138"/>
  <c r="K17" i="138" s="1"/>
  <c r="I20" i="138"/>
  <c r="I18" i="138"/>
  <c r="I19" i="138"/>
  <c r="H34" i="138"/>
  <c r="K34" i="138" s="1"/>
  <c r="H32" i="138"/>
  <c r="K32" i="138" s="1"/>
  <c r="H30" i="138"/>
  <c r="K30" i="138" s="1"/>
  <c r="I30" i="137"/>
  <c r="K30" i="137" s="1"/>
  <c r="H35" i="138"/>
  <c r="K35" i="138" s="1"/>
  <c r="H29" i="138"/>
  <c r="H33" i="138"/>
  <c r="K33" i="138" s="1"/>
  <c r="I31" i="137"/>
  <c r="I33" i="137"/>
  <c r="I29" i="137"/>
  <c r="K29" i="137" s="1"/>
  <c r="I34" i="137"/>
  <c r="K34" i="137" s="1"/>
  <c r="H15" i="138"/>
  <c r="H14" i="138"/>
  <c r="H20" i="138"/>
  <c r="H18" i="138"/>
  <c r="H16" i="138"/>
  <c r="H19" i="138"/>
  <c r="C21" i="131"/>
  <c r="D21" i="131"/>
  <c r="J16" i="137" l="1"/>
  <c r="K13" i="137"/>
  <c r="J21" i="137"/>
  <c r="J19" i="137"/>
  <c r="I36" i="137"/>
  <c r="K36" i="137" s="1"/>
  <c r="K21" i="137"/>
  <c r="J15" i="137"/>
  <c r="K15" i="138"/>
  <c r="J33" i="138"/>
  <c r="J17" i="137"/>
  <c r="J18" i="137"/>
  <c r="K31" i="137"/>
  <c r="I13" i="138"/>
  <c r="J18" i="138" s="1"/>
  <c r="K19" i="138"/>
  <c r="J19" i="138"/>
  <c r="K16" i="138"/>
  <c r="K18" i="138"/>
  <c r="K20" i="138"/>
  <c r="K14" i="138"/>
  <c r="H13" i="138"/>
  <c r="J32" i="138"/>
  <c r="H58" i="137"/>
  <c r="K33" i="137"/>
  <c r="J29" i="138"/>
  <c r="J31" i="138"/>
  <c r="G53" i="131"/>
  <c r="D29" i="131"/>
  <c r="G54" i="131"/>
  <c r="I28" i="137"/>
  <c r="J34" i="137" s="1"/>
  <c r="J34" i="138"/>
  <c r="F21" i="131"/>
  <c r="E21" i="131"/>
  <c r="C29" i="131"/>
  <c r="K29" i="138"/>
  <c r="H28" i="138"/>
  <c r="K28" i="138" s="1"/>
  <c r="J17" i="138" l="1"/>
  <c r="J14" i="138"/>
  <c r="J16" i="138"/>
  <c r="J20" i="138"/>
  <c r="K13" i="138"/>
  <c r="M30" i="138"/>
  <c r="K28" i="137"/>
  <c r="J36" i="137"/>
  <c r="J29" i="137"/>
  <c r="E29" i="131"/>
  <c r="J31" i="137"/>
  <c r="H59" i="137"/>
  <c r="J32" i="137"/>
  <c r="J30" i="137"/>
  <c r="J33" i="137"/>
  <c r="H21" i="131" l="1"/>
  <c r="H29" i="131" s="1"/>
  <c r="B23" i="135" l="1"/>
  <c r="U23" i="135" s="1"/>
  <c r="L23" i="135"/>
  <c r="B20" i="135"/>
  <c r="U20" i="135" s="1"/>
  <c r="L20" i="135"/>
  <c r="B22" i="135"/>
  <c r="U22" i="135" s="1"/>
  <c r="L22" i="135"/>
  <c r="B15" i="135"/>
  <c r="U15" i="135" s="1"/>
  <c r="L15" i="135"/>
  <c r="B25" i="135"/>
  <c r="U25" i="135" s="1"/>
  <c r="L25" i="135"/>
  <c r="B16" i="135"/>
  <c r="U16" i="135" s="1"/>
  <c r="L16" i="135"/>
  <c r="M24" i="135"/>
  <c r="B21" i="135"/>
  <c r="U21" i="135" s="1"/>
  <c r="L21" i="135"/>
  <c r="B19" i="135"/>
  <c r="U19" i="135" s="1"/>
  <c r="L19" i="135"/>
  <c r="B18" i="135"/>
  <c r="U18" i="135" s="1"/>
  <c r="L18" i="135"/>
  <c r="B17" i="135"/>
  <c r="U17" i="135" s="1"/>
  <c r="L17" i="135"/>
  <c r="B14" i="135"/>
  <c r="U14" i="135" s="1"/>
  <c r="L14" i="135"/>
  <c r="B26" i="135"/>
  <c r="U26" i="135" s="1"/>
  <c r="L26" i="135"/>
  <c r="H13" i="135"/>
  <c r="H24" i="135"/>
  <c r="H17" i="135"/>
  <c r="H16" i="135"/>
  <c r="H19" i="135"/>
  <c r="H22" i="135"/>
  <c r="H20" i="135"/>
  <c r="H23" i="135"/>
  <c r="H25" i="135"/>
  <c r="H15" i="135"/>
  <c r="H21" i="135"/>
  <c r="H18" i="135"/>
  <c r="H14" i="135"/>
  <c r="H26" i="135"/>
  <c r="G17" i="135"/>
  <c r="G20" i="135"/>
  <c r="G26" i="135"/>
  <c r="G14" i="135"/>
  <c r="G23" i="135"/>
  <c r="G22" i="135"/>
  <c r="G19" i="135"/>
  <c r="G18" i="135"/>
  <c r="G15" i="135"/>
  <c r="G21" i="135"/>
  <c r="G13" i="135"/>
  <c r="G25" i="135"/>
  <c r="G24" i="135"/>
  <c r="G16" i="135"/>
  <c r="I13" i="135" l="1"/>
  <c r="G28" i="135"/>
  <c r="H28" i="135"/>
  <c r="I15" i="135"/>
  <c r="D24" i="135"/>
  <c r="V24" i="135" s="1"/>
  <c r="B24" i="135"/>
  <c r="U24" i="135" s="1"/>
  <c r="L24" i="135"/>
  <c r="I23" i="135"/>
  <c r="I19" i="135"/>
  <c r="B13" i="135"/>
  <c r="U13" i="135" s="1"/>
  <c r="L13" i="135"/>
  <c r="I14" i="135"/>
  <c r="M14" i="135"/>
  <c r="D14" i="135"/>
  <c r="V14" i="135" s="1"/>
  <c r="M16" i="135"/>
  <c r="D16" i="135"/>
  <c r="V16" i="135" s="1"/>
  <c r="D26" i="135"/>
  <c r="M26" i="135"/>
  <c r="I26" i="135"/>
  <c r="I20" i="135"/>
  <c r="D17" i="135"/>
  <c r="V17" i="135" s="1"/>
  <c r="M17" i="135"/>
  <c r="I18" i="135"/>
  <c r="I17" i="135"/>
  <c r="M13" i="135"/>
  <c r="D13" i="135"/>
  <c r="V13" i="135" s="1"/>
  <c r="M19" i="135"/>
  <c r="D19" i="135"/>
  <c r="V19" i="135" s="1"/>
  <c r="I21" i="135"/>
  <c r="M18" i="135"/>
  <c r="D18" i="135"/>
  <c r="V18" i="135" s="1"/>
  <c r="I22" i="135"/>
  <c r="I24" i="135"/>
  <c r="I16" i="135"/>
  <c r="M25" i="135"/>
  <c r="D25" i="135"/>
  <c r="D15" i="135"/>
  <c r="V15" i="135" s="1"/>
  <c r="M15" i="135"/>
  <c r="M23" i="135"/>
  <c r="D23" i="135"/>
  <c r="I25" i="135"/>
  <c r="D21" i="135"/>
  <c r="V21" i="135" s="1"/>
  <c r="M21" i="135"/>
  <c r="M22" i="135"/>
  <c r="D22" i="135"/>
  <c r="V22" i="135" s="1"/>
  <c r="M20" i="135"/>
  <c r="D20" i="135"/>
  <c r="V20" i="135" s="1"/>
  <c r="D28" i="135" l="1"/>
  <c r="V26" i="135"/>
  <c r="V23" i="135"/>
  <c r="V25" i="135"/>
  <c r="G21" i="131" l="1"/>
  <c r="J21" i="131" l="1"/>
  <c r="I21" i="131"/>
  <c r="G29" i="131"/>
  <c r="I29" i="131" s="1"/>
  <c r="C13" i="135" l="1"/>
  <c r="E13" i="135" s="1"/>
  <c r="C24" i="135"/>
  <c r="E24" i="135" s="1"/>
  <c r="C14" i="135" l="1"/>
  <c r="E14" i="135" s="1"/>
  <c r="C15" i="135"/>
  <c r="E15" i="135" s="1"/>
  <c r="C19" i="135"/>
  <c r="E19" i="135" s="1"/>
  <c r="C20" i="135"/>
  <c r="E20" i="135" s="1"/>
  <c r="C26" i="135"/>
  <c r="C22" i="135"/>
  <c r="E22" i="135" s="1"/>
  <c r="C23" i="135"/>
  <c r="E23" i="135" s="1"/>
  <c r="C25" i="135"/>
  <c r="C16" i="135"/>
  <c r="E16" i="135" s="1"/>
  <c r="C21" i="135"/>
  <c r="E21" i="135" s="1"/>
  <c r="C18" i="135"/>
  <c r="E18" i="135" s="1"/>
  <c r="C17" i="135"/>
  <c r="E17" i="135" s="1"/>
  <c r="E25" i="135" l="1"/>
  <c r="C28" i="135"/>
  <c r="E26" i="135"/>
  <c r="B23" i="108" l="1"/>
  <c r="L23" i="108"/>
  <c r="V23" i="108" s="1"/>
  <c r="L24" i="108"/>
  <c r="V24" i="108" s="1"/>
  <c r="B24" i="108"/>
  <c r="L25" i="108"/>
  <c r="V25" i="108" s="1"/>
  <c r="B25" i="108"/>
  <c r="L17" i="108"/>
  <c r="V17" i="108" s="1"/>
  <c r="B17" i="108"/>
  <c r="L18" i="108"/>
  <c r="V18" i="108" s="1"/>
  <c r="B18" i="108"/>
  <c r="L20" i="108"/>
  <c r="V20" i="108" s="1"/>
  <c r="B20" i="108"/>
  <c r="L21" i="108"/>
  <c r="V21" i="108" s="1"/>
  <c r="B21" i="108"/>
  <c r="L15" i="108"/>
  <c r="V15" i="108" s="1"/>
  <c r="B15" i="108"/>
  <c r="L14" i="108"/>
  <c r="V14" i="108" s="1"/>
  <c r="B14" i="108"/>
  <c r="L13" i="108"/>
  <c r="B13" i="108"/>
  <c r="V13" i="108" s="1"/>
  <c r="B22" i="108"/>
  <c r="L22" i="108"/>
  <c r="V22" i="108" s="1"/>
  <c r="L19" i="108"/>
  <c r="V19" i="108" s="1"/>
  <c r="B19" i="108"/>
  <c r="L26" i="108"/>
  <c r="V26" i="108" s="1"/>
  <c r="B26" i="108"/>
  <c r="B16" i="108"/>
  <c r="L16" i="108"/>
  <c r="V16" i="108" s="1"/>
  <c r="H19" i="108"/>
  <c r="H22" i="108"/>
  <c r="H23" i="108"/>
  <c r="H18" i="108"/>
  <c r="H21" i="108"/>
  <c r="H20" i="108"/>
  <c r="H15" i="108"/>
  <c r="H26" i="108"/>
  <c r="H25" i="108"/>
  <c r="H24" i="108"/>
  <c r="H14" i="108"/>
  <c r="H16" i="108"/>
  <c r="H17" i="108"/>
  <c r="H13" i="108"/>
  <c r="I13" i="108" s="1"/>
  <c r="G13" i="108"/>
  <c r="C13" i="108"/>
  <c r="G24" i="108"/>
  <c r="C24" i="108"/>
  <c r="G15" i="108"/>
  <c r="C15" i="108"/>
  <c r="C17" i="108"/>
  <c r="G17" i="108"/>
  <c r="C22" i="108"/>
  <c r="G22" i="108"/>
  <c r="G16" i="108"/>
  <c r="C16" i="108"/>
  <c r="C21" i="108"/>
  <c r="G21" i="108"/>
  <c r="G14" i="108"/>
  <c r="C14" i="108"/>
  <c r="G18" i="108"/>
  <c r="C18" i="108"/>
  <c r="C23" i="108"/>
  <c r="G23" i="108"/>
  <c r="G19" i="108"/>
  <c r="C19" i="108"/>
  <c r="C25" i="108"/>
  <c r="G25" i="108"/>
  <c r="C26" i="108"/>
  <c r="G26" i="108"/>
  <c r="C20" i="108"/>
  <c r="G20" i="108"/>
  <c r="M16" i="108" l="1"/>
  <c r="D16" i="108"/>
  <c r="I22" i="108"/>
  <c r="I19" i="108"/>
  <c r="M19" i="108"/>
  <c r="D19" i="108"/>
  <c r="M22" i="108"/>
  <c r="D22" i="108"/>
  <c r="I17" i="108"/>
  <c r="D17" i="108"/>
  <c r="M17" i="108"/>
  <c r="I16" i="108"/>
  <c r="D18" i="108"/>
  <c r="M18" i="108"/>
  <c r="G15" i="145"/>
  <c r="H15" i="145" s="1"/>
  <c r="I14" i="108"/>
  <c r="M20" i="108"/>
  <c r="D20" i="108"/>
  <c r="I24" i="108"/>
  <c r="D15" i="108"/>
  <c r="M15" i="108"/>
  <c r="I25" i="108"/>
  <c r="D14" i="108"/>
  <c r="M14" i="108"/>
  <c r="I26" i="108"/>
  <c r="D26" i="108"/>
  <c r="M26" i="108"/>
  <c r="M13" i="108"/>
  <c r="D13" i="108"/>
  <c r="I15" i="108"/>
  <c r="M23" i="108"/>
  <c r="D23" i="108"/>
  <c r="F15" i="145"/>
  <c r="I20" i="108"/>
  <c r="I21" i="108"/>
  <c r="F26" i="145"/>
  <c r="D25" i="108"/>
  <c r="M25" i="108"/>
  <c r="D24" i="108"/>
  <c r="M24" i="108"/>
  <c r="I18" i="108"/>
  <c r="M21" i="108"/>
  <c r="D21" i="108"/>
  <c r="I23" i="108"/>
  <c r="E21" i="108" l="1"/>
  <c r="W21" i="108"/>
  <c r="E18" i="108"/>
  <c r="W18" i="108"/>
  <c r="W17" i="108"/>
  <c r="E17" i="108"/>
  <c r="E22" i="108"/>
  <c r="W22" i="108"/>
  <c r="E13" i="108"/>
  <c r="W13" i="108"/>
  <c r="G26" i="145"/>
  <c r="H26" i="145" s="1"/>
  <c r="W14" i="108"/>
  <c r="E14" i="108"/>
  <c r="W25" i="108"/>
  <c r="E25" i="108"/>
  <c r="E19" i="108"/>
  <c r="W19" i="108"/>
  <c r="E20" i="108"/>
  <c r="W20" i="108"/>
  <c r="W24" i="108"/>
  <c r="E24" i="108"/>
  <c r="W15" i="108"/>
  <c r="E15" i="108"/>
  <c r="W16" i="108"/>
  <c r="E16" i="108"/>
  <c r="E26" i="108"/>
  <c r="W26" i="108"/>
  <c r="W23" i="108"/>
  <c r="E23" i="108"/>
</calcChain>
</file>

<file path=xl/sharedStrings.xml><?xml version="1.0" encoding="utf-8"?>
<sst xmlns="http://schemas.openxmlformats.org/spreadsheetml/2006/main" count="1410" uniqueCount="346">
  <si>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</si>
  <si>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</si>
  <si>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</si>
  <si>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</si>
  <si>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</si>
  <si>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</si>
  <si>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</si>
  <si>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</si>
  <si>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</si>
  <si>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</si>
  <si>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</si>
  <si>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</si>
  <si>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</si>
  <si>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</si>
  <si>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</si>
  <si>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</si>
  <si>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</si>
  <si>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</si>
  <si>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</si>
  <si>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</si>
  <si>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</si>
  <si>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</si>
  <si>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</si>
  <si>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</si>
  <si>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</si>
  <si>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</si>
  <si>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</si>
  <si>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</si>
  <si>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</si>
  <si>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</si>
  <si>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</si>
  <si>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</si>
  <si>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</si>
  <si>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</si>
  <si>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</si>
  <si>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</si>
  <si>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</si>
  <si>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</si>
  <si>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</si>
  <si>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</si>
  <si>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</si>
  <si>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</si>
  <si>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</si>
  <si>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</si>
  <si>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</si>
  <si>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</si>
  <si>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</si>
  <si>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</si>
  <si>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</si>
  <si>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</si>
  <si>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</si>
  <si>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</si>
  <si>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</si>
  <si>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</si>
  <si>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</si>
  <si>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</si>
  <si>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</si>
  <si>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</si>
  <si>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</si>
  <si>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</si>
  <si>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</si>
  <si>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</si>
  <si>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</si>
  <si>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</si>
  <si>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</si>
  <si>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</si>
  <si>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</si>
  <si>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</si>
  <si>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</si>
  <si>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</si>
  <si>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</si>
  <si>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</si>
  <si>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</si>
  <si>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</si>
  <si>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</si>
  <si>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</si>
  <si>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</si>
  <si>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</si>
  <si>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</si>
  <si>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</si>
  <si>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</si>
  <si>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</si>
  <si>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</si>
  <si>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</si>
  <si>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</si>
  <si>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</si>
  <si>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</si>
  <si>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</si>
  <si>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</si>
  <si>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</si>
  <si>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</si>
  <si>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</si>
  <si>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</si>
  <si>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</si>
  <si>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</si>
  <si>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</si>
  <si>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</si>
  <si>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</si>
  <si>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</si>
  <si>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</si>
  <si>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</si>
  <si>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</si>
  <si>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</si>
  <si>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</si>
  <si>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</si>
  <si>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</si>
  <si>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</si>
  <si>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</si>
  <si>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</si>
  <si>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</si>
  <si>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</si>
  <si>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</si>
  <si>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</si>
  <si>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</si>
  <si>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</si>
  <si>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</si>
  <si>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</si>
  <si>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</si>
  <si>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</si>
  <si>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</si>
  <si>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</si>
  <si>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</si>
  <si>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</si>
  <si>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</si>
  <si>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</si>
  <si>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</si>
  <si>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</si>
  <si>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</si>
  <si>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</si>
  <si>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</si>
  <si>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</si>
  <si>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</si>
  <si>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</si>
  <si>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</si>
  <si>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</si>
  <si>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</si>
  <si>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</si>
  <si>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</si>
  <si>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</si>
  <si>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</si>
  <si>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</si>
  <si>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</si>
  <si>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</si>
  <si>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</si>
  <si>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</si>
  <si>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</si>
  <si>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</si>
  <si>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</si>
  <si>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</si>
  <si>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</si>
  <si>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</si>
  <si>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</si>
  <si>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</si>
  <si>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</si>
  <si>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</si>
  <si>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</si>
  <si>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</si>
  <si>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</si>
  <si>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</si>
  <si>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</si>
  <si>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</si>
  <si>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</si>
  <si>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</si>
  <si>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</si>
  <si>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</si>
  <si>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</si>
  <si>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</si>
  <si>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</si>
  <si>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</si>
  <si>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</si>
  <si>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</si>
  <si>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</si>
  <si>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</si>
  <si>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</si>
  <si>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</si>
  <si>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</si>
  <si>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</si>
  <si>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</si>
  <si>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</si>
  <si>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</si>
  <si>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</si>
  <si>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</si>
  <si>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</si>
  <si>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</si>
  <si>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</si>
  <si>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</si>
  <si>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</si>
  <si>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</si>
  <si>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</si>
  <si>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</si>
  <si>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</si>
  <si>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</si>
  <si>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</si>
  <si>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</si>
  <si>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</si>
  <si>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</si>
  <si>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</si>
  <si>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</si>
  <si>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</si>
  <si>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</si>
  <si>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</si>
  <si>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</si>
  <si>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</si>
  <si>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</si>
  <si>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</si>
  <si>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</si>
  <si>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</si>
  <si>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</si>
  <si>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</si>
  <si>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</si>
  <si>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</si>
  <si>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</si>
  <si>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</si>
  <si>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</si>
  <si>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</si>
  <si>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</si>
  <si>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</si>
  <si>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</si>
  <si>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</si>
  <si>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</si>
  <si>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</si>
  <si>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</si>
  <si>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</si>
  <si>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</si>
  <si>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</si>
  <si>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</si>
  <si>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</si>
  <si>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</si>
  <si>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</si>
  <si>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</si>
  <si>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</si>
  <si>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</si>
  <si>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</si>
  <si>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</si>
  <si>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</si>
  <si>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</si>
  <si>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</si>
  <si>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</si>
  <si>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</si>
  <si>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</si>
  <si>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</si>
  <si>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</si>
  <si>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</si>
  <si>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</si>
  <si>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</si>
  <si>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</si>
  <si>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</si>
  <si>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</si>
  <si>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</si>
  <si>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</si>
  <si>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</si>
  <si>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</si>
  <si>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</si>
  <si>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</si>
  <si>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</si>
  <si>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</si>
  <si>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</si>
  <si>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</si>
  <si>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</si>
  <si>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</si>
  <si>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</si>
  <si>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</si>
  <si>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</si>
  <si>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</si>
  <si>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</si>
  <si>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</si>
  <si>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</si>
  <si>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</si>
  <si>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</si>
  <si>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</si>
  <si>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</si>
  <si>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</si>
  <si>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</si>
  <si>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</si>
  <si>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</si>
  <si>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</si>
  <si>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</si>
  <si>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</si>
  <si>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</si>
  <si>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</si>
  <si>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</si>
  <si>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</si>
  <si>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</si>
  <si>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</si>
  <si>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</si>
  <si>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</si>
  <si>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</si>
  <si>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</si>
  <si>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</si>
  <si>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</si>
  <si>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</si>
  <si>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</si>
  <si>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</si>
  <si>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</si>
  <si>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</si>
  <si>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</si>
  <si>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</si>
  <si>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</si>
  <si>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</si>
  <si>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</si>
  <si>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</si>
  <si>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</si>
  <si>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</si>
  <si>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</si>
  <si>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</si>
  <si>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</si>
  <si>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</si>
  <si>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</si>
  <si>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</si>
  <si>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</si>
  <si>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Elaboración: Camilo Ramírez Arias, profesional de la dirección.</t>
  </si>
  <si>
    <t>Fecha de publicación: enero 2023</t>
  </si>
  <si>
    <t>Fuente: Departamento Administrativo Nacional de Estadística, Gran Encuesta Integrada de Hogares (GEIH) noviembre 2022.</t>
  </si>
  <si>
    <t>Año corrido a noviembre</t>
  </si>
  <si>
    <t>Septiembre - Noviembre</t>
  </si>
  <si>
    <t>Porcentaje, año corrido noviembre 2022</t>
  </si>
  <si>
    <t>Miles de personas, trimestre móvil sep - nov 2022</t>
  </si>
  <si>
    <t>Porcentaje, trimestre móvil sep - nov 2022</t>
  </si>
  <si>
    <t>Miles de personas, año corrido a noviembre de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</si>
  <si>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</si>
  <si>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</si>
  <si>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</si>
  <si>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</si>
  <si>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Miles de personas, trimestre movil sep - nov 2022</t>
  </si>
  <si>
    <t>Semanas, trimestre movil sep - nov 2022</t>
  </si>
  <si>
    <t>Porcentaje, año corrido nov 2022</t>
  </si>
  <si>
    <t>Semanas, año corrido a noviembre 2022</t>
  </si>
  <si>
    <t>Al realizar cruces estadísticos entre una variable en su menor desagregación (por ejemplo, género y ramas de actividad)</t>
  </si>
  <si>
    <t>Corr-nov 2021</t>
  </si>
  <si>
    <t>Sep-Oct 2021</t>
  </si>
  <si>
    <t>Sep-Oct 2022</t>
  </si>
  <si>
    <t>Cartagena</t>
  </si>
  <si>
    <t>Barranquilla</t>
  </si>
  <si>
    <t>Cali</t>
  </si>
  <si>
    <t>Villavicencio</t>
  </si>
  <si>
    <t>Medellín</t>
  </si>
  <si>
    <t>Bucaramanga</t>
  </si>
  <si>
    <t>Total 13 áreas</t>
  </si>
  <si>
    <t>Bogotá</t>
  </si>
  <si>
    <t>Pasto</t>
  </si>
  <si>
    <t>Montería</t>
  </si>
  <si>
    <t>Pereira</t>
  </si>
  <si>
    <t>Cúcuta</t>
  </si>
  <si>
    <t>Manizales</t>
  </si>
  <si>
    <t>Ibagué</t>
  </si>
  <si>
    <t xml:space="preserve">Mujer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</si>
</sst>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8" borderId="0" applyNumberFormat="0" applyBorder="0" applyAlignment="0" applyProtection="0"/>
    <xf numFmtId="0" fontId="35" fillId="11" borderId="0" applyNumberFormat="0" applyBorder="0" applyAlignment="0" applyProtection="0"/>
    <xf numFmtId="0" fontId="35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7" fillId="7" borderId="0" applyNumberFormat="0" applyBorder="0" applyAlignment="0" applyProtection="0"/>
    <xf numFmtId="0" fontId="38" fillId="19" borderId="32" applyNumberFormat="0" applyAlignment="0" applyProtection="0"/>
    <xf numFmtId="0" fontId="39" fillId="20" borderId="33" applyNumberFormat="0" applyAlignment="0" applyProtection="0"/>
    <xf numFmtId="0" fontId="40" fillId="0" borderId="34" applyNumberFormat="0" applyFill="0" applyAlignment="0" applyProtection="0"/>
    <xf numFmtId="0" fontId="41" fillId="0" borderId="0" applyNumberFormat="0" applyFill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23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24" borderId="0" applyNumberFormat="0" applyBorder="0" applyAlignment="0" applyProtection="0"/>
    <xf numFmtId="0" fontId="42" fillId="10" borderId="32" applyNumberFormat="0" applyAlignment="0" applyProtection="0"/>
    <xf numFmtId="0" fontId="43" fillId="6" borderId="0" applyNumberFormat="0" applyBorder="0" applyAlignment="0" applyProtection="0"/>
    <xf numFmtId="171" fontId="1" fillId="0" borderId="0" applyFont="0" applyFill="0" applyBorder="0" applyAlignment="0" applyProtection="0"/>
    <xf numFmtId="0" fontId="44" fillId="25" borderId="0" applyNumberFormat="0" applyBorder="0" applyAlignment="0" applyProtection="0"/>
    <xf numFmtId="0" fontId="1" fillId="26" borderId="35" applyNumberFormat="0" applyFont="0" applyAlignment="0" applyProtection="0"/>
    <xf numFmtId="0" fontId="45" fillId="19" borderId="36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37" applyNumberFormat="0" applyFill="0" applyAlignment="0" applyProtection="0"/>
    <xf numFmtId="0" fontId="41" fillId="0" borderId="38" applyNumberFormat="0" applyFill="0" applyAlignment="0" applyProtection="0"/>
    <xf numFmtId="0" fontId="34" fillId="0" borderId="39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0" fillId="0" borderId="0" applyNumberFormat="0" applyFill="0" applyBorder="0" applyAlignment="0" applyProtection="0"/>
  </cellStyleXfs>
  <cellXfs count="283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170" fontId="15" fillId="2" borderId="0" xfId="31" applyNumberFormat="1" applyFont="1" applyFill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0" fontId="1" fillId="2" borderId="0" xfId="1" applyFont="1" applyFill="1" applyAlignment="1">
      <alignment horizontal="center"/>
    </xf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9" fillId="2" borderId="4" xfId="1" applyFont="1" applyFill="1" applyBorder="1"/>
    <xf numFmtId="0" fontId="29" fillId="2" borderId="0" xfId="1" applyFont="1" applyFill="1" applyBorder="1" applyAlignment="1"/>
    <xf numFmtId="0" fontId="29" fillId="2" borderId="7" xfId="1" applyFont="1" applyFill="1" applyBorder="1" applyAlignment="1"/>
    <xf numFmtId="0" fontId="29" fillId="2" borderId="0" xfId="1" applyFont="1" applyFill="1" applyBorder="1"/>
    <xf numFmtId="0" fontId="30" fillId="2" borderId="0" xfId="1" applyFont="1" applyFill="1" applyBorder="1"/>
    <xf numFmtId="0" fontId="29" fillId="2" borderId="8" xfId="1" applyFont="1" applyFill="1" applyBorder="1"/>
    <xf numFmtId="0" fontId="31" fillId="2" borderId="7" xfId="1" applyFont="1" applyFill="1" applyBorder="1"/>
    <xf numFmtId="0" fontId="30" fillId="2" borderId="7" xfId="1" applyFont="1" applyFill="1" applyBorder="1"/>
    <xf numFmtId="3" fontId="32" fillId="2" borderId="0" xfId="2" applyNumberFormat="1" applyFont="1" applyFill="1" applyBorder="1"/>
    <xf numFmtId="165" fontId="32" fillId="2" borderId="0" xfId="2" applyNumberFormat="1" applyFont="1" applyFill="1" applyBorder="1"/>
    <xf numFmtId="0" fontId="29" fillId="2" borderId="7" xfId="1" applyFont="1" applyFill="1" applyBorder="1"/>
    <xf numFmtId="0" fontId="29" fillId="2" borderId="6" xfId="1" applyFont="1" applyFill="1" applyBorder="1"/>
    <xf numFmtId="169" fontId="15" fillId="2" borderId="0" xfId="31" applyNumberFormat="1" applyFont="1" applyFill="1"/>
    <xf numFmtId="0" fontId="29" fillId="2" borderId="0" xfId="1" applyFont="1" applyFill="1"/>
    <xf numFmtId="0" fontId="29" fillId="2" borderId="9" xfId="1" applyFont="1" applyFill="1" applyBorder="1"/>
    <xf numFmtId="0" fontId="29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29" fillId="2" borderId="0" xfId="2" applyNumberFormat="1" applyFont="1" applyFill="1" applyBorder="1"/>
    <xf numFmtId="165" fontId="29" fillId="2" borderId="0" xfId="2" applyNumberFormat="1" applyFont="1" applyFill="1" applyBorder="1"/>
    <xf numFmtId="0" fontId="33" fillId="2" borderId="0" xfId="1" applyFont="1" applyFill="1"/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169" fontId="1" fillId="2" borderId="0" xfId="38" applyNumberFormat="1" applyFont="1" applyFill="1"/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8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5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169" fontId="1" fillId="2" borderId="13" xfId="31" applyNumberFormat="1" applyFont="1" applyFill="1" applyBorder="1" applyAlignment="1">
      <alignment horizontal="center"/>
    </xf>
    <xf numFmtId="3" fontId="16" fillId="4" borderId="13" xfId="2" applyNumberFormat="1" applyFont="1" applyFill="1" applyBorder="1" applyAlignment="1">
      <alignment horizontal="center"/>
    </xf>
    <xf numFmtId="165" fontId="1" fillId="2" borderId="13" xfId="2" applyNumberFormat="1" applyFont="1" applyFill="1" applyBorder="1" applyAlignment="1">
      <alignment horizontal="center"/>
    </xf>
    <xf numFmtId="3" fontId="1" fillId="2" borderId="14" xfId="2" applyNumberFormat="1" applyFont="1" applyFill="1" applyBorder="1" applyAlignment="1">
      <alignment horizontal="center"/>
    </xf>
    <xf numFmtId="3" fontId="1" fillId="2" borderId="15" xfId="2" applyNumberFormat="1" applyFont="1" applyFill="1" applyBorder="1" applyAlignment="1">
      <alignment horizontal="center"/>
    </xf>
    <xf numFmtId="3" fontId="1" fillId="2" borderId="13" xfId="2" applyNumberFormat="1" applyFont="1" applyFill="1" applyBorder="1" applyAlignment="1">
      <alignment horizontal="center"/>
    </xf>
    <xf numFmtId="165" fontId="16" fillId="4" borderId="13" xfId="2" applyNumberFormat="1" applyFont="1" applyFill="1" applyBorder="1" applyAlignment="1">
      <alignment horizontal="center"/>
    </xf>
    <xf numFmtId="165" fontId="1" fillId="2" borderId="19" xfId="2" applyNumberFormat="1" applyFont="1" applyFill="1" applyBorder="1" applyAlignment="1">
      <alignment horizontal="center"/>
    </xf>
    <xf numFmtId="165" fontId="16" fillId="4" borderId="20" xfId="2" applyNumberFormat="1" applyFont="1" applyFill="1" applyBorder="1" applyAlignment="1">
      <alignment horizontal="center"/>
    </xf>
    <xf numFmtId="165" fontId="1" fillId="2" borderId="21" xfId="2" applyNumberFormat="1" applyFont="1" applyFill="1" applyBorder="1" applyAlignment="1">
      <alignment horizontal="center"/>
    </xf>
    <xf numFmtId="165" fontId="1" fillId="2" borderId="18" xfId="2" applyNumberFormat="1" applyFont="1" applyFill="1" applyBorder="1" applyAlignment="1">
      <alignment horizontal="center"/>
    </xf>
    <xf numFmtId="165" fontId="16" fillId="4" borderId="22" xfId="2" applyNumberFormat="1" applyFont="1" applyFill="1" applyBorder="1" applyAlignment="1">
      <alignment horizontal="center"/>
    </xf>
    <xf numFmtId="3" fontId="16" fillId="4" borderId="15" xfId="2" applyNumberFormat="1" applyFont="1" applyFill="1" applyBorder="1" applyAlignment="1">
      <alignment horizontal="center"/>
    </xf>
    <xf numFmtId="3" fontId="1" fillId="2" borderId="23" xfId="2" applyNumberFormat="1" applyFont="1" applyFill="1" applyBorder="1" applyAlignment="1">
      <alignment horizontal="center"/>
    </xf>
    <xf numFmtId="3" fontId="16" fillId="4" borderId="24" xfId="2" applyNumberFormat="1" applyFont="1" applyFill="1" applyBorder="1" applyAlignment="1">
      <alignment horizontal="center"/>
    </xf>
    <xf numFmtId="165" fontId="1" fillId="2" borderId="15" xfId="2" applyNumberFormat="1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center"/>
    </xf>
    <xf numFmtId="165" fontId="1" fillId="2" borderId="25" xfId="2" applyNumberFormat="1" applyFont="1" applyFill="1" applyBorder="1" applyAlignment="1">
      <alignment horizontal="center"/>
    </xf>
    <xf numFmtId="165" fontId="1" fillId="2" borderId="16" xfId="2" applyNumberFormat="1" applyFont="1" applyFill="1" applyBorder="1" applyAlignment="1">
      <alignment horizontal="center"/>
    </xf>
    <xf numFmtId="165" fontId="1" fillId="2" borderId="28" xfId="2" applyNumberFormat="1" applyFont="1" applyFill="1" applyBorder="1" applyAlignment="1">
      <alignment horizontal="center"/>
    </xf>
    <xf numFmtId="165" fontId="1" fillId="2" borderId="20" xfId="2" applyNumberFormat="1" applyFont="1" applyFill="1" applyBorder="1" applyAlignment="1">
      <alignment horizontal="center"/>
    </xf>
    <xf numFmtId="165" fontId="1" fillId="2" borderId="12" xfId="2" applyNumberFormat="1" applyFont="1" applyFill="1" applyBorder="1" applyAlignment="1">
      <alignment horizontal="center"/>
    </xf>
    <xf numFmtId="165" fontId="1" fillId="2" borderId="24" xfId="2" applyNumberFormat="1" applyFont="1" applyFill="1" applyBorder="1" applyAlignment="1">
      <alignment horizontal="center"/>
    </xf>
    <xf numFmtId="165" fontId="1" fillId="2" borderId="26" xfId="2" applyNumberFormat="1" applyFont="1" applyFill="1" applyBorder="1" applyAlignment="1">
      <alignment horizontal="center"/>
    </xf>
    <xf numFmtId="165" fontId="16" fillId="4" borderId="17" xfId="2" applyNumberFormat="1" applyFont="1" applyFill="1" applyBorder="1" applyAlignment="1">
      <alignment horizontal="center"/>
    </xf>
    <xf numFmtId="165" fontId="1" fillId="2" borderId="31" xfId="2" applyNumberFormat="1" applyFont="1" applyFill="1" applyBorder="1" applyAlignment="1">
      <alignment horizontal="center"/>
    </xf>
    <xf numFmtId="168" fontId="14" fillId="0" borderId="26" xfId="0" applyNumberFormat="1" applyFont="1" applyBorder="1" applyAlignment="1">
      <alignment horizontal="center"/>
    </xf>
    <xf numFmtId="0" fontId="1" fillId="2" borderId="26" xfId="1" applyFont="1" applyFill="1" applyBorder="1" applyAlignment="1">
      <alignment horizontal="center"/>
    </xf>
    <xf numFmtId="165" fontId="15" fillId="4" borderId="13" xfId="2" applyNumberFormat="1" applyFont="1" applyFill="1" applyBorder="1" applyAlignment="1">
      <alignment horizontal="center"/>
    </xf>
    <xf numFmtId="165" fontId="11" fillId="2" borderId="13" xfId="2" applyNumberFormat="1" applyFont="1" applyFill="1" applyBorder="1" applyAlignment="1">
      <alignment horizontal="center"/>
    </xf>
    <xf numFmtId="165" fontId="1" fillId="2" borderId="0" xfId="2" applyNumberFormat="1" applyFont="1" applyFill="1" applyBorder="1" applyAlignment="1">
      <alignment horizontal="center"/>
    </xf>
    <xf numFmtId="3" fontId="15" fillId="4" borderId="13" xfId="2" applyNumberFormat="1" applyFont="1" applyFill="1" applyBorder="1" applyAlignment="1">
      <alignment horizontal="center"/>
    </xf>
    <xf numFmtId="3" fontId="1" fillId="2" borderId="0" xfId="1" applyNumberFormat="1" applyFont="1" applyFill="1" applyBorder="1" applyAlignment="1">
      <alignment horizontal="center"/>
    </xf>
    <xf numFmtId="49" fontId="11" fillId="3" borderId="7" xfId="2" applyNumberFormat="1" applyFont="1" applyFill="1" applyBorder="1" applyAlignment="1">
      <alignment horizontal="center" vertical="center" wrapText="1"/>
    </xf>
    <xf numFmtId="3" fontId="1" fillId="2" borderId="29" xfId="2" applyNumberFormat="1" applyFont="1" applyFill="1" applyBorder="1" applyAlignment="1">
      <alignment horizontal="center"/>
    </xf>
    <xf numFmtId="0" fontId="13" fillId="0" borderId="0" xfId="0" applyFont="1" applyBorder="1" applyAlignment="1">
      <alignment vertical="center"/>
    </xf>
    <xf numFmtId="168" fontId="14" fillId="0" borderId="0" xfId="0" applyNumberFormat="1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1" fillId="2" borderId="16" xfId="1" applyFont="1" applyFill="1" applyBorder="1" applyAlignment="1">
      <alignment horizontal="center"/>
    </xf>
    <xf numFmtId="0" fontId="1" fillId="2" borderId="9" xfId="1" applyFont="1" applyFill="1" applyBorder="1" applyAlignment="1"/>
    <xf numFmtId="0" fontId="11" fillId="2" borderId="0" xfId="2" applyFont="1" applyFill="1" applyBorder="1" applyAlignment="1">
      <alignment horizontal="center" wrapText="1"/>
    </xf>
    <xf numFmtId="0" fontId="11" fillId="2" borderId="7" xfId="2" applyFont="1" applyFill="1" applyBorder="1" applyAlignment="1">
      <alignment horizontal="center" wrapText="1"/>
    </xf>
    <xf numFmtId="0" fontId="1" fillId="2" borderId="7" xfId="1" applyFont="1" applyFill="1" applyBorder="1" applyAlignment="1">
      <alignment horizontal="center"/>
    </xf>
    <xf numFmtId="165" fontId="11" fillId="2" borderId="30" xfId="2" applyNumberFormat="1" applyFont="1" applyFill="1" applyBorder="1" applyAlignment="1">
      <alignment horizontal="center"/>
    </xf>
    <xf numFmtId="165" fontId="16" fillId="4" borderId="30" xfId="2" applyNumberFormat="1" applyFont="1" applyFill="1" applyBorder="1" applyAlignment="1">
      <alignment horizontal="center"/>
    </xf>
    <xf numFmtId="0" fontId="1" fillId="2" borderId="9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horizontal="center" vertical="center"/>
    </xf>
    <xf numFmtId="0" fontId="11" fillId="2" borderId="26" xfId="1" applyFont="1" applyFill="1" applyBorder="1" applyAlignment="1">
      <alignment horizontal="center"/>
    </xf>
    <xf numFmtId="41" fontId="1" fillId="2" borderId="13" xfId="37" applyFont="1" applyFill="1" applyBorder="1" applyAlignment="1">
      <alignment horizontal="center"/>
    </xf>
    <xf numFmtId="41" fontId="15" fillId="4" borderId="13" xfId="37" applyFont="1" applyFill="1" applyBorder="1" applyAlignment="1">
      <alignment horizontal="center"/>
    </xf>
    <xf numFmtId="3" fontId="1" fillId="2" borderId="13" xfId="31" applyNumberFormat="1" applyFont="1" applyFill="1" applyBorder="1" applyAlignment="1">
      <alignment horizontal="center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3810.1000415116023</c:v>
                </c:pt>
                <c:pt idx="1">
                  <c:v>491.05944670888204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4301.1594882204754</c:v>
                </c:pt>
                <c:pt idx="1">
                  <c:v>2125.8880572340722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67.767062378557966</c:v>
                </c:pt>
                <c:pt idx="1">
                  <c:v>66.922789318127968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56.592753458958065</c:v>
                </c:pt>
                <c:pt idx="1">
                  <c:v>59.28227564157725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16.489292183241627</c:v>
                </c:pt>
                <c:pt idx="1">
                  <c:v>11.416908581366016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2035.2379541023756</c:v>
                </c:pt>
                <c:pt idx="1">
                  <c:v>1371.7820458976244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2292.9908971753634</c:v>
                </c:pt>
                <c:pt idx="1">
                  <c:v>751.34276949130481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4101.4320909090884</c:v>
                </c:pt>
                <c:pt idx="1">
                  <c:v>3767.2468181817858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1770.7669461975984</c:v>
                </c:pt>
                <c:pt idx="1">
                  <c:v>2039.3330953139944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%.(Sexo)'!$P$35:$P$47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Global Part %.(Sexo)'!$Q$35:$Q$47</c:f>
              <c:numCache>
                <c:formatCode>#,##0.0</c:formatCode>
                <c:ptCount val="13"/>
                <c:pt idx="0">
                  <c:v>57.888618421657476</c:v>
                </c:pt>
                <c:pt idx="1">
                  <c:v>57.248329475346083</c:v>
                </c:pt>
                <c:pt idx="2">
                  <c:v>58.908852716465944</c:v>
                </c:pt>
                <c:pt idx="3">
                  <c:v>59.567002368701573</c:v>
                </c:pt>
                <c:pt idx="4">
                  <c:v>60.595693621144356</c:v>
                </c:pt>
                <c:pt idx="5">
                  <c:v>60.291253997594893</c:v>
                </c:pt>
                <c:pt idx="6">
                  <c:v>59.678087478951802</c:v>
                </c:pt>
                <c:pt idx="7">
                  <c:v>59.024604222714238</c:v>
                </c:pt>
                <c:pt idx="8">
                  <c:v>58.51461060271248</c:v>
                </c:pt>
                <c:pt idx="9">
                  <c:v>58.169599876626108</c:v>
                </c:pt>
                <c:pt idx="10">
                  <c:v>58.943694682759961</c:v>
                </c:pt>
                <c:pt idx="11">
                  <c:v>58.889771583880858</c:v>
                </c:pt>
                <c:pt idx="12">
                  <c:v>59.73660131434508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%.(Sexo)'!$P$35:$P$47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Global Part %.(Sexo)'!$R$35:$R$47</c:f>
              <c:numCache>
                <c:formatCode>#,##0.0</c:formatCode>
                <c:ptCount val="13"/>
                <c:pt idx="0">
                  <c:v>75.998933460433278</c:v>
                </c:pt>
                <c:pt idx="1">
                  <c:v>74.796633525058496</c:v>
                </c:pt>
                <c:pt idx="2">
                  <c:v>74.346885711093719</c:v>
                </c:pt>
                <c:pt idx="3">
                  <c:v>74.618158112570683</c:v>
                </c:pt>
                <c:pt idx="4">
                  <c:v>75.64227098880221</c:v>
                </c:pt>
                <c:pt idx="5">
                  <c:v>75.664692584129895</c:v>
                </c:pt>
                <c:pt idx="6">
                  <c:v>75.779845495715847</c:v>
                </c:pt>
                <c:pt idx="7">
                  <c:v>75.745603617799787</c:v>
                </c:pt>
                <c:pt idx="8">
                  <c:v>74.967234700422523</c:v>
                </c:pt>
                <c:pt idx="9">
                  <c:v>74.655078323976497</c:v>
                </c:pt>
                <c:pt idx="10">
                  <c:v>74.899885938651707</c:v>
                </c:pt>
                <c:pt idx="11">
                  <c:v>75.240950408365947</c:v>
                </c:pt>
                <c:pt idx="12">
                  <c:v>75.319959906935296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%.(Sexo)'!$P$35:$P$47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Ocupación %.(Sexo)'!$Q$35:$Q$47</c:f>
              <c:numCache>
                <c:formatCode>#,##0.0</c:formatCode>
                <c:ptCount val="13"/>
                <c:pt idx="0">
                  <c:v>49.919951088791862</c:v>
                </c:pt>
                <c:pt idx="1">
                  <c:v>49.306969099761993</c:v>
                </c:pt>
                <c:pt idx="2">
                  <c:v>49.970263588869827</c:v>
                </c:pt>
                <c:pt idx="3">
                  <c:v>50.016397388614834</c:v>
                </c:pt>
                <c:pt idx="4">
                  <c:v>51.071807303433545</c:v>
                </c:pt>
                <c:pt idx="5">
                  <c:v>52.09703287833878</c:v>
                </c:pt>
                <c:pt idx="6">
                  <c:v>52.265958635988966</c:v>
                </c:pt>
                <c:pt idx="7">
                  <c:v>51.875200567410708</c:v>
                </c:pt>
                <c:pt idx="8">
                  <c:v>51.313569081288378</c:v>
                </c:pt>
                <c:pt idx="9">
                  <c:v>51.477573123216501</c:v>
                </c:pt>
                <c:pt idx="10">
                  <c:v>52.843254061398859</c:v>
                </c:pt>
                <c:pt idx="11">
                  <c:v>53.131633942190163</c:v>
                </c:pt>
                <c:pt idx="12">
                  <c:v>53.90418861644487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%.(Sexo)'!$P$35:$P$47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Ocupación %.(Sexo)'!$R$35:$R$47</c:f>
              <c:numCache>
                <c:formatCode>#,##0.0</c:formatCode>
                <c:ptCount val="13"/>
                <c:pt idx="0">
                  <c:v>66.567568696589646</c:v>
                </c:pt>
                <c:pt idx="1">
                  <c:v>65.759652979199203</c:v>
                </c:pt>
                <c:pt idx="2">
                  <c:v>64.875128433279457</c:v>
                </c:pt>
                <c:pt idx="3">
                  <c:v>65.253748622830301</c:v>
                </c:pt>
                <c:pt idx="4">
                  <c:v>65.349349135177519</c:v>
                </c:pt>
                <c:pt idx="5">
                  <c:v>66.808905061857772</c:v>
                </c:pt>
                <c:pt idx="6">
                  <c:v>67.673789613929102</c:v>
                </c:pt>
                <c:pt idx="7">
                  <c:v>67.96407722140242</c:v>
                </c:pt>
                <c:pt idx="8">
                  <c:v>67.315600332056874</c:v>
                </c:pt>
                <c:pt idx="9">
                  <c:v>66.493500263775402</c:v>
                </c:pt>
                <c:pt idx="10">
                  <c:v>67.537961929966755</c:v>
                </c:pt>
                <c:pt idx="11">
                  <c:v>68.172546386402573</c:v>
                </c:pt>
                <c:pt idx="12">
                  <c:v>68.873559178412421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%.(Sexo)'!$P$35:$P$47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Desocupación %.(Sexo)'!$Q$35:$Q$47</c:f>
              <c:numCache>
                <c:formatCode>#,##0.0</c:formatCode>
                <c:ptCount val="13"/>
                <c:pt idx="0">
                  <c:v>13.765516521438204</c:v>
                </c:pt>
                <c:pt idx="1">
                  <c:v>13.871776606169862</c:v>
                </c:pt>
                <c:pt idx="2">
                  <c:v>15.173592279276537</c:v>
                </c:pt>
                <c:pt idx="3">
                  <c:v>16.033381906598805</c:v>
                </c:pt>
                <c:pt idx="4">
                  <c:v>15.717100916867031</c:v>
                </c:pt>
                <c:pt idx="5">
                  <c:v>13.591061017876644</c:v>
                </c:pt>
                <c:pt idx="6">
                  <c:v>12.420184955788033</c:v>
                </c:pt>
                <c:pt idx="7" formatCode="_(* #,##0.0_);_(* \(#,##0.0\);_(* &quot;-&quot;??_);_(@_)">
                  <c:v>12.112582116310557</c:v>
                </c:pt>
                <c:pt idx="8">
                  <c:v>12.306399115113202</c:v>
                </c:pt>
                <c:pt idx="9">
                  <c:v>11.504336917570361</c:v>
                </c:pt>
                <c:pt idx="10">
                  <c:v>10.349606780155565</c:v>
                </c:pt>
                <c:pt idx="11">
                  <c:v>9.7778230188734216</c:v>
                </c:pt>
                <c:pt idx="12">
                  <c:v>9.7635495991854135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%.(Sexo)'!$P$35:$P$47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Desocupación %.(Sexo)'!$R$35:$R$47</c:f>
              <c:numCache>
                <c:formatCode>#,##0.0</c:formatCode>
                <c:ptCount val="13"/>
                <c:pt idx="0">
                  <c:v>12.409864631526457</c:v>
                </c:pt>
                <c:pt idx="1">
                  <c:v>12.082068563729981</c:v>
                </c:pt>
                <c:pt idx="2">
                  <c:v>12.739951629743862</c:v>
                </c:pt>
                <c:pt idx="3">
                  <c:v>12.549773039979067</c:v>
                </c:pt>
                <c:pt idx="4">
                  <c:v>13.60736757248921</c:v>
                </c:pt>
                <c:pt idx="5">
                  <c:v>11.703989297815971</c:v>
                </c:pt>
                <c:pt idx="6">
                  <c:v>10.696849312321168</c:v>
                </c:pt>
                <c:pt idx="7" formatCode="_(* #,##0.0_);_(* \(#,##0.0\);_(* &quot;-&quot;??_);_(@_)">
                  <c:v>10.273238346164231</c:v>
                </c:pt>
                <c:pt idx="8">
                  <c:v>10.206638138571773</c:v>
                </c:pt>
                <c:pt idx="9">
                  <c:v>10.932381618813146</c:v>
                </c:pt>
                <c:pt idx="10">
                  <c:v>9.829018985042131</c:v>
                </c:pt>
                <c:pt idx="11">
                  <c:v>9.3943577049464952</c:v>
                </c:pt>
                <c:pt idx="12">
                  <c:v>8.5586884756424251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1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Cartagena </c:v>
                </c:pt>
                <c:pt idx="1">
                  <c:v> Barranquilla </c:v>
                </c:pt>
                <c:pt idx="2">
                  <c:v> Cali </c:v>
                </c:pt>
                <c:pt idx="3">
                  <c:v> Villavicencio </c:v>
                </c:pt>
                <c:pt idx="4">
                  <c:v> Medellín </c:v>
                </c:pt>
                <c:pt idx="5">
                  <c:v> Bucaramanga </c:v>
                </c:pt>
                <c:pt idx="6">
                  <c:v> Total 13 áreas </c:v>
                </c:pt>
                <c:pt idx="7">
                  <c:v> Bogotá </c:v>
                </c:pt>
                <c:pt idx="8">
                  <c:v> Pasto </c:v>
                </c:pt>
                <c:pt idx="9">
                  <c:v> Montería </c:v>
                </c:pt>
                <c:pt idx="10">
                  <c:v> Pereira </c:v>
                </c:pt>
                <c:pt idx="11">
                  <c:v> Cúcuta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71.459945680857885</c:v>
                </c:pt>
                <c:pt idx="1">
                  <c:v>69.683339170170356</c:v>
                </c:pt>
                <c:pt idx="2">
                  <c:v>69.668860302179368</c:v>
                </c:pt>
                <c:pt idx="3">
                  <c:v>69.595840761948153</c:v>
                </c:pt>
                <c:pt idx="4">
                  <c:v>69.083605321713222</c:v>
                </c:pt>
                <c:pt idx="5">
                  <c:v>68.560273514420672</c:v>
                </c:pt>
                <c:pt idx="6">
                  <c:v>67.922686627160999</c:v>
                </c:pt>
                <c:pt idx="7">
                  <c:v>67.246966492127299</c:v>
                </c:pt>
                <c:pt idx="8">
                  <c:v>67.168655559654354</c:v>
                </c:pt>
                <c:pt idx="9">
                  <c:v>66.917479301115819</c:v>
                </c:pt>
                <c:pt idx="10">
                  <c:v>66.311208175467868</c:v>
                </c:pt>
                <c:pt idx="11">
                  <c:v>65.861590475427221</c:v>
                </c:pt>
                <c:pt idx="12">
                  <c:v>64.609814264650382</c:v>
                </c:pt>
                <c:pt idx="13">
                  <c:v>56.161638829965298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Montería </c:v>
                </c:pt>
                <c:pt idx="3">
                  <c:v> Pasto </c:v>
                </c:pt>
                <c:pt idx="4">
                  <c:v> Bogotá </c:v>
                </c:pt>
                <c:pt idx="5">
                  <c:v> Total 13 áreas </c:v>
                </c:pt>
                <c:pt idx="6">
                  <c:v> Cali </c:v>
                </c:pt>
                <c:pt idx="7">
                  <c:v> Medellín </c:v>
                </c:pt>
                <c:pt idx="8">
                  <c:v> Pereira </c:v>
                </c:pt>
                <c:pt idx="9">
                  <c:v> Villavicencio </c:v>
                </c:pt>
                <c:pt idx="10">
                  <c:v> Manizales </c:v>
                </c:pt>
                <c:pt idx="11">
                  <c:v> Bucaramanga </c:v>
                </c:pt>
                <c:pt idx="12">
                  <c:v> Barranquilla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14.397447035101099</c:v>
                </c:pt>
                <c:pt idx="1">
                  <c:v>11.862567665029484</c:v>
                </c:pt>
                <c:pt idx="2">
                  <c:v>11.055871219102857</c:v>
                </c:pt>
                <c:pt idx="3">
                  <c:v>10.71954632605766</c:v>
                </c:pt>
                <c:pt idx="4">
                  <c:v>10.697926907053057</c:v>
                </c:pt>
                <c:pt idx="5">
                  <c:v>9.8646017192333542</c:v>
                </c:pt>
                <c:pt idx="6">
                  <c:v>9.5058170941035378</c:v>
                </c:pt>
                <c:pt idx="7">
                  <c:v>9.3343106084282752</c:v>
                </c:pt>
                <c:pt idx="8">
                  <c:v>9.1587643740755613</c:v>
                </c:pt>
                <c:pt idx="9">
                  <c:v>9.1519442282113452</c:v>
                </c:pt>
                <c:pt idx="10">
                  <c:v>9.0959498212202998</c:v>
                </c:pt>
                <c:pt idx="11">
                  <c:v>8.6045258941527685</c:v>
                </c:pt>
                <c:pt idx="12">
                  <c:v>8.5992113868753375</c:v>
                </c:pt>
                <c:pt idx="13">
                  <c:v>6.3188818355130199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Bucaramanga </c:v>
                </c:pt>
                <c:pt idx="3">
                  <c:v> Cali </c:v>
                </c:pt>
                <c:pt idx="4">
                  <c:v> Villavicencio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Cartagena </c:v>
                </c:pt>
                <c:pt idx="8">
                  <c:v> Barranquilla </c:v>
                </c:pt>
                <c:pt idx="9">
                  <c:v> Manizales </c:v>
                </c:pt>
                <c:pt idx="10">
                  <c:v> Pereira </c:v>
                </c:pt>
                <c:pt idx="11">
                  <c:v> Montería </c:v>
                </c:pt>
                <c:pt idx="12">
                  <c:v> Cúcuta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52.166609014116403</c:v>
                </c:pt>
                <c:pt idx="1">
                  <c:v>51.825028427553889</c:v>
                </c:pt>
                <c:pt idx="2">
                  <c:v>51.463124023272201</c:v>
                </c:pt>
                <c:pt idx="3">
                  <c:v>50.399916740508829</c:v>
                </c:pt>
                <c:pt idx="4">
                  <c:v>49.872357965149547</c:v>
                </c:pt>
                <c:pt idx="5">
                  <c:v>49.39296979259592</c:v>
                </c:pt>
                <c:pt idx="6">
                  <c:v>49.263351109389291</c:v>
                </c:pt>
                <c:pt idx="7">
                  <c:v>49.251004061627654</c:v>
                </c:pt>
                <c:pt idx="8">
                  <c:v>45.170518926205325</c:v>
                </c:pt>
                <c:pt idx="9">
                  <c:v>44.661115383949394</c:v>
                </c:pt>
                <c:pt idx="10">
                  <c:v>42.801662221509602</c:v>
                </c:pt>
                <c:pt idx="11">
                  <c:v>42.483817396867416</c:v>
                </c:pt>
                <c:pt idx="12">
                  <c:v>41.853124538536527</c:v>
                </c:pt>
                <c:pt idx="13">
                  <c:v>37.6265724095989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Montería </c:v>
                </c:pt>
                <c:pt idx="1">
                  <c:v> Ibagué </c:v>
                </c:pt>
                <c:pt idx="2">
                  <c:v> Barranquilla </c:v>
                </c:pt>
                <c:pt idx="3">
                  <c:v> Cartagena </c:v>
                </c:pt>
                <c:pt idx="4">
                  <c:v> Cúcuta </c:v>
                </c:pt>
                <c:pt idx="5">
                  <c:v> Cali </c:v>
                </c:pt>
                <c:pt idx="6">
                  <c:v> Pereira </c:v>
                </c:pt>
                <c:pt idx="7">
                  <c:v> Pasto </c:v>
                </c:pt>
                <c:pt idx="8">
                  <c:v> Total 13 áreas </c:v>
                </c:pt>
                <c:pt idx="9">
                  <c:v> Medellín </c:v>
                </c:pt>
                <c:pt idx="10">
                  <c:v> Bogotá </c:v>
                </c:pt>
                <c:pt idx="11">
                  <c:v> Villavicencio </c:v>
                </c:pt>
                <c:pt idx="12">
                  <c:v> Manizales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18.573941360955153</c:v>
                </c:pt>
                <c:pt idx="1">
                  <c:v>17.48739356161143</c:v>
                </c:pt>
                <c:pt idx="2">
                  <c:v>16.103929266694763</c:v>
                </c:pt>
                <c:pt idx="3">
                  <c:v>16.089008720613197</c:v>
                </c:pt>
                <c:pt idx="4">
                  <c:v>15.428838164769543</c:v>
                </c:pt>
                <c:pt idx="5">
                  <c:v>13.957521432247471</c:v>
                </c:pt>
                <c:pt idx="6">
                  <c:v>13.556711357275885</c:v>
                </c:pt>
                <c:pt idx="7">
                  <c:v>13.315333747647481</c:v>
                </c:pt>
                <c:pt idx="8">
                  <c:v>13.195223128064072</c:v>
                </c:pt>
                <c:pt idx="9">
                  <c:v>12.728969697647226</c:v>
                </c:pt>
                <c:pt idx="10">
                  <c:v>12.230723336924001</c:v>
                </c:pt>
                <c:pt idx="11">
                  <c:v>12.13600193711258</c:v>
                </c:pt>
                <c:pt idx="12">
                  <c:v>11.665082563846129</c:v>
                </c:pt>
                <c:pt idx="13">
                  <c:v>9.6960833027249134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65.794257987113099</c:v>
                </c:pt>
                <c:pt idx="1">
                  <c:v>34.205742012886901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64.326918588574827</c:v>
                </c:pt>
                <c:pt idx="1">
                  <c:v>35.673081411425173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5.2683910336105724</c:v>
                </c:pt>
                <c:pt idx="1">
                  <c:v>0</c:v>
                </c:pt>
                <c:pt idx="2">
                  <c:v>260.99062148556618</c:v>
                </c:pt>
                <c:pt idx="3">
                  <c:v>122.85193689083377</c:v>
                </c:pt>
                <c:pt idx="4">
                  <c:v>595.30885358070748</c:v>
                </c:pt>
                <c:pt idx="5">
                  <c:v>285.95933301499804</c:v>
                </c:pt>
                <c:pt idx="6">
                  <c:v>500.38781019188235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6.053219034248359E-2"/>
                  <c:y val="1.641895354796626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8.9291879332430479</c:v>
                </c:pt>
                <c:pt idx="1">
                  <c:v>0</c:v>
                </c:pt>
                <c:pt idx="2">
                  <c:v>234.91948714864589</c:v>
                </c:pt>
                <c:pt idx="3">
                  <c:v>203.51482855274548</c:v>
                </c:pt>
                <c:pt idx="4">
                  <c:v>809.25818266278452</c:v>
                </c:pt>
                <c:pt idx="5">
                  <c:v>259.60027526024038</c:v>
                </c:pt>
                <c:pt idx="6">
                  <c:v>523.11113375633522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806.24675250558039</c:v>
                </c:pt>
                <c:pt idx="1">
                  <c:v>1775.3985320236579</c:v>
                </c:pt>
                <c:pt idx="2">
                  <c:v>1228.4547569823553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194.18417637888857</c:v>
                </c:pt>
                <c:pt idx="1">
                  <c:v>171.59963318112139</c:v>
                </c:pt>
                <c:pt idx="2">
                  <c:v>125.27563714887363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45.992137083843829</c:v>
                </c:pt>
                <c:pt idx="1">
                  <c:v>81.701682005362159</c:v>
                </c:pt>
                <c:pt idx="2">
                  <c:v>49.118309438338187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19.410053285279126</c:v>
                </c:pt>
                <c:pt idx="1">
                  <c:v>8.8135487874521328</c:v>
                </c:pt>
                <c:pt idx="2">
                  <c:v>9.2541053737122212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Global Part %.(etario)'!$Q$38:$Q$50</c:f>
              <c:numCache>
                <c:formatCode>#,##0.0</c:formatCode>
                <c:ptCount val="13"/>
                <c:pt idx="0">
                  <c:v>59.712206007631849</c:v>
                </c:pt>
                <c:pt idx="1">
                  <c:v>57.110195896362981</c:v>
                </c:pt>
                <c:pt idx="2">
                  <c:v>58.281604036893967</c:v>
                </c:pt>
                <c:pt idx="3">
                  <c:v>58.937349968829935</c:v>
                </c:pt>
                <c:pt idx="4">
                  <c:v>60.336727591951856</c:v>
                </c:pt>
                <c:pt idx="5">
                  <c:v>58.641836821970315</c:v>
                </c:pt>
                <c:pt idx="6">
                  <c:v>57.241081180404883</c:v>
                </c:pt>
                <c:pt idx="7">
                  <c:v>56.417487954616433</c:v>
                </c:pt>
                <c:pt idx="8">
                  <c:v>55.062372468823199</c:v>
                </c:pt>
                <c:pt idx="9">
                  <c:v>54.219959232553393</c:v>
                </c:pt>
                <c:pt idx="10">
                  <c:v>55.033315348145692</c:v>
                </c:pt>
                <c:pt idx="11">
                  <c:v>56.766300197169649</c:v>
                </c:pt>
                <c:pt idx="12">
                  <c:v>57.011329649537466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Global Part %.(etario)'!$R$38:$R$50</c:f>
              <c:numCache>
                <c:formatCode>#,##0.0</c:formatCode>
                <c:ptCount val="13"/>
                <c:pt idx="0">
                  <c:v>88.737412031105208</c:v>
                </c:pt>
                <c:pt idx="1">
                  <c:v>88.765115810842659</c:v>
                </c:pt>
                <c:pt idx="2">
                  <c:v>88.831513662629419</c:v>
                </c:pt>
                <c:pt idx="3">
                  <c:v>89.707199167276968</c:v>
                </c:pt>
                <c:pt idx="4">
                  <c:v>90.174398188964915</c:v>
                </c:pt>
                <c:pt idx="5">
                  <c:v>90.986359525331395</c:v>
                </c:pt>
                <c:pt idx="6">
                  <c:v>90.658857269392897</c:v>
                </c:pt>
                <c:pt idx="7">
                  <c:v>89.644737138118884</c:v>
                </c:pt>
                <c:pt idx="8">
                  <c:v>89.314781339143792</c:v>
                </c:pt>
                <c:pt idx="9">
                  <c:v>89.291344428972252</c:v>
                </c:pt>
                <c:pt idx="10">
                  <c:v>89.78626192473105</c:v>
                </c:pt>
                <c:pt idx="11">
                  <c:v>88.589161482158246</c:v>
                </c:pt>
                <c:pt idx="12">
                  <c:v>88.877472986702045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Global Part %.(etario)'!$S$38:$S$50</c:f>
              <c:numCache>
                <c:formatCode>#,##0.0</c:formatCode>
                <c:ptCount val="13"/>
                <c:pt idx="0">
                  <c:v>52.024285732163719</c:v>
                </c:pt>
                <c:pt idx="1">
                  <c:v>51.574469037869086</c:v>
                </c:pt>
                <c:pt idx="2">
                  <c:v>51.952020785528084</c:v>
                </c:pt>
                <c:pt idx="3">
                  <c:v>52.163716446600894</c:v>
                </c:pt>
                <c:pt idx="4">
                  <c:v>52.97057082392984</c:v>
                </c:pt>
                <c:pt idx="5">
                  <c:v>53.341908636189295</c:v>
                </c:pt>
                <c:pt idx="6">
                  <c:v>53.443585734216235</c:v>
                </c:pt>
                <c:pt idx="7">
                  <c:v>54.539048225353504</c:v>
                </c:pt>
                <c:pt idx="8">
                  <c:v>54.404522581089267</c:v>
                </c:pt>
                <c:pt idx="9">
                  <c:v>54.534002755614544</c:v>
                </c:pt>
                <c:pt idx="10">
                  <c:v>54.741979263529039</c:v>
                </c:pt>
                <c:pt idx="11">
                  <c:v>54.830441436855772</c:v>
                </c:pt>
                <c:pt idx="12">
                  <c:v>54.959375066845908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6186929112134323"/>
          <c:y val="3.5779168954997838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ocupación %.(etario)'!$Q$38:$Q$50</c:f>
              <c:numCache>
                <c:formatCode>#,##0.0</c:formatCode>
                <c:ptCount val="13"/>
                <c:pt idx="0">
                  <c:v>46.935998803865544</c:v>
                </c:pt>
                <c:pt idx="1">
                  <c:v>45.11441687524723</c:v>
                </c:pt>
                <c:pt idx="2">
                  <c:v>45.041866569487624</c:v>
                </c:pt>
                <c:pt idx="3">
                  <c:v>45.535025247680579</c:v>
                </c:pt>
                <c:pt idx="4">
                  <c:v>46.351175809553823</c:v>
                </c:pt>
                <c:pt idx="5">
                  <c:v>47.001150380864857</c:v>
                </c:pt>
                <c:pt idx="6">
                  <c:v>46.500482784993011</c:v>
                </c:pt>
                <c:pt idx="7" formatCode="_(* #,##0.0_);_(* \(#,##0.0\);_(* &quot;-&quot;??_);_(@_)">
                  <c:v>46.32668647704272</c:v>
                </c:pt>
                <c:pt idx="8">
                  <c:v>44.978397769027886</c:v>
                </c:pt>
                <c:pt idx="9">
                  <c:v>43.838837105225323</c:v>
                </c:pt>
                <c:pt idx="10">
                  <c:v>44.6</c:v>
                </c:pt>
                <c:pt idx="11">
                  <c:v>46.638510937985899</c:v>
                </c:pt>
                <c:pt idx="12">
                  <c:v>47.465477983622904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ocupación %.(etario)'!$R$38:$R$50</c:f>
              <c:numCache>
                <c:formatCode>#,##0.0</c:formatCode>
                <c:ptCount val="13"/>
                <c:pt idx="0">
                  <c:v>79.923736556753937</c:v>
                </c:pt>
                <c:pt idx="1">
                  <c:v>79.735233060224402</c:v>
                </c:pt>
                <c:pt idx="2">
                  <c:v>79.097956863400682</c:v>
                </c:pt>
                <c:pt idx="3">
                  <c:v>79.515635783359244</c:v>
                </c:pt>
                <c:pt idx="4">
                  <c:v>79.965668991508139</c:v>
                </c:pt>
                <c:pt idx="5">
                  <c:v>81.804290791755975</c:v>
                </c:pt>
                <c:pt idx="6">
                  <c:v>82.734791302699023</c:v>
                </c:pt>
                <c:pt idx="7" formatCode="_(* #,##0.0_);_(* \(#,##0.0\);_(* &quot;-&quot;??_);_(@_)">
                  <c:v>82.275998802717197</c:v>
                </c:pt>
                <c:pt idx="8">
                  <c:v>82.365279427940322</c:v>
                </c:pt>
                <c:pt idx="9">
                  <c:v>82.133168254613992</c:v>
                </c:pt>
                <c:pt idx="10">
                  <c:v>82.766275834047761</c:v>
                </c:pt>
                <c:pt idx="11">
                  <c:v>81.595417155435442</c:v>
                </c:pt>
                <c:pt idx="12">
                  <c:v>82.184970778168463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ocupación %.(etario)'!$S$38:$S$50</c:f>
              <c:numCache>
                <c:formatCode>#,##0.0</c:formatCode>
                <c:ptCount val="13"/>
                <c:pt idx="0">
                  <c:v>46.490361783609558</c:v>
                </c:pt>
                <c:pt idx="1">
                  <c:v>46.082863394012456</c:v>
                </c:pt>
                <c:pt idx="2">
                  <c:v>46.056604803179958</c:v>
                </c:pt>
                <c:pt idx="3">
                  <c:v>46.130918886321773</c:v>
                </c:pt>
                <c:pt idx="4">
                  <c:v>46.356879619916484</c:v>
                </c:pt>
                <c:pt idx="5">
                  <c:v>47.742307803615745</c:v>
                </c:pt>
                <c:pt idx="6">
                  <c:v>48.074340200171633</c:v>
                </c:pt>
                <c:pt idx="7" formatCode="_(* #,##0.0_);_(* \(#,##0.0\);_(* &quot;-&quot;??_);_(@_)">
                  <c:v>48.927361679371025</c:v>
                </c:pt>
                <c:pt idx="8">
                  <c:v>48.428330136898033</c:v>
                </c:pt>
                <c:pt idx="9">
                  <c:v>48.988181086581768</c:v>
                </c:pt>
                <c:pt idx="10">
                  <c:v>50.813337159078344</c:v>
                </c:pt>
                <c:pt idx="11">
                  <c:v>51.581255021976155</c:v>
                </c:pt>
                <c:pt idx="12">
                  <c:v>51.66431036913464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desocupación %.(etario)'!$Q$38:$Q$50</c:f>
              <c:numCache>
                <c:formatCode>#,##0.0</c:formatCode>
                <c:ptCount val="13"/>
                <c:pt idx="0">
                  <c:v>21.396307485496965</c:v>
                </c:pt>
                <c:pt idx="1">
                  <c:v>21.004618935092235</c:v>
                </c:pt>
                <c:pt idx="2">
                  <c:v>22.716837819057233</c:v>
                </c:pt>
                <c:pt idx="3">
                  <c:v>22.739951369101924</c:v>
                </c:pt>
                <c:pt idx="4">
                  <c:v>23.17916854387618</c:v>
                </c:pt>
                <c:pt idx="5">
                  <c:v>19.850480598766438</c:v>
                </c:pt>
                <c:pt idx="6" formatCode="_(* #,##0.0_);_(* \(#,##0.0\);_(* &quot;-&quot;??_);_(@_)">
                  <c:v>18.763793719341358</c:v>
                </c:pt>
                <c:pt idx="7" formatCode="0.0">
                  <c:v>17.885946084113051</c:v>
                </c:pt>
                <c:pt idx="8">
                  <c:v>18.313730861315321</c:v>
                </c:pt>
                <c:pt idx="9">
                  <c:v>19.146311200277101</c:v>
                </c:pt>
                <c:pt idx="10">
                  <c:v>18.938425235304226</c:v>
                </c:pt>
                <c:pt idx="11">
                  <c:v>17.841200190969538</c:v>
                </c:pt>
                <c:pt idx="12">
                  <c:v>16.743780095281448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desocupación %.(etario)'!$R$38:$R$50</c:f>
              <c:numCache>
                <c:formatCode>#,##0.0</c:formatCode>
                <c:ptCount val="13"/>
                <c:pt idx="0">
                  <c:v>9.9323107048263193</c:v>
                </c:pt>
                <c:pt idx="1">
                  <c:v>10.172783157136688</c:v>
                </c:pt>
                <c:pt idx="2">
                  <c:v>10.957324037272995</c:v>
                </c:pt>
                <c:pt idx="3">
                  <c:v>11.360920281229008</c:v>
                </c:pt>
                <c:pt idx="4">
                  <c:v>11.321094903304981</c:v>
                </c:pt>
                <c:pt idx="5">
                  <c:v>10.091698119891355</c:v>
                </c:pt>
                <c:pt idx="6" formatCode="_(* #,##0.0_);_(* \(#,##0.0\);_(* &quot;-&quot;??_);_(@_)">
                  <c:v>8.7405314884429366</c:v>
                </c:pt>
                <c:pt idx="7" formatCode="0.0">
                  <c:v>8.2199341206704482</c:v>
                </c:pt>
                <c:pt idx="8">
                  <c:v>7.7809090578355526</c:v>
                </c:pt>
                <c:pt idx="9">
                  <c:v>8.0166518044224624</c:v>
                </c:pt>
                <c:pt idx="10">
                  <c:v>7.8185525716264177</c:v>
                </c:pt>
                <c:pt idx="11">
                  <c:v>7.8945823729592206</c:v>
                </c:pt>
                <c:pt idx="12">
                  <c:v>7.5300320583314928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desocupación %.(etario)'!$S$38:$S$50</c:f>
              <c:numCache>
                <c:formatCode>#,##0.0</c:formatCode>
                <c:ptCount val="13"/>
                <c:pt idx="0">
                  <c:v>10.637193515821314</c:v>
                </c:pt>
                <c:pt idx="1">
                  <c:v>10.647915036845784</c:v>
                </c:pt>
                <c:pt idx="2">
                  <c:v>11.347808792050698</c:v>
                </c:pt>
                <c:pt idx="3">
                  <c:v>11.565122217576002</c:v>
                </c:pt>
                <c:pt idx="4">
                  <c:v>12.485595494141027</c:v>
                </c:pt>
                <c:pt idx="5">
                  <c:v>10.497563690052353</c:v>
                </c:pt>
                <c:pt idx="6" formatCode="_(* #,##0.0_);_(* \(#,##0.0\);_(* &quot;-&quot;??_);_(@_)">
                  <c:v>10.046566786792411</c:v>
                </c:pt>
                <c:pt idx="7" formatCode="0.0">
                  <c:v>10.28930047109578</c:v>
                </c:pt>
                <c:pt idx="8">
                  <c:v>10.984734651946965</c:v>
                </c:pt>
                <c:pt idx="9">
                  <c:v>10.16947480251079</c:v>
                </c:pt>
                <c:pt idx="10">
                  <c:v>7.1766533788231515</c:v>
                </c:pt>
                <c:pt idx="11">
                  <c:v>5.92588045934568</c:v>
                </c:pt>
                <c:pt idx="12">
                  <c:v>5.9954551770348434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Bogotá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Cúcuta</c:v>
                </c:pt>
                <c:pt idx="9">
                  <c:v>Barranquilla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62.966461912932004</c:v>
                </c:pt>
                <c:pt idx="1">
                  <c:v>61.768402387081544</c:v>
                </c:pt>
                <c:pt idx="2">
                  <c:v>57.748016535145339</c:v>
                </c:pt>
                <c:pt idx="3">
                  <c:v>57.341010927190219</c:v>
                </c:pt>
                <c:pt idx="4">
                  <c:v>57.069323108812512</c:v>
                </c:pt>
                <c:pt idx="5">
                  <c:v>56.895805692652978</c:v>
                </c:pt>
                <c:pt idx="6">
                  <c:v>56.758370999110639</c:v>
                </c:pt>
                <c:pt idx="7">
                  <c:v>55.698483052120395</c:v>
                </c:pt>
                <c:pt idx="8">
                  <c:v>53.33408705576209</c:v>
                </c:pt>
                <c:pt idx="9">
                  <c:v>52.30628317900532</c:v>
                </c:pt>
                <c:pt idx="10">
                  <c:v>51.844047412045079</c:v>
                </c:pt>
                <c:pt idx="11">
                  <c:v>51.737997584251573</c:v>
                </c:pt>
                <c:pt idx="12">
                  <c:v>49.277091551980469</c:v>
                </c:pt>
                <c:pt idx="13">
                  <c:v>47.583828125565013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Pasto</c:v>
                </c:pt>
                <c:pt idx="3">
                  <c:v>Cali</c:v>
                </c:pt>
                <c:pt idx="4">
                  <c:v>Medellín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Manizales</c:v>
                </c:pt>
                <c:pt idx="8">
                  <c:v>Villavicencio</c:v>
                </c:pt>
                <c:pt idx="9">
                  <c:v>Pereira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89.598488502335329</c:v>
                </c:pt>
                <c:pt idx="1">
                  <c:v>89.598060448391223</c:v>
                </c:pt>
                <c:pt idx="2">
                  <c:v>89.069576286039322</c:v>
                </c:pt>
                <c:pt idx="3">
                  <c:v>88.557517825259808</c:v>
                </c:pt>
                <c:pt idx="4">
                  <c:v>87.891181162201619</c:v>
                </c:pt>
                <c:pt idx="5">
                  <c:v>87.813207104728122</c:v>
                </c:pt>
                <c:pt idx="6">
                  <c:v>87.708437279225294</c:v>
                </c:pt>
                <c:pt idx="7">
                  <c:v>86.365545703334647</c:v>
                </c:pt>
                <c:pt idx="8">
                  <c:v>85.433103223603808</c:v>
                </c:pt>
                <c:pt idx="9">
                  <c:v>85.244657029397658</c:v>
                </c:pt>
                <c:pt idx="10">
                  <c:v>85.108604463412817</c:v>
                </c:pt>
                <c:pt idx="11">
                  <c:v>83.157698029265859</c:v>
                </c:pt>
                <c:pt idx="12">
                  <c:v>81.82026810638861</c:v>
                </c:pt>
                <c:pt idx="13">
                  <c:v>77.131943507181163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Cali</c:v>
                </c:pt>
                <c:pt idx="6">
                  <c:v>Bogotá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59.3834602851135</c:v>
                </c:pt>
                <c:pt idx="1">
                  <c:v>59.069151913965214</c:v>
                </c:pt>
                <c:pt idx="2">
                  <c:v>57.10386559837923</c:v>
                </c:pt>
                <c:pt idx="3">
                  <c:v>56.315896522451517</c:v>
                </c:pt>
                <c:pt idx="4">
                  <c:v>56.082507413652436</c:v>
                </c:pt>
                <c:pt idx="5">
                  <c:v>54.139036418242355</c:v>
                </c:pt>
                <c:pt idx="6">
                  <c:v>54.127307511396005</c:v>
                </c:pt>
                <c:pt idx="7">
                  <c:v>52.972572447127895</c:v>
                </c:pt>
                <c:pt idx="8">
                  <c:v>52.800857994068409</c:v>
                </c:pt>
                <c:pt idx="9">
                  <c:v>49.793868917519227</c:v>
                </c:pt>
                <c:pt idx="10">
                  <c:v>49.486732933945206</c:v>
                </c:pt>
                <c:pt idx="11">
                  <c:v>45.518574656126574</c:v>
                </c:pt>
                <c:pt idx="12">
                  <c:v>45.33586771916103</c:v>
                </c:pt>
                <c:pt idx="13">
                  <c:v>44.727824509560669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Villavicencio</c:v>
                </c:pt>
                <c:pt idx="4">
                  <c:v>Manizales</c:v>
                </c:pt>
                <c:pt idx="5">
                  <c:v>Total 13 áreas</c:v>
                </c:pt>
                <c:pt idx="6">
                  <c:v>Bogotá</c:v>
                </c:pt>
                <c:pt idx="7">
                  <c:v>Pereira</c:v>
                </c:pt>
                <c:pt idx="8">
                  <c:v>Cúcuta</c:v>
                </c:pt>
                <c:pt idx="9">
                  <c:v>Cartagena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51.008158615899731</c:v>
                </c:pt>
                <c:pt idx="1">
                  <c:v>50.184371352901714</c:v>
                </c:pt>
                <c:pt idx="2">
                  <c:v>48.697348131909372</c:v>
                </c:pt>
                <c:pt idx="3">
                  <c:v>47.592177729902417</c:v>
                </c:pt>
                <c:pt idx="4">
                  <c:v>46.372196917942809</c:v>
                </c:pt>
                <c:pt idx="5">
                  <c:v>46.181692711855668</c:v>
                </c:pt>
                <c:pt idx="6">
                  <c:v>45.992137083843829</c:v>
                </c:pt>
                <c:pt idx="7">
                  <c:v>45.767886713540797</c:v>
                </c:pt>
                <c:pt idx="8">
                  <c:v>42.00381113973836</c:v>
                </c:pt>
                <c:pt idx="9">
                  <c:v>41.509701396317524</c:v>
                </c:pt>
                <c:pt idx="10">
                  <c:v>40.720101808264829</c:v>
                </c:pt>
                <c:pt idx="11">
                  <c:v>40.259053626588667</c:v>
                </c:pt>
                <c:pt idx="12">
                  <c:v>37.237127087856386</c:v>
                </c:pt>
                <c:pt idx="13">
                  <c:v>35.806091845596185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Cartagena</c:v>
                </c:pt>
                <c:pt idx="4">
                  <c:v>Cali</c:v>
                </c:pt>
                <c:pt idx="5">
                  <c:v>Total 13 áreas</c:v>
                </c:pt>
                <c:pt idx="6">
                  <c:v>Pasto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81.701682005362159</c:v>
                </c:pt>
                <c:pt idx="1">
                  <c:v>80.568845007202611</c:v>
                </c:pt>
                <c:pt idx="2">
                  <c:v>80.468812827632206</c:v>
                </c:pt>
                <c:pt idx="3">
                  <c:v>80.459918758350355</c:v>
                </c:pt>
                <c:pt idx="4">
                  <c:v>80.151643396677642</c:v>
                </c:pt>
                <c:pt idx="5">
                  <c:v>79.581014286556211</c:v>
                </c:pt>
                <c:pt idx="6">
                  <c:v>79.525829358385053</c:v>
                </c:pt>
                <c:pt idx="7">
                  <c:v>78.644215152393983</c:v>
                </c:pt>
                <c:pt idx="8">
                  <c:v>77.645169262789977</c:v>
                </c:pt>
                <c:pt idx="9">
                  <c:v>76.724678846088295</c:v>
                </c:pt>
                <c:pt idx="10">
                  <c:v>76.687094179354688</c:v>
                </c:pt>
                <c:pt idx="11">
                  <c:v>72.471569937046979</c:v>
                </c:pt>
                <c:pt idx="12">
                  <c:v>72.097577169063584</c:v>
                </c:pt>
                <c:pt idx="13">
                  <c:v>66.86885544472841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56.185189972683482</c:v>
                </c:pt>
                <c:pt idx="1">
                  <c:v>54.428848535936488</c:v>
                </c:pt>
                <c:pt idx="2">
                  <c:v>52.832000014692682</c:v>
                </c:pt>
                <c:pt idx="3">
                  <c:v>52.451304127058386</c:v>
                </c:pt>
                <c:pt idx="4">
                  <c:v>51.076854166443376</c:v>
                </c:pt>
                <c:pt idx="5">
                  <c:v>50.17247240772754</c:v>
                </c:pt>
                <c:pt idx="6">
                  <c:v>49.326764671343433</c:v>
                </c:pt>
                <c:pt idx="7">
                  <c:v>49.118309438338194</c:v>
                </c:pt>
                <c:pt idx="8">
                  <c:v>48.493722244962782</c:v>
                </c:pt>
                <c:pt idx="9">
                  <c:v>45.83129113742028</c:v>
                </c:pt>
                <c:pt idx="10">
                  <c:v>45.457891692299519</c:v>
                </c:pt>
                <c:pt idx="11">
                  <c:v>42.3885813025422</c:v>
                </c:pt>
                <c:pt idx="12">
                  <c:v>42.107599773233666</c:v>
                </c:pt>
                <c:pt idx="13">
                  <c:v>39.121803561437943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Cúcuta</c:v>
                </c:pt>
                <c:pt idx="5">
                  <c:v>Cartagena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Medellín</c:v>
                </c:pt>
                <c:pt idx="10">
                  <c:v>Cali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24.751552668039796</c:v>
                </c:pt>
                <c:pt idx="1">
                  <c:v>24.433188089892845</c:v>
                </c:pt>
                <c:pt idx="2">
                  <c:v>22.345851382669689</c:v>
                </c:pt>
                <c:pt idx="3">
                  <c:v>22.150649341857537</c:v>
                </c:pt>
                <c:pt idx="4">
                  <c:v>21.243967116522931</c:v>
                </c:pt>
                <c:pt idx="5">
                  <c:v>19.769408685131371</c:v>
                </c:pt>
                <c:pt idx="6">
                  <c:v>19.461321024675708</c:v>
                </c:pt>
                <c:pt idx="7">
                  <c:v>19.410053285279126</c:v>
                </c:pt>
                <c:pt idx="8">
                  <c:v>19.363635869221881</c:v>
                </c:pt>
                <c:pt idx="9">
                  <c:v>18.9915439644166</c:v>
                </c:pt>
                <c:pt idx="10">
                  <c:v>18.75397547371664</c:v>
                </c:pt>
                <c:pt idx="11">
                  <c:v>16.744237227162127</c:v>
                </c:pt>
                <c:pt idx="12">
                  <c:v>16.352045373973848</c:v>
                </c:pt>
                <c:pt idx="13">
                  <c:v>15.672691368936832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Pasto</c:v>
                </c:pt>
                <c:pt idx="4">
                  <c:v>Cartagena</c:v>
                </c:pt>
                <c:pt idx="5">
                  <c:v>Pereira</c:v>
                </c:pt>
                <c:pt idx="6">
                  <c:v>Barranquilla</c:v>
                </c:pt>
                <c:pt idx="7">
                  <c:v>Cali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Manizales</c:v>
                </c:pt>
                <c:pt idx="11">
                  <c:v>Bogotá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13.305885468187419</c:v>
                </c:pt>
                <c:pt idx="1">
                  <c:v>12.850437596839281</c:v>
                </c:pt>
                <c:pt idx="2">
                  <c:v>11.882985918211185</c:v>
                </c:pt>
                <c:pt idx="3">
                  <c:v>10.71493468993844</c:v>
                </c:pt>
                <c:pt idx="4">
                  <c:v>10.199039626872748</c:v>
                </c:pt>
                <c:pt idx="5">
                  <c:v>10.038826066355879</c:v>
                </c:pt>
                <c:pt idx="6">
                  <c:v>9.8508554689424734</c:v>
                </c:pt>
                <c:pt idx="7">
                  <c:v>9.4919941694486134</c:v>
                </c:pt>
                <c:pt idx="8">
                  <c:v>9.2664095322936237</c:v>
                </c:pt>
                <c:pt idx="9">
                  <c:v>9.115827082191478</c:v>
                </c:pt>
                <c:pt idx="10">
                  <c:v>8.9402903531269846</c:v>
                </c:pt>
                <c:pt idx="11">
                  <c:v>8.8135487874521328</c:v>
                </c:pt>
                <c:pt idx="12">
                  <c:v>8.4449523108257942</c:v>
                </c:pt>
                <c:pt idx="13">
                  <c:v>8.2497409403183841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Montería</c:v>
                </c:pt>
                <c:pt idx="3">
                  <c:v>Cali</c:v>
                </c:pt>
                <c:pt idx="4">
                  <c:v>Cúcuta</c:v>
                </c:pt>
                <c:pt idx="5">
                  <c:v>Total 13 áreas</c:v>
                </c:pt>
                <c:pt idx="6">
                  <c:v>Pasto</c:v>
                </c:pt>
                <c:pt idx="7">
                  <c:v>Manizales</c:v>
                </c:pt>
                <c:pt idx="8">
                  <c:v>Villavicencio</c:v>
                </c:pt>
                <c:pt idx="9">
                  <c:v>Medellín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12.533632050279031</c:v>
                </c:pt>
                <c:pt idx="1">
                  <c:v>9.2541053737122212</c:v>
                </c:pt>
                <c:pt idx="2">
                  <c:v>8.9255161333790571</c:v>
                </c:pt>
                <c:pt idx="3">
                  <c:v>8.8887281068735842</c:v>
                </c:pt>
                <c:pt idx="4">
                  <c:v>8.7078536363626036</c:v>
                </c:pt>
                <c:pt idx="5">
                  <c:v>8.1573215147173226</c:v>
                </c:pt>
                <c:pt idx="6">
                  <c:v>7.8557135622791225</c:v>
                </c:pt>
                <c:pt idx="7">
                  <c:v>7.4935889549734096</c:v>
                </c:pt>
                <c:pt idx="8">
                  <c:v>7.4808693578315388</c:v>
                </c:pt>
                <c:pt idx="9">
                  <c:v>7.3867106996215846</c:v>
                </c:pt>
                <c:pt idx="10">
                  <c:v>6.8623472838660966</c:v>
                </c:pt>
                <c:pt idx="11">
                  <c:v>6.5010036531695601</c:v>
                </c:pt>
                <c:pt idx="12">
                  <c:v>5.3857931098564551</c:v>
                </c:pt>
                <c:pt idx="13">
                  <c:v>5.2859431023389591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605</c:v>
                </c:pt>
                <c:pt idx="1">
                  <c:v>201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605.13663988047063</c:v>
                </c:pt>
                <c:pt idx="1">
                  <c:v>201.11011262510999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1.235</c:v>
                </c:pt>
                <c:pt idx="1">
                  <c:v>541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1234.8411793433536</c:v>
                </c:pt>
                <c:pt idx="1">
                  <c:v>540.55735268030435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605</c:v>
                </c:pt>
                <c:pt idx="1">
                  <c:v>201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605.13663988047063</c:v>
                </c:pt>
                <c:pt idx="1">
                  <c:v>201.11011262510999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637</c:v>
                </c:pt>
                <c:pt idx="1">
                  <c:v>592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636.92529368044279</c:v>
                </c:pt>
                <c:pt idx="1">
                  <c:v>591.52946330191253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1246.8592592806363</c:v>
                </c:pt>
                <c:pt idx="1">
                  <c:v>2563.240782230966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1352.3128981657528</c:v>
                </c:pt>
                <c:pt idx="1">
                  <c:v>2457.7871433458495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informalidad Bogotá'!$Q$38:$Q$50</c:f>
              <c:numCache>
                <c:formatCode>#,##0.0</c:formatCode>
                <c:ptCount val="13"/>
                <c:pt idx="0">
                  <c:v>35.413119431096938</c:v>
                </c:pt>
                <c:pt idx="1">
                  <c:v>35.41225541091557</c:v>
                </c:pt>
                <c:pt idx="2">
                  <c:v>33.413104029320976</c:v>
                </c:pt>
                <c:pt idx="3">
                  <c:v>33.639092800186447</c:v>
                </c:pt>
                <c:pt idx="4">
                  <c:v>34.667069023788279</c:v>
                </c:pt>
                <c:pt idx="5">
                  <c:v>35.953129807080018</c:v>
                </c:pt>
                <c:pt idx="6">
                  <c:v>36.867077220655737</c:v>
                </c:pt>
                <c:pt idx="7" formatCode="_(* #,##0.0_);_(* \(#,##0.0\);_(* &quot;-&quot;??_);_(@_)">
                  <c:v>36.204002022944785</c:v>
                </c:pt>
                <c:pt idx="8">
                  <c:v>36.763809392609382</c:v>
                </c:pt>
                <c:pt idx="9">
                  <c:v>35.066177992986681</c:v>
                </c:pt>
                <c:pt idx="10">
                  <c:v>35.984759120591562</c:v>
                </c:pt>
                <c:pt idx="11">
                  <c:v>36.134695257821257</c:v>
                </c:pt>
                <c:pt idx="12">
                  <c:v>36.267301559000877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'Tasa informalidad Bogotá'!$R$38:$R$50</c:f>
              <c:numCache>
                <c:formatCode>#,##0.0</c:formatCode>
                <c:ptCount val="13"/>
                <c:pt idx="0">
                  <c:v>33.652853343837513</c:v>
                </c:pt>
                <c:pt idx="1">
                  <c:v>33.119458851780038</c:v>
                </c:pt>
                <c:pt idx="2">
                  <c:v>30.855396781450249</c:v>
                </c:pt>
                <c:pt idx="3">
                  <c:v>30.379560966603176</c:v>
                </c:pt>
                <c:pt idx="4">
                  <c:v>30.767313118108468</c:v>
                </c:pt>
                <c:pt idx="5">
                  <c:v>31.51391352367845</c:v>
                </c:pt>
                <c:pt idx="6">
                  <c:v>32.503236349252759</c:v>
                </c:pt>
                <c:pt idx="7" formatCode="_(* #,##0.0_);_(* \(#,##0.0\);_(* &quot;-&quot;??_);_(@_)">
                  <c:v>33.106767312067205</c:v>
                </c:pt>
                <c:pt idx="8">
                  <c:v>34.772399156197473</c:v>
                </c:pt>
                <c:pt idx="9">
                  <c:v>33.586703984028759</c:v>
                </c:pt>
                <c:pt idx="10">
                  <c:v>34.393743617415119</c:v>
                </c:pt>
                <c:pt idx="11">
                  <c:v>33.901380657114345</c:v>
                </c:pt>
                <c:pt idx="12">
                  <c:v>33.99982532006468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157981983553995"/>
          <c:y val="4.8147523911573752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66.405741061237293</c:v>
                </c:pt>
                <c:pt idx="1">
                  <c:v>62.845967860360176</c:v>
                </c:pt>
                <c:pt idx="2">
                  <c:v>60.513420838568841</c:v>
                </c:pt>
                <c:pt idx="3">
                  <c:v>57.770202482988708</c:v>
                </c:pt>
                <c:pt idx="4">
                  <c:v>56.101553216344648</c:v>
                </c:pt>
                <c:pt idx="5">
                  <c:v>52.666419228365854</c:v>
                </c:pt>
                <c:pt idx="6">
                  <c:v>51.261063138944941</c:v>
                </c:pt>
                <c:pt idx="7">
                  <c:v>47.420621437844588</c:v>
                </c:pt>
                <c:pt idx="8">
                  <c:v>47.119979339242263</c:v>
                </c:pt>
                <c:pt idx="9">
                  <c:v>43.909138344362951</c:v>
                </c:pt>
                <c:pt idx="10">
                  <c:v>43.151509980637293</c:v>
                </c:pt>
                <c:pt idx="11">
                  <c:v>39.651010653811966</c:v>
                </c:pt>
                <c:pt idx="12">
                  <c:v>35.9974096468219</c:v>
                </c:pt>
                <c:pt idx="13">
                  <c:v>35.492844897302106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67.098071908249366</c:v>
                </c:pt>
                <c:pt idx="1">
                  <c:v>61.699826968557673</c:v>
                </c:pt>
                <c:pt idx="2">
                  <c:v>61.092831449108587</c:v>
                </c:pt>
                <c:pt idx="3">
                  <c:v>58.173407955894788</c:v>
                </c:pt>
                <c:pt idx="4">
                  <c:v>55.197304130487169</c:v>
                </c:pt>
                <c:pt idx="5">
                  <c:v>54.978413488276523</c:v>
                </c:pt>
                <c:pt idx="6">
                  <c:v>49.091992603786814</c:v>
                </c:pt>
                <c:pt idx="7">
                  <c:v>47.845634751176512</c:v>
                </c:pt>
                <c:pt idx="8">
                  <c:v>46.85309010661868</c:v>
                </c:pt>
                <c:pt idx="9">
                  <c:v>42.296337236119562</c:v>
                </c:pt>
                <c:pt idx="10">
                  <c:v>42.246094104626401</c:v>
                </c:pt>
                <c:pt idx="11">
                  <c:v>36.59314479880755</c:v>
                </c:pt>
                <c:pt idx="12">
                  <c:v>33.05972366334629</c:v>
                </c:pt>
                <c:pt idx="13">
                  <c:v>32.725105527306994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-1,5</c:v>
                </c:pt>
                <c:pt idx="1">
                  <c:v>-4,1</c:v>
                </c:pt>
                <c:pt idx="2">
                  <c:v>12,9</c:v>
                </c:pt>
                <c:pt idx="3">
                  <c:v>9,6</c:v>
                </c:pt>
                <c:pt idx="4">
                  <c:v>27,5</c:v>
                </c:pt>
                <c:pt idx="5">
                  <c:v>4,9</c:v>
                </c:pt>
                <c:pt idx="6">
                  <c:v>-26,3</c:v>
                </c:pt>
                <c:pt idx="7">
                  <c:v>11,3</c:v>
                </c:pt>
                <c:pt idx="8">
                  <c:v>38,4</c:v>
                </c:pt>
                <c:pt idx="9">
                  <c:v>-6,5</c:v>
                </c:pt>
                <c:pt idx="10">
                  <c:v>65,4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56.635017677569806</c:v>
                </c:pt>
                <c:pt idx="1">
                  <c:v>321.9580852196799</c:v>
                </c:pt>
                <c:pt idx="2">
                  <c:v>169.52857644055192</c:v>
                </c:pt>
                <c:pt idx="3">
                  <c:v>117.67432546603273</c:v>
                </c:pt>
                <c:pt idx="4">
                  <c:v>172.12257361400472</c:v>
                </c:pt>
                <c:pt idx="5">
                  <c:v>124.72297295035229</c:v>
                </c:pt>
                <c:pt idx="6">
                  <c:v>3.661543697181068</c:v>
                </c:pt>
                <c:pt idx="7">
                  <c:v>133.35518681634287</c:v>
                </c:pt>
                <c:pt idx="8">
                  <c:v>13.048847071623594</c:v>
                </c:pt>
                <c:pt idx="9">
                  <c:v>83.385725900704898</c:v>
                </c:pt>
                <c:pt idx="10">
                  <c:v>50.76640442659248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611 </c:v>
                </c:pt>
                <c:pt idx="1">
                  <c:v> 368 </c:v>
                </c:pt>
                <c:pt idx="2">
                  <c:v> 135 </c:v>
                </c:pt>
                <c:pt idx="3">
                  <c:v> 429 </c:v>
                </c:pt>
                <c:pt idx="4">
                  <c:v> 277 </c:v>
                </c:pt>
                <c:pt idx="5">
                  <c:v> 62 </c:v>
                </c:pt>
                <c:pt idx="6">
                  <c:v> 160 </c:v>
                </c:pt>
                <c:pt idx="7">
                  <c:v> 155 </c:v>
                </c:pt>
                <c:pt idx="8">
                  <c:v> 147 </c:v>
                </c:pt>
                <c:pt idx="9">
                  <c:v> 103 </c:v>
                </c:pt>
                <c:pt idx="10">
                  <c:v> 117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611.23696128141728</c:v>
                </c:pt>
                <c:pt idx="1">
                  <c:v>367.68684772563216</c:v>
                </c:pt>
                <c:pt idx="2">
                  <c:v>135.19659047023333</c:v>
                </c:pt>
                <c:pt idx="3">
                  <c:v>428.57063069892672</c:v>
                </c:pt>
                <c:pt idx="4">
                  <c:v>276.53274317628228</c:v>
                </c:pt>
                <c:pt idx="5">
                  <c:v>62.2992684079707</c:v>
                </c:pt>
                <c:pt idx="6">
                  <c:v>160.26093515574067</c:v>
                </c:pt>
                <c:pt idx="7">
                  <c:v>154.75224654689973</c:v>
                </c:pt>
                <c:pt idx="8">
                  <c:v>146.61748158243748</c:v>
                </c:pt>
                <c:pt idx="9">
                  <c:v>103.43415720216316</c:v>
                </c:pt>
                <c:pt idx="10">
                  <c:v>116.6529199832531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7,4</c:v>
                </c:pt>
                <c:pt idx="1">
                  <c:v>57,0</c:v>
                </c:pt>
                <c:pt idx="3">
                  <c:v>-30,2</c:v>
                </c:pt>
                <c:pt idx="4">
                  <c:v>30,2</c:v>
                </c:pt>
                <c:pt idx="5">
                  <c:v>-7,1</c:v>
                </c:pt>
                <c:pt idx="7">
                  <c:v>56,0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348.99363728388136</c:v>
                </c:pt>
                <c:pt idx="1">
                  <c:v>897.86562199675495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7,4</c:v>
                </c:pt>
                <c:pt idx="1">
                  <c:v>57,0</c:v>
                </c:pt>
                <c:pt idx="3">
                  <c:v>-30,2</c:v>
                </c:pt>
                <c:pt idx="4">
                  <c:v>30,2</c:v>
                </c:pt>
                <c:pt idx="5">
                  <c:v>-7,1</c:v>
                </c:pt>
                <c:pt idx="7">
                  <c:v>56,0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2127.9094756203849</c:v>
                </c:pt>
                <c:pt idx="1">
                  <c:v>435.33130661057112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20,7</c:v>
                </c:pt>
                <c:pt idx="2">
                  <c:v>-4,1</c:v>
                </c:pt>
                <c:pt idx="3">
                  <c:v>34,0</c:v>
                </c:pt>
                <c:pt idx="4">
                  <c:v>2,3</c:v>
                </c:pt>
                <c:pt idx="5">
                  <c:v>-2,2</c:v>
                </c:pt>
                <c:pt idx="6">
                  <c:v>10,8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10.609239270750217</c:v>
                </c:pt>
                <c:pt idx="1">
                  <c:v>0</c:v>
                </c:pt>
                <c:pt idx="2">
                  <c:v>17.522302728828503</c:v>
                </c:pt>
                <c:pt idx="3">
                  <c:v>221.81549511366001</c:v>
                </c:pt>
                <c:pt idx="4">
                  <c:v>682.306390324071</c:v>
                </c:pt>
                <c:pt idx="5">
                  <c:v>134.07193240411718</c:v>
                </c:pt>
                <c:pt idx="6">
                  <c:v>180.53389943920939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20,7</c:v>
                </c:pt>
                <c:pt idx="2">
                  <c:v>-4,1</c:v>
                </c:pt>
                <c:pt idx="3">
                  <c:v>34,0</c:v>
                </c:pt>
                <c:pt idx="4">
                  <c:v>2,3</c:v>
                </c:pt>
                <c:pt idx="5">
                  <c:v>-2,2</c:v>
                </c:pt>
                <c:pt idx="6">
                  <c:v>10,8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3.5883396961034117</c:v>
                </c:pt>
                <c:pt idx="1">
                  <c:v>0</c:v>
                </c:pt>
                <c:pt idx="2">
                  <c:v>478.38780590538386</c:v>
                </c:pt>
                <c:pt idx="3">
                  <c:v>104.55127032991942</c:v>
                </c:pt>
                <c:pt idx="4">
                  <c:v>722.26064591942077</c:v>
                </c:pt>
                <c:pt idx="5">
                  <c:v>411.48767587112172</c:v>
                </c:pt>
                <c:pt idx="6">
                  <c:v>842.96504450900761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(semanas)'!$P$38:$P$50</c:f>
              <c:strCache>
                <c:ptCount val="13"/>
                <c:pt idx="0">
                  <c:v>Sep-Nov 2021</c:v>
                </c:pt>
                <c:pt idx="1">
                  <c:v>Oct-Dic 2021</c:v>
                </c:pt>
                <c:pt idx="2">
                  <c:v>Nov 21-Ene 22</c:v>
                </c:pt>
                <c:pt idx="3">
                  <c:v>Dic 21-Feb 22</c:v>
                </c:pt>
                <c:pt idx="4">
                  <c:v>Ene-Mar 2022</c:v>
                </c:pt>
                <c:pt idx="5">
                  <c:v>Feb-Abr 2022</c:v>
                </c:pt>
                <c:pt idx="6">
                  <c:v>Mar-May 2022</c:v>
                </c:pt>
                <c:pt idx="7">
                  <c:v>Abr-Jun 2022</c:v>
                </c:pt>
                <c:pt idx="8">
                  <c:v>May-Jul 2022</c:v>
                </c:pt>
                <c:pt idx="9">
                  <c:v>Jun-Ago 2022</c:v>
                </c:pt>
                <c:pt idx="10">
                  <c:v>Jul-Sep 2022</c:v>
                </c:pt>
                <c:pt idx="11">
                  <c:v>Ago-Oct 2022</c:v>
                </c:pt>
                <c:pt idx="12">
                  <c:v>Sep-Nov 2022</c:v>
                </c:pt>
              </c:strCache>
            </c:strRef>
          </c:cat>
          <c:val>
            <c:numRef>
              <c:f>'Desocupación (semanas)'!$Q$38:$Q$50</c:f>
              <c:numCache>
                <c:formatCode>#,##0.0</c:formatCode>
                <c:ptCount val="13"/>
                <c:pt idx="0">
                  <c:v>29.276859504132233</c:v>
                </c:pt>
                <c:pt idx="1">
                  <c:v>27.362850971922249</c:v>
                </c:pt>
                <c:pt idx="2">
                  <c:v>28.4824016563147</c:v>
                </c:pt>
                <c:pt idx="3">
                  <c:v>31.496015936254985</c:v>
                </c:pt>
                <c:pt idx="4">
                  <c:v>33.272727272727273</c:v>
                </c:pt>
                <c:pt idx="5">
                  <c:v>35.94911504424779</c:v>
                </c:pt>
                <c:pt idx="6">
                  <c:v>35.845410628019323</c:v>
                </c:pt>
                <c:pt idx="7" formatCode="_(* #,##0.0_);_(* \(#,##0.0\);_(* &quot;-&quot;??_);_(@_)">
                  <c:v>35.984924623115575</c:v>
                </c:pt>
                <c:pt idx="8">
                  <c:v>30.320885719647201</c:v>
                </c:pt>
                <c:pt idx="9" formatCode="0.0">
                  <c:v>29.356968215158926</c:v>
                </c:pt>
                <c:pt idx="10" formatCode="0.0">
                  <c:v>28.931398416886548</c:v>
                </c:pt>
                <c:pt idx="11" formatCode="0.0">
                  <c:v>28.906779661016948</c:v>
                </c:pt>
                <c:pt idx="12">
                  <c:v>30.265671641791048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Bogotá </c:v>
                </c:pt>
                <c:pt idx="2">
                  <c:v> Montería </c:v>
                </c:pt>
                <c:pt idx="3">
                  <c:v> Medellín </c:v>
                </c:pt>
                <c:pt idx="4">
                  <c:v> Pereira </c:v>
                </c:pt>
                <c:pt idx="5">
                  <c:v> Bucaramanga </c:v>
                </c:pt>
                <c:pt idx="6">
                  <c:v> Pasto </c:v>
                </c:pt>
                <c:pt idx="7">
                  <c:v> Total 13 áreas </c:v>
                </c:pt>
                <c:pt idx="8">
                  <c:v> Manizales </c:v>
                </c:pt>
                <c:pt idx="9">
                  <c:v> Villavicencio </c:v>
                </c:pt>
                <c:pt idx="10">
                  <c:v> Cartagena </c:v>
                </c:pt>
                <c:pt idx="11">
                  <c:v> Cúcuta </c:v>
                </c:pt>
                <c:pt idx="12">
                  <c:v> Barranquilla </c:v>
                </c:pt>
                <c:pt idx="13">
                  <c:v> Cali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35.799843627834242</c:v>
                </c:pt>
                <c:pt idx="1">
                  <c:v>32.360946745562103</c:v>
                </c:pt>
                <c:pt idx="2">
                  <c:v>31.379483500717356</c:v>
                </c:pt>
                <c:pt idx="3">
                  <c:v>30.294054633101236</c:v>
                </c:pt>
                <c:pt idx="4">
                  <c:v>29.169344042838024</c:v>
                </c:pt>
                <c:pt idx="5">
                  <c:v>28.992888888888888</c:v>
                </c:pt>
                <c:pt idx="6">
                  <c:v>28.371759890859479</c:v>
                </c:pt>
                <c:pt idx="7">
                  <c:v>27.178089945456417</c:v>
                </c:pt>
                <c:pt idx="8">
                  <c:v>25.977468522200137</c:v>
                </c:pt>
                <c:pt idx="9">
                  <c:v>24.898586866167911</c:v>
                </c:pt>
                <c:pt idx="10">
                  <c:v>23.837062937062935</c:v>
                </c:pt>
                <c:pt idx="11">
                  <c:v>22.015771028037385</c:v>
                </c:pt>
                <c:pt idx="12">
                  <c:v>21.899752475247524</c:v>
                </c:pt>
                <c:pt idx="13">
                  <c:v>21.319031903190314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36.731092436974791</c:v>
                </c:pt>
                <c:pt idx="1">
                  <c:v>31.113009198423129</c:v>
                </c:pt>
                <c:pt idx="2">
                  <c:v>31.53784860557769</c:v>
                </c:pt>
                <c:pt idx="3">
                  <c:v>33.786350148367951</c:v>
                </c:pt>
                <c:pt idx="4">
                  <c:v>35.836734693877553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857250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>
      <selection activeCell="E50" sqref="E50"/>
    </sheetView>
  </sheetViews>
  <sheetFormatPr baseColWidth="10" defaultColWidth="10.86328125" defaultRowHeight="12.75" x14ac:dyDescent="0.35"/>
  <cols>
    <col min="1" max="1" width="1.86328125" style="10" customWidth="1"/>
    <col min="2" max="2" width="6.1328125" style="10" customWidth="1"/>
    <col min="3" max="3" width="9.86328125" style="10" customWidth="1"/>
    <col min="4" max="5" width="7.86328125" style="10" customWidth="1"/>
    <col min="6" max="6" width="9" style="10" customWidth="1"/>
    <col min="7" max="20" width="9.33203125" style="10" customWidth="1"/>
    <col min="21" max="21" width="9.46484375" style="10" customWidth="1"/>
    <col min="22" max="22" width="12.86328125" style="10" customWidth="1"/>
    <col min="23" max="23" width="8.1328125" style="10" customWidth="1"/>
    <col min="24" max="16384" width="10.86328125" style="10"/>
  </cols>
  <sheetData>
    <row r="1" spans="1:23" ht="13.15" x14ac:dyDescent="0.4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ht="13.15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ht="13.15" x14ac:dyDescent="0.4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ht="13.15" x14ac:dyDescent="0.4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4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ht="13.15" x14ac:dyDescent="0.4">
      <c r="A10" s="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0"/>
      <c r="R10" s="190"/>
      <c r="S10" s="190"/>
      <c r="T10" s="190"/>
      <c r="U10" s="190"/>
      <c r="V10" s="190"/>
      <c r="W10" s="191"/>
    </row>
    <row r="11" spans="1:23" ht="13.15" x14ac:dyDescent="0.4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ht="13.15" x14ac:dyDescent="0.4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ht="13.15" x14ac:dyDescent="0.4">
      <c r="A13" s="3"/>
      <c r="B13" s="14"/>
      <c r="C13" s="14" t="s">
        <v>80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239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4">
      <c r="A14" s="3"/>
      <c r="B14" s="16"/>
      <c r="C14" s="17" t="s">
        <v>132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240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35">
      <c r="A15" s="3"/>
      <c r="B15" s="22"/>
      <c r="C15" s="17" t="s">
        <v>133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241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ht="13.15" x14ac:dyDescent="0.3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242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35">
      <c r="A17" s="3"/>
      <c r="B17" s="18"/>
      <c r="C17" s="18" t="s">
        <v>207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243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35">
      <c r="A18" s="3"/>
      <c r="B18" s="18"/>
      <c r="C18" s="28" t="s">
        <v>208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244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35">
      <c r="A19" s="3"/>
      <c r="B19" s="18"/>
      <c r="C19" s="30" t="s">
        <v>209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290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35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87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35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88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35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291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35">
      <c r="A23" s="3"/>
      <c r="B23" s="18"/>
      <c r="C23" s="32" t="s">
        <v>85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89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35">
      <c r="A24" s="3"/>
      <c r="B24" s="18"/>
      <c r="C24" s="23" t="s">
        <v>81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93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35">
      <c r="A25" s="3"/>
      <c r="B25" s="18"/>
      <c r="C25" s="23" t="s">
        <v>86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292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35">
      <c r="A26" s="3"/>
      <c r="B26" s="18"/>
      <c r="C26" s="17" t="s">
        <v>84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91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35">
      <c r="A27" s="3"/>
      <c r="B27" s="18"/>
      <c r="C27" s="17" t="s">
        <v>210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94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35">
      <c r="A28" s="3"/>
      <c r="B28" s="18"/>
      <c r="C28" s="17" t="s">
        <v>211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245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35">
      <c r="A29" s="3"/>
      <c r="B29" s="18"/>
      <c r="C29" s="17" t="s">
        <v>212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246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35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3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ht="13.15" x14ac:dyDescent="0.4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3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3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ht="13.15" x14ac:dyDescent="0.35">
      <c r="A35" s="3"/>
      <c r="B35" s="2"/>
      <c r="C35" s="18" t="s">
        <v>95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35">
      <c r="A36" s="3"/>
      <c r="B36" s="2"/>
      <c r="C36" s="23" t="s">
        <v>96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68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35">
      <c r="A37" s="3"/>
      <c r="B37" s="2"/>
      <c r="C37" s="23" t="s">
        <v>97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69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35">
      <c r="A38" s="3"/>
      <c r="B38" s="2"/>
      <c r="C38" s="23" t="s">
        <v>98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71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35">
      <c r="A39" s="3"/>
      <c r="B39" s="2"/>
      <c r="C39" s="23" t="s">
        <v>100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35">
      <c r="A40" s="3"/>
      <c r="B40" s="2"/>
      <c r="C40" s="23" t="s">
        <v>101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35">
      <c r="A41" s="3"/>
      <c r="B41" s="2"/>
      <c r="C41" s="23" t="s">
        <v>78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35">
      <c r="A42" s="3"/>
      <c r="B42" s="2"/>
      <c r="C42" s="23" t="s">
        <v>77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3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3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35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35">
      <c r="A46" s="144" t="s">
        <v>312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35">
      <c r="A47" s="145" t="s">
        <v>162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35">
      <c r="A48" s="145" t="s">
        <v>310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35">
      <c r="A49" s="146" t="s">
        <v>311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16" sqref="L16"/>
    </sheetView>
  </sheetViews>
  <sheetFormatPr baseColWidth="10" defaultColWidth="10.86328125" defaultRowHeight="12.75" x14ac:dyDescent="0.35"/>
  <cols>
    <col min="1" max="1" width="5.132812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6328125" style="10" customWidth="1"/>
    <col min="6" max="6" width="10.86328125" style="10" customWidth="1"/>
    <col min="7" max="7" width="11.1328125" style="10" customWidth="1"/>
    <col min="8" max="8" width="12.33203125" style="10" customWidth="1"/>
    <col min="9" max="9" width="8.86328125" style="10" customWidth="1"/>
    <col min="10" max="10" width="10.86328125" style="10" customWidth="1"/>
    <col min="11" max="11" width="1.46484375" style="10" customWidth="1"/>
    <col min="12" max="12" width="33.46484375" style="51" customWidth="1"/>
    <col min="13" max="13" width="22.53125" style="51" customWidth="1"/>
    <col min="14" max="14" width="16.6640625" style="51" customWidth="1"/>
    <col min="15" max="15" width="15.6640625" style="51" customWidth="1"/>
    <col min="16" max="17" width="10.86328125" style="51"/>
    <col min="18" max="16384" width="10.86328125" style="10"/>
  </cols>
  <sheetData>
    <row r="1" spans="1:20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69">
        <v>0</v>
      </c>
      <c r="M1" s="69">
        <v>0</v>
      </c>
      <c r="N1" s="69">
        <v>0</v>
      </c>
      <c r="O1" s="69">
        <v>0</v>
      </c>
    </row>
    <row r="2" spans="1:20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69" t="s">
        <v>328</v>
      </c>
      <c r="M2" s="69" t="s">
        <v>328</v>
      </c>
      <c r="N2" s="69" t="s">
        <v>328</v>
      </c>
      <c r="O2" s="69" t="s">
        <v>328</v>
      </c>
    </row>
    <row r="3" spans="1:20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69">
        <v>2021</v>
      </c>
      <c r="M3" s="69">
        <v>2021</v>
      </c>
      <c r="N3" s="69">
        <v>2021</v>
      </c>
      <c r="O3" s="69">
        <v>2021</v>
      </c>
    </row>
    <row r="4" spans="1:20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69">
        <v>7800443.3636364257</v>
      </c>
      <c r="M4" s="69">
        <v>7868678.9090909492</v>
      </c>
      <c r="N4" s="69">
        <v>7825884.33333336</v>
      </c>
      <c r="O4" s="69">
        <v>7889963.3333333917</v>
      </c>
    </row>
    <row r="5" spans="1:20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69">
        <v>6349167.5454545533</v>
      </c>
      <c r="M5" s="69">
        <v>6427047.5454545682</v>
      </c>
      <c r="N5" s="69">
        <v>6377707.333333334</v>
      </c>
      <c r="O5" s="69">
        <v>6451353.6666666986</v>
      </c>
      <c r="R5" s="59"/>
      <c r="S5" s="59"/>
    </row>
    <row r="6" spans="1:20" ht="4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9">
        <v>4302644.331047344</v>
      </c>
      <c r="M6" s="69">
        <v>4301159.4882204756</v>
      </c>
      <c r="N6" s="69">
        <v>4236860.8263402916</v>
      </c>
      <c r="O6" s="69">
        <v>4328228.8512777286</v>
      </c>
      <c r="R6" s="59"/>
      <c r="S6" s="59"/>
    </row>
    <row r="7" spans="1:20" ht="13.15" x14ac:dyDescent="0.4">
      <c r="A7" s="3"/>
      <c r="B7" s="14"/>
      <c r="C7" s="192" t="s">
        <v>15</v>
      </c>
      <c r="D7" s="192"/>
      <c r="E7" s="192"/>
      <c r="F7" s="192"/>
      <c r="G7" s="192"/>
      <c r="H7" s="192"/>
      <c r="I7" s="192"/>
      <c r="J7" s="192"/>
      <c r="K7" s="13"/>
      <c r="L7" s="69">
        <v>3593168.7356952745</v>
      </c>
      <c r="M7" s="69">
        <v>3810100.0415116022</v>
      </c>
      <c r="N7" s="69">
        <v>3684633.6316529703</v>
      </c>
      <c r="O7" s="69">
        <v>3933267.4365035407</v>
      </c>
      <c r="R7" s="59"/>
      <c r="S7" s="59"/>
      <c r="T7" s="59"/>
    </row>
    <row r="8" spans="1:20" ht="13.15" x14ac:dyDescent="0.4">
      <c r="A8" s="3"/>
      <c r="B8" s="14"/>
      <c r="C8" s="192" t="s">
        <v>228</v>
      </c>
      <c r="D8" s="192"/>
      <c r="E8" s="192"/>
      <c r="F8" s="192"/>
      <c r="G8" s="192"/>
      <c r="H8" s="192"/>
      <c r="I8" s="192"/>
      <c r="J8" s="192"/>
      <c r="K8" s="83"/>
      <c r="L8" s="69">
        <v>709475.59535207867</v>
      </c>
      <c r="M8" s="69">
        <v>491059.44670888205</v>
      </c>
      <c r="N8" s="69">
        <v>552227.19468731654</v>
      </c>
      <c r="O8" s="69">
        <v>394961.41477419238</v>
      </c>
      <c r="R8" s="59"/>
      <c r="S8" s="59"/>
      <c r="T8" s="59"/>
    </row>
    <row r="9" spans="1:20" ht="13.15" x14ac:dyDescent="0.4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9">
        <v>547551.98927481705</v>
      </c>
      <c r="M9" s="69">
        <v>415343.90919819678</v>
      </c>
      <c r="N9" s="69">
        <v>439080.07007123873</v>
      </c>
      <c r="O9" s="69">
        <v>331032.24720539479</v>
      </c>
      <c r="R9" s="59"/>
      <c r="S9" s="59"/>
      <c r="T9" s="59"/>
    </row>
    <row r="10" spans="1:20" ht="13.15" x14ac:dyDescent="0.4">
      <c r="A10" s="3"/>
      <c r="B10" s="2"/>
      <c r="C10" s="190" t="s">
        <v>313</v>
      </c>
      <c r="D10" s="190"/>
      <c r="E10" s="195" t="s">
        <v>281</v>
      </c>
      <c r="F10" s="195"/>
      <c r="G10" s="190" t="s">
        <v>314</v>
      </c>
      <c r="H10" s="190"/>
      <c r="I10" s="195" t="str">
        <f>E10</f>
        <v>Cambio   '22/'21</v>
      </c>
      <c r="J10" s="196"/>
      <c r="K10" s="13"/>
      <c r="L10" s="69">
        <v>161923.60607726165</v>
      </c>
      <c r="M10" s="69">
        <v>75715.537510686045</v>
      </c>
      <c r="N10" s="69">
        <v>113147.12461607796</v>
      </c>
      <c r="O10" s="69">
        <v>63929.167568797391</v>
      </c>
      <c r="R10" s="59"/>
      <c r="S10" s="59"/>
      <c r="T10" s="59"/>
    </row>
    <row r="11" spans="1:20" ht="13.15" x14ac:dyDescent="0.35">
      <c r="A11" s="3"/>
      <c r="B11" s="2"/>
      <c r="C11" s="89">
        <v>2021</v>
      </c>
      <c r="D11" s="89">
        <v>2022</v>
      </c>
      <c r="E11" s="90" t="s">
        <v>11</v>
      </c>
      <c r="F11" s="111" t="s">
        <v>12</v>
      </c>
      <c r="G11" s="168">
        <v>2021</v>
      </c>
      <c r="H11" s="168">
        <v>2022</v>
      </c>
      <c r="I11" s="90" t="s">
        <v>11</v>
      </c>
      <c r="J11" s="111" t="s">
        <v>12</v>
      </c>
      <c r="K11" s="13"/>
      <c r="L11" s="69">
        <v>2046523.2144072021</v>
      </c>
      <c r="M11" s="69">
        <v>2125888.0572340721</v>
      </c>
      <c r="N11" s="69">
        <v>2140846.5069930498</v>
      </c>
      <c r="O11" s="69">
        <v>2123124.8153889305</v>
      </c>
      <c r="R11" s="59"/>
      <c r="S11" s="59"/>
      <c r="T11" s="59"/>
    </row>
    <row r="12" spans="1:20" ht="12" customHeight="1" x14ac:dyDescent="0.4">
      <c r="A12" s="3"/>
      <c r="B12" s="2"/>
      <c r="C12" s="20"/>
      <c r="D12" s="20"/>
      <c r="E12" s="20"/>
      <c r="F12" s="70"/>
      <c r="G12" s="20"/>
      <c r="H12" s="20"/>
      <c r="I12" s="20"/>
      <c r="J12" s="70"/>
      <c r="K12" s="13"/>
      <c r="L12" s="69">
        <v>303639.39896589943</v>
      </c>
      <c r="M12" s="69">
        <v>243220.16554614372</v>
      </c>
      <c r="N12" s="69">
        <v>231718.2867783228</v>
      </c>
      <c r="O12" s="69">
        <v>293973.7485195871</v>
      </c>
      <c r="R12" s="59"/>
      <c r="S12" s="59"/>
      <c r="T12" s="59"/>
    </row>
    <row r="13" spans="1:20" ht="13.15" x14ac:dyDescent="0.4">
      <c r="A13" s="3"/>
      <c r="B13" s="21" t="s">
        <v>1</v>
      </c>
      <c r="C13" s="282">
        <f t="shared" ref="C13:C21" si="0">L4/1000</f>
        <v>7800.4433636364256</v>
      </c>
      <c r="D13" s="231">
        <f t="shared" ref="D13:D21" si="1">M4/1000</f>
        <v>7868.6789090909497</v>
      </c>
      <c r="E13" s="232">
        <f>+(D13/C13-1)*100</f>
        <v>0.87476496236893464</v>
      </c>
      <c r="F13" s="233">
        <f>+D13-C13</f>
        <v>68.235545454524072</v>
      </c>
      <c r="G13" s="234">
        <f t="shared" ref="G13:G21" si="2">N4/1000</f>
        <v>7825.8843333333598</v>
      </c>
      <c r="H13" s="231">
        <f>O4/1000</f>
        <v>7889.9633333333913</v>
      </c>
      <c r="I13" s="232">
        <f>+(H13/G13-1)*100</f>
        <v>0.81880842177919355</v>
      </c>
      <c r="J13" s="235">
        <f>+H13-G13</f>
        <v>64.079000000031556</v>
      </c>
      <c r="K13" s="13"/>
      <c r="L13" s="69">
        <v>0</v>
      </c>
      <c r="M13" s="69">
        <v>0</v>
      </c>
      <c r="N13" s="69">
        <v>0</v>
      </c>
      <c r="O13" s="69">
        <v>0</v>
      </c>
      <c r="R13" s="59"/>
      <c r="S13" s="59"/>
      <c r="T13" s="59"/>
    </row>
    <row r="14" spans="1:20" ht="13.15" x14ac:dyDescent="0.4">
      <c r="A14" s="3"/>
      <c r="B14" s="2" t="s">
        <v>2</v>
      </c>
      <c r="C14" s="282">
        <f t="shared" si="0"/>
        <v>6349.167545454553</v>
      </c>
      <c r="D14" s="231">
        <f t="shared" si="1"/>
        <v>6427.0475454545685</v>
      </c>
      <c r="E14" s="232">
        <f t="shared" ref="E14:E21" si="3">+(D14/C14-1)*100</f>
        <v>1.2266174965845922</v>
      </c>
      <c r="F14" s="233">
        <f t="shared" ref="F14:F21" si="4">+D14-C14</f>
        <v>77.880000000015571</v>
      </c>
      <c r="G14" s="234">
        <f t="shared" si="2"/>
        <v>6377.7073333333337</v>
      </c>
      <c r="H14" s="231">
        <f t="shared" ref="H14:H21" si="5">O5/1000</f>
        <v>6451.3536666666987</v>
      </c>
      <c r="I14" s="232">
        <f t="shared" ref="I14:I21" si="6">+(H14/G14-1)*100</f>
        <v>1.1547462039916745</v>
      </c>
      <c r="J14" s="235">
        <f t="shared" ref="J14:J21" si="7">+H14-G14</f>
        <v>73.646333333364964</v>
      </c>
      <c r="K14" s="13"/>
      <c r="L14" s="69">
        <v>0</v>
      </c>
      <c r="M14" s="69">
        <v>0</v>
      </c>
      <c r="N14" s="69">
        <v>0</v>
      </c>
      <c r="O14" s="69">
        <v>0</v>
      </c>
      <c r="R14" s="59"/>
      <c r="S14" s="59"/>
      <c r="T14" s="59"/>
    </row>
    <row r="15" spans="1:20" ht="13.15" x14ac:dyDescent="0.4">
      <c r="A15" s="3"/>
      <c r="B15" s="2" t="s">
        <v>288</v>
      </c>
      <c r="C15" s="282">
        <f t="shared" si="0"/>
        <v>4302.6443310473442</v>
      </c>
      <c r="D15" s="231">
        <f t="shared" si="1"/>
        <v>4301.1594882204754</v>
      </c>
      <c r="E15" s="232">
        <f t="shared" si="3"/>
        <v>-3.4510006233945401E-2</v>
      </c>
      <c r="F15" s="233">
        <f t="shared" si="4"/>
        <v>-1.4848428268687712</v>
      </c>
      <c r="G15" s="234">
        <f t="shared" si="2"/>
        <v>4236.8608263402921</v>
      </c>
      <c r="H15" s="231">
        <f t="shared" si="5"/>
        <v>4328.2288512777286</v>
      </c>
      <c r="I15" s="232">
        <f t="shared" si="6"/>
        <v>2.1565028610193604</v>
      </c>
      <c r="J15" s="235">
        <f t="shared" si="7"/>
        <v>91.36802493743653</v>
      </c>
      <c r="K15" s="13"/>
      <c r="L15" s="69">
        <v>0</v>
      </c>
      <c r="M15" s="69">
        <v>0</v>
      </c>
      <c r="N15" s="69">
        <v>0</v>
      </c>
      <c r="O15" s="69">
        <v>0</v>
      </c>
      <c r="R15" s="59"/>
      <c r="S15" s="59"/>
      <c r="T15" s="59"/>
    </row>
    <row r="16" spans="1:20" ht="13.15" x14ac:dyDescent="0.4">
      <c r="A16" s="3"/>
      <c r="B16" s="2" t="s">
        <v>4</v>
      </c>
      <c r="C16" s="282">
        <f t="shared" si="0"/>
        <v>3593.1687356952743</v>
      </c>
      <c r="D16" s="231">
        <f t="shared" si="1"/>
        <v>3810.1000415116023</v>
      </c>
      <c r="E16" s="232">
        <f t="shared" si="3"/>
        <v>6.0373258751053926</v>
      </c>
      <c r="F16" s="233">
        <f t="shared" si="4"/>
        <v>216.93130581632795</v>
      </c>
      <c r="G16" s="234">
        <f t="shared" si="2"/>
        <v>3684.6336316529705</v>
      </c>
      <c r="H16" s="231">
        <f t="shared" si="5"/>
        <v>3933.2674365035409</v>
      </c>
      <c r="I16" s="232">
        <f t="shared" si="6"/>
        <v>6.7478569026421908</v>
      </c>
      <c r="J16" s="235">
        <f t="shared" si="7"/>
        <v>248.63380485057041</v>
      </c>
      <c r="K16" s="13"/>
      <c r="L16" s="69">
        <v>0</v>
      </c>
      <c r="M16" s="69">
        <v>0</v>
      </c>
      <c r="N16" s="69">
        <v>0</v>
      </c>
      <c r="O16" s="69">
        <v>0</v>
      </c>
      <c r="R16" s="59"/>
      <c r="S16" s="59"/>
      <c r="T16" s="59"/>
    </row>
    <row r="17" spans="1:20" ht="13.15" x14ac:dyDescent="0.4">
      <c r="A17" s="3"/>
      <c r="B17" s="2" t="s">
        <v>5</v>
      </c>
      <c r="C17" s="282">
        <f t="shared" si="0"/>
        <v>709.4755953520787</v>
      </c>
      <c r="D17" s="231">
        <f t="shared" si="1"/>
        <v>491.05944670888204</v>
      </c>
      <c r="E17" s="232">
        <f>+(D17/C17-1)*100</f>
        <v>-30.785576004881065</v>
      </c>
      <c r="F17" s="233">
        <f t="shared" si="4"/>
        <v>-218.41614864319666</v>
      </c>
      <c r="G17" s="234">
        <f t="shared" si="2"/>
        <v>552.22719468731657</v>
      </c>
      <c r="H17" s="231">
        <f t="shared" si="5"/>
        <v>394.96141477419241</v>
      </c>
      <c r="I17" s="232">
        <f t="shared" si="6"/>
        <v>-28.478456227091741</v>
      </c>
      <c r="J17" s="235">
        <f t="shared" si="7"/>
        <v>-157.26577991312416</v>
      </c>
      <c r="K17" s="13"/>
      <c r="L17" s="69">
        <v>0</v>
      </c>
      <c r="M17" s="69">
        <v>0</v>
      </c>
      <c r="N17" s="69">
        <v>0</v>
      </c>
      <c r="O17" s="69">
        <v>0</v>
      </c>
      <c r="R17" s="59"/>
      <c r="S17" s="59"/>
      <c r="T17" s="59"/>
    </row>
    <row r="18" spans="1:20" ht="13.15" x14ac:dyDescent="0.4">
      <c r="A18" s="3"/>
      <c r="B18" s="2" t="s">
        <v>233</v>
      </c>
      <c r="C18" s="282">
        <f t="shared" si="0"/>
        <v>547.55198927481706</v>
      </c>
      <c r="D18" s="231">
        <f t="shared" si="1"/>
        <v>415.3439091981968</v>
      </c>
      <c r="E18" s="232">
        <f t="shared" si="3"/>
        <v>-24.145301755129744</v>
      </c>
      <c r="F18" s="233">
        <f t="shared" si="4"/>
        <v>-132.20808007662026</v>
      </c>
      <c r="G18" s="234">
        <f t="shared" si="2"/>
        <v>439.08007007123871</v>
      </c>
      <c r="H18" s="231">
        <f t="shared" si="5"/>
        <v>331.03224720539481</v>
      </c>
      <c r="I18" s="232">
        <f t="shared" si="6"/>
        <v>-24.607772074080625</v>
      </c>
      <c r="J18" s="235">
        <f t="shared" si="7"/>
        <v>-108.0478228658439</v>
      </c>
      <c r="K18" s="13"/>
      <c r="L18" s="69">
        <v>0</v>
      </c>
      <c r="M18" s="69">
        <v>0</v>
      </c>
      <c r="N18" s="69">
        <v>0</v>
      </c>
      <c r="O18" s="69">
        <v>0</v>
      </c>
      <c r="R18" s="59"/>
      <c r="S18" s="59"/>
      <c r="T18" s="59"/>
    </row>
    <row r="19" spans="1:20" ht="13.15" x14ac:dyDescent="0.4">
      <c r="A19" s="3"/>
      <c r="B19" s="2" t="s">
        <v>234</v>
      </c>
      <c r="C19" s="282">
        <f t="shared" si="0"/>
        <v>161.92360607726164</v>
      </c>
      <c r="D19" s="231">
        <f t="shared" si="1"/>
        <v>75.715537510686048</v>
      </c>
      <c r="E19" s="232">
        <f t="shared" si="3"/>
        <v>-53.239963372259339</v>
      </c>
      <c r="F19" s="233">
        <f t="shared" si="4"/>
        <v>-86.208068566575591</v>
      </c>
      <c r="G19" s="234">
        <f t="shared" si="2"/>
        <v>113.14712461607796</v>
      </c>
      <c r="H19" s="231">
        <f t="shared" si="5"/>
        <v>63.929167568797389</v>
      </c>
      <c r="I19" s="232">
        <f t="shared" si="6"/>
        <v>-43.499078933099824</v>
      </c>
      <c r="J19" s="235">
        <f t="shared" si="7"/>
        <v>-49.217957047280571</v>
      </c>
      <c r="K19" s="13"/>
      <c r="L19" s="69">
        <v>0</v>
      </c>
      <c r="M19" s="69">
        <v>0</v>
      </c>
      <c r="N19" s="69">
        <v>0</v>
      </c>
      <c r="O19" s="69">
        <v>0</v>
      </c>
      <c r="R19" s="59"/>
      <c r="S19" s="59"/>
      <c r="T19" s="59"/>
    </row>
    <row r="20" spans="1:20" ht="13.15" x14ac:dyDescent="0.4">
      <c r="A20" s="3"/>
      <c r="B20" s="2" t="s">
        <v>293</v>
      </c>
      <c r="C20" s="282">
        <f t="shared" si="0"/>
        <v>2046.523214407202</v>
      </c>
      <c r="D20" s="231">
        <f t="shared" si="1"/>
        <v>2125.8880572340722</v>
      </c>
      <c r="E20" s="232">
        <f t="shared" si="3"/>
        <v>3.8780328641353501</v>
      </c>
      <c r="F20" s="233">
        <f t="shared" si="4"/>
        <v>79.364842826870245</v>
      </c>
      <c r="G20" s="234">
        <f t="shared" si="2"/>
        <v>2140.8465069930498</v>
      </c>
      <c r="H20" s="231">
        <f t="shared" si="5"/>
        <v>2123.1248153889305</v>
      </c>
      <c r="I20" s="232">
        <f t="shared" si="6"/>
        <v>-0.82778898656357125</v>
      </c>
      <c r="J20" s="235">
        <f t="shared" si="7"/>
        <v>-17.721691604119314</v>
      </c>
      <c r="K20" s="13"/>
      <c r="L20" s="69">
        <v>0</v>
      </c>
      <c r="M20" s="69">
        <v>0</v>
      </c>
      <c r="N20" s="69">
        <v>0</v>
      </c>
      <c r="O20" s="69">
        <v>0</v>
      </c>
      <c r="R20" s="59"/>
      <c r="S20" s="59"/>
      <c r="T20" s="59"/>
    </row>
    <row r="21" spans="1:20" ht="13.15" x14ac:dyDescent="0.4">
      <c r="A21" s="3"/>
      <c r="B21" s="2" t="s">
        <v>300</v>
      </c>
      <c r="C21" s="282">
        <f t="shared" si="0"/>
        <v>303.63939896589943</v>
      </c>
      <c r="D21" s="231">
        <f t="shared" si="1"/>
        <v>243.22016554614373</v>
      </c>
      <c r="E21" s="232">
        <f t="shared" si="3"/>
        <v>-19.898351012920145</v>
      </c>
      <c r="F21" s="233">
        <f t="shared" si="4"/>
        <v>-60.419233419755699</v>
      </c>
      <c r="G21" s="234">
        <f t="shared" si="2"/>
        <v>231.71828677832281</v>
      </c>
      <c r="H21" s="231">
        <f t="shared" si="5"/>
        <v>293.9737485195871</v>
      </c>
      <c r="I21" s="232">
        <f t="shared" si="6"/>
        <v>26.866874689446508</v>
      </c>
      <c r="J21" s="235">
        <f t="shared" si="7"/>
        <v>62.255461741264298</v>
      </c>
      <c r="K21" s="13"/>
      <c r="R21" s="59"/>
      <c r="S21" s="59"/>
      <c r="T21" s="59"/>
    </row>
    <row r="22" spans="1:20" ht="14.25" customHeight="1" x14ac:dyDescent="0.4">
      <c r="A22" s="3"/>
      <c r="B22" s="21"/>
      <c r="C22" s="19"/>
      <c r="D22" s="19"/>
      <c r="E22" s="19"/>
      <c r="F22" s="19"/>
      <c r="G22" s="36"/>
      <c r="H22" s="36"/>
      <c r="I22" s="36"/>
      <c r="J22" s="70"/>
      <c r="K22" s="13"/>
      <c r="R22" s="59"/>
      <c r="S22" s="59"/>
      <c r="T22" s="59"/>
    </row>
    <row r="23" spans="1:20" ht="13.15" x14ac:dyDescent="0.35">
      <c r="A23" s="3"/>
      <c r="B23" s="193" t="s">
        <v>164</v>
      </c>
      <c r="C23" s="193"/>
      <c r="D23" s="193"/>
      <c r="E23" s="19"/>
      <c r="F23" s="194" t="s">
        <v>165</v>
      </c>
      <c r="G23" s="194"/>
      <c r="H23" s="194"/>
      <c r="I23" s="194"/>
      <c r="J23" s="194"/>
      <c r="K23" s="13"/>
      <c r="R23" s="59"/>
      <c r="S23" s="59"/>
      <c r="T23" s="59"/>
    </row>
    <row r="24" spans="1:20" ht="13.15" x14ac:dyDescent="0.35">
      <c r="A24" s="3"/>
      <c r="B24" s="193" t="s">
        <v>315</v>
      </c>
      <c r="C24" s="193"/>
      <c r="D24" s="193"/>
      <c r="E24" s="19"/>
      <c r="F24" s="194" t="str">
        <f>B24</f>
        <v>Porcentaje, año corrido noviembre 2022</v>
      </c>
      <c r="G24" s="194"/>
      <c r="H24" s="194"/>
      <c r="I24" s="194"/>
      <c r="J24" s="194"/>
      <c r="K24" s="13"/>
      <c r="R24" s="59"/>
      <c r="S24" s="59"/>
      <c r="T24" s="59"/>
    </row>
    <row r="25" spans="1:20" ht="13.15" x14ac:dyDescent="0.4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R25" s="59"/>
      <c r="S25" s="59"/>
      <c r="T25" s="59"/>
    </row>
    <row r="26" spans="1:20" ht="13.15" x14ac:dyDescent="0.4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R26" s="59"/>
      <c r="S26" s="59"/>
      <c r="T26" s="59"/>
    </row>
    <row r="27" spans="1:20" ht="13.15" x14ac:dyDescent="0.4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R27" s="59"/>
      <c r="S27" s="59"/>
      <c r="T27" s="59"/>
    </row>
    <row r="28" spans="1:20" ht="13.15" x14ac:dyDescent="0.4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69"/>
      <c r="M28" s="69"/>
      <c r="N28" s="69"/>
      <c r="O28" s="69"/>
      <c r="R28" s="59"/>
      <c r="S28" s="59"/>
      <c r="T28" s="59"/>
    </row>
    <row r="29" spans="1:20" ht="13.15" x14ac:dyDescent="0.4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69"/>
      <c r="M29" s="69"/>
      <c r="N29" s="69"/>
      <c r="O29" s="69"/>
      <c r="R29" s="59"/>
      <c r="S29" s="59"/>
      <c r="T29" s="59"/>
    </row>
    <row r="30" spans="1:20" ht="13.15" x14ac:dyDescent="0.4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69"/>
      <c r="M30" s="69"/>
      <c r="N30" s="69"/>
      <c r="O30" s="69"/>
      <c r="R30" s="59"/>
      <c r="S30" s="59"/>
      <c r="T30" s="59"/>
    </row>
    <row r="31" spans="1:20" ht="13.15" x14ac:dyDescent="0.4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69"/>
      <c r="M31" s="69"/>
      <c r="N31" s="69"/>
      <c r="O31" s="69"/>
      <c r="R31" s="59"/>
      <c r="S31" s="59"/>
      <c r="T31" s="59"/>
    </row>
    <row r="32" spans="1:20" ht="13.15" x14ac:dyDescent="0.4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69"/>
      <c r="M32" s="69"/>
      <c r="N32" s="69"/>
      <c r="O32" s="69"/>
      <c r="R32" s="59"/>
      <c r="S32" s="59"/>
      <c r="T32" s="59"/>
    </row>
    <row r="33" spans="1:20" ht="13.15" x14ac:dyDescent="0.4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69"/>
      <c r="M33" s="69"/>
      <c r="N33" s="69"/>
      <c r="O33" s="69"/>
      <c r="R33" s="59"/>
      <c r="S33" s="59"/>
      <c r="T33" s="59"/>
    </row>
    <row r="34" spans="1:20" ht="13.15" x14ac:dyDescent="0.4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69"/>
      <c r="M34" s="69"/>
      <c r="N34" s="69"/>
      <c r="O34" s="69"/>
      <c r="R34" s="59"/>
      <c r="S34" s="59"/>
    </row>
    <row r="35" spans="1:20" ht="13.15" x14ac:dyDescent="0.4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69"/>
      <c r="M35" s="69"/>
      <c r="N35" s="69"/>
      <c r="O35" s="69"/>
      <c r="R35" s="59"/>
      <c r="S35" s="59"/>
    </row>
    <row r="36" spans="1:20" x14ac:dyDescent="0.35">
      <c r="A36" s="144" t="str">
        <f>+Índice!A46</f>
        <v>Fuente: Departamento Administrativo Nacional de Estadística, Gran Encuesta Integrada de Hogares (GEIH) noviembre 2022.</v>
      </c>
      <c r="B36" s="147"/>
      <c r="C36" s="152"/>
      <c r="D36" s="152"/>
      <c r="E36" s="152"/>
      <c r="F36" s="152"/>
      <c r="G36" s="153"/>
      <c r="H36" s="153"/>
      <c r="I36" s="153"/>
      <c r="J36" s="153"/>
      <c r="K36" s="13"/>
      <c r="L36" s="69"/>
      <c r="M36" s="69"/>
      <c r="N36" s="69"/>
      <c r="O36" s="69"/>
      <c r="R36" s="59"/>
      <c r="S36" s="59"/>
    </row>
    <row r="37" spans="1:20" x14ac:dyDescent="0.35">
      <c r="A37" s="149" t="str">
        <f>+Índice!A47</f>
        <v>Nota: Toda variable cuya proporción respecto al total de la PEA sea menor a 10%, tiene un error de muestreo superior a 5%.</v>
      </c>
      <c r="B37" s="154"/>
      <c r="C37" s="154"/>
      <c r="D37" s="154"/>
      <c r="E37" s="154"/>
      <c r="F37" s="154"/>
      <c r="G37" s="154"/>
      <c r="H37" s="154"/>
      <c r="I37" s="154"/>
      <c r="J37" s="154"/>
      <c r="K37" s="46"/>
      <c r="L37" s="69"/>
      <c r="M37" s="69"/>
      <c r="N37" s="69"/>
      <c r="O37" s="69"/>
      <c r="R37" s="59"/>
      <c r="S37" s="59"/>
    </row>
    <row r="38" spans="1:20" x14ac:dyDescent="0.35">
      <c r="L38" s="69"/>
      <c r="M38" s="69"/>
      <c r="N38" s="69"/>
      <c r="O38" s="69"/>
      <c r="R38" s="59"/>
      <c r="S38" s="59"/>
    </row>
    <row r="39" spans="1:20" s="59" customFormat="1" x14ac:dyDescent="0.35">
      <c r="B39" s="2"/>
      <c r="C39" s="10"/>
      <c r="D39" s="10"/>
      <c r="E39" s="10"/>
      <c r="F39" s="10"/>
      <c r="G39" s="10"/>
      <c r="H39" s="10"/>
      <c r="L39" s="69"/>
      <c r="M39" s="69"/>
      <c r="N39" s="69"/>
      <c r="O39" s="69"/>
      <c r="P39" s="51"/>
      <c r="Q39" s="51"/>
    </row>
    <row r="40" spans="1:20" s="59" customFormat="1" x14ac:dyDescent="0.35">
      <c r="B40" s="2"/>
      <c r="C40" s="10"/>
      <c r="D40" s="51"/>
      <c r="E40" s="51"/>
      <c r="F40" s="51"/>
      <c r="G40" s="51"/>
      <c r="H40" s="51"/>
      <c r="L40" s="69"/>
      <c r="M40" s="69"/>
      <c r="N40" s="69"/>
      <c r="O40" s="69"/>
      <c r="P40" s="51"/>
      <c r="Q40" s="51"/>
    </row>
    <row r="41" spans="1:20" s="59" customFormat="1" x14ac:dyDescent="0.35">
      <c r="B41" s="10"/>
      <c r="C41" s="10"/>
      <c r="D41" s="51"/>
      <c r="E41" s="51" t="s">
        <v>13</v>
      </c>
      <c r="F41" s="52">
        <f>+D15</f>
        <v>4301.1594882204754</v>
      </c>
      <c r="G41" s="51"/>
      <c r="H41" s="51"/>
      <c r="L41" s="51"/>
      <c r="M41" s="51"/>
      <c r="N41" s="51"/>
      <c r="O41" s="51"/>
      <c r="P41" s="51"/>
      <c r="Q41" s="51"/>
    </row>
    <row r="42" spans="1:20" s="59" customFormat="1" x14ac:dyDescent="0.35">
      <c r="B42" s="10"/>
      <c r="C42" s="10"/>
      <c r="D42" s="51"/>
      <c r="E42" s="51" t="s">
        <v>6</v>
      </c>
      <c r="F42" s="52">
        <f>+D20</f>
        <v>2125.8880572340722</v>
      </c>
      <c r="G42" s="51"/>
      <c r="H42" s="51"/>
      <c r="L42" s="51"/>
      <c r="M42" s="51"/>
      <c r="N42" s="51"/>
      <c r="O42" s="51"/>
      <c r="P42" s="51"/>
      <c r="Q42" s="51"/>
    </row>
    <row r="43" spans="1:20" s="59" customFormat="1" x14ac:dyDescent="0.35">
      <c r="B43" s="10"/>
      <c r="C43" s="10"/>
      <c r="D43" s="51"/>
      <c r="E43" s="51"/>
      <c r="F43" s="51"/>
      <c r="G43" s="51"/>
      <c r="H43" s="51"/>
      <c r="L43" s="51"/>
      <c r="M43" s="51"/>
      <c r="N43" s="51"/>
      <c r="O43" s="51"/>
      <c r="P43" s="51"/>
      <c r="Q43" s="51"/>
    </row>
    <row r="44" spans="1:20" s="59" customFormat="1" x14ac:dyDescent="0.35">
      <c r="B44" s="10"/>
      <c r="C44" s="10"/>
      <c r="D44" s="10"/>
      <c r="E44" s="10"/>
      <c r="F44" s="10"/>
      <c r="G44" s="10"/>
      <c r="H44" s="10"/>
      <c r="L44" s="51"/>
      <c r="M44" s="51"/>
      <c r="N44" s="51"/>
      <c r="O44" s="51"/>
      <c r="P44" s="51"/>
      <c r="Q44" s="51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K12" sqref="K12"/>
    </sheetView>
  </sheetViews>
  <sheetFormatPr baseColWidth="10" defaultColWidth="10.86328125" defaultRowHeight="12.75" x14ac:dyDescent="0.35"/>
  <cols>
    <col min="1" max="1" width="1.86328125" style="10" customWidth="1"/>
    <col min="2" max="2" width="34.1328125" style="10" customWidth="1"/>
    <col min="3" max="3" width="11.86328125" style="10" customWidth="1"/>
    <col min="4" max="4" width="12.46484375" style="10" customWidth="1"/>
    <col min="5" max="5" width="11.6640625" style="10" customWidth="1"/>
    <col min="6" max="6" width="8.86328125" style="10" customWidth="1"/>
    <col min="7" max="7" width="11.53125" style="10" customWidth="1"/>
    <col min="8" max="8" width="15" style="10" customWidth="1"/>
    <col min="9" max="9" width="11.46484375" style="10" customWidth="1"/>
    <col min="10" max="10" width="1.86328125" style="10" customWidth="1"/>
    <col min="11" max="11" width="10.86328125" style="10"/>
    <col min="12" max="12" width="11.46484375" style="10" customWidth="1"/>
    <col min="13" max="13" width="10.86328125" style="10" customWidth="1"/>
    <col min="14" max="16384" width="10.86328125" style="10"/>
  </cols>
  <sheetData>
    <row r="1" spans="1:22" ht="13.15" x14ac:dyDescent="0.4">
      <c r="A1" s="6"/>
      <c r="B1" s="7"/>
      <c r="C1" s="7"/>
      <c r="D1" s="7"/>
      <c r="E1" s="7"/>
      <c r="F1" s="7"/>
      <c r="G1" s="106"/>
      <c r="H1" s="7"/>
      <c r="I1" s="7"/>
      <c r="J1" s="9"/>
      <c r="K1" s="2"/>
    </row>
    <row r="2" spans="1:22" ht="13.15" x14ac:dyDescent="0.4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ht="13.15" x14ac:dyDescent="0.4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ht="13.15" x14ac:dyDescent="0.4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ht="13.15" x14ac:dyDescent="0.4">
      <c r="A7" s="3"/>
      <c r="B7" s="11"/>
      <c r="C7" s="192" t="s">
        <v>15</v>
      </c>
      <c r="D7" s="192"/>
      <c r="E7" s="192"/>
      <c r="F7" s="192"/>
      <c r="G7" s="192"/>
      <c r="H7" s="192"/>
      <c r="I7" s="192"/>
      <c r="J7" s="13"/>
      <c r="K7" s="2"/>
    </row>
    <row r="8" spans="1:22" ht="13.15" x14ac:dyDescent="0.4">
      <c r="A8" s="3"/>
      <c r="B8" s="11"/>
      <c r="C8" s="192" t="s">
        <v>229</v>
      </c>
      <c r="D8" s="192"/>
      <c r="E8" s="192"/>
      <c r="F8" s="192"/>
      <c r="G8" s="192"/>
      <c r="H8" s="192"/>
      <c r="I8" s="192"/>
      <c r="J8" s="13"/>
      <c r="K8" s="2"/>
    </row>
    <row r="9" spans="1:22" ht="13.15" x14ac:dyDescent="0.4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8" t="s">
        <v>287</v>
      </c>
      <c r="F10" s="20"/>
      <c r="G10" s="190" t="str">
        <f>+'Mercado Laboral (personas)'!G10:H10</f>
        <v>Septiembre - Noviembre</v>
      </c>
      <c r="H10" s="190"/>
      <c r="I10" s="198" t="str">
        <f>E10</f>
        <v>Cambio p.p   '22/'21</v>
      </c>
      <c r="J10" s="13"/>
      <c r="K10" s="2"/>
    </row>
    <row r="11" spans="1:22" ht="13.15" x14ac:dyDescent="0.4">
      <c r="A11" s="3"/>
      <c r="B11" s="2"/>
      <c r="C11" s="20">
        <f>'Mercado Laboral (personas)'!C11</f>
        <v>2021</v>
      </c>
      <c r="D11" s="20">
        <f>'Mercado Laboral (personas)'!D11</f>
        <v>2022</v>
      </c>
      <c r="E11" s="198"/>
      <c r="F11" s="20"/>
      <c r="G11" s="20">
        <f>C11</f>
        <v>2021</v>
      </c>
      <c r="H11" s="20">
        <f>D11</f>
        <v>2022</v>
      </c>
      <c r="I11" s="199"/>
      <c r="J11" s="13"/>
      <c r="K11" s="2"/>
      <c r="M11" s="50"/>
    </row>
    <row r="12" spans="1:22" ht="12" customHeight="1" x14ac:dyDescent="0.4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ht="13.15" x14ac:dyDescent="0.4">
      <c r="A13" s="3"/>
      <c r="B13" s="2" t="s">
        <v>45</v>
      </c>
      <c r="C13" s="232">
        <f>'Mercado Laboral (personas)'!C14/'Mercado Laboral (personas)'!C13*100</f>
        <v>81.39495730528175</v>
      </c>
      <c r="D13" s="236">
        <f>'Mercado Laboral (personas)'!D14/'Mercado Laboral (personas)'!D13*100</f>
        <v>81.678864008914942</v>
      </c>
      <c r="E13" s="232">
        <f>+D13-C13</f>
        <v>0.28390670363319259</v>
      </c>
      <c r="F13" s="167"/>
      <c r="G13" s="237">
        <f>'Mercado Laboral (personas)'!G14/'Mercado Laboral (personas)'!G13*100</f>
        <v>81.495037003911492</v>
      </c>
      <c r="H13" s="238">
        <f>'Mercado Laboral (personas)'!H14/'Mercado Laboral (personas)'!H13*100</f>
        <v>81.766586156504971</v>
      </c>
      <c r="I13" s="232">
        <f>+H13-G13</f>
        <v>0.27154915259347945</v>
      </c>
      <c r="J13" s="13"/>
      <c r="K13" s="2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ht="13.15" x14ac:dyDescent="0.4">
      <c r="A14" s="3"/>
      <c r="B14" s="2" t="s">
        <v>8</v>
      </c>
      <c r="C14" s="232">
        <f>'Mercado Laboral (personas)'!C15/'Mercado Laboral (personas)'!C14*100</f>
        <v>67.767062378557966</v>
      </c>
      <c r="D14" s="236">
        <f>'Mercado Laboral (personas)'!D15/'Mercado Laboral (personas)'!D14*100</f>
        <v>66.922789318127968</v>
      </c>
      <c r="E14" s="232">
        <f t="shared" ref="E14:E19" si="0">+D14-C14</f>
        <v>-0.84427306042999817</v>
      </c>
      <c r="F14" s="167"/>
      <c r="G14" s="239">
        <f>'Mercado Laboral (personas)'!G15/'Mercado Laboral (personas)'!G14*100</f>
        <v>66.43234950898696</v>
      </c>
      <c r="H14" s="236">
        <f>'Mercado Laboral (personas)'!H15/'Mercado Laboral (personas)'!H14*100</f>
        <v>67.090242992584976</v>
      </c>
      <c r="I14" s="232">
        <f t="shared" ref="I14:I19" si="1">+H14-G14</f>
        <v>0.65789348359801636</v>
      </c>
      <c r="J14" s="13"/>
      <c r="K14" s="2"/>
      <c r="L14" s="51"/>
      <c r="M14" s="52"/>
    </row>
    <row r="15" spans="1:22" ht="13.15" x14ac:dyDescent="0.4">
      <c r="A15" s="3"/>
      <c r="B15" s="2" t="s">
        <v>7</v>
      </c>
      <c r="C15" s="232">
        <f>'Mercado Laboral (personas)'!C16/'Mercado Laboral (personas)'!C14*100</f>
        <v>56.592753458958065</v>
      </c>
      <c r="D15" s="236">
        <f>'Mercado Laboral (personas)'!D16/'Mercado Laboral (personas)'!D14*100</f>
        <v>59.28227564157725</v>
      </c>
      <c r="E15" s="232">
        <f t="shared" si="0"/>
        <v>2.6895221826191857</v>
      </c>
      <c r="F15" s="167"/>
      <c r="G15" s="240">
        <f>'Mercado Laboral (personas)'!G16/'Mercado Laboral (personas)'!G14*100</f>
        <v>57.773639320121994</v>
      </c>
      <c r="H15" s="241">
        <f>'Mercado Laboral (personas)'!H16/'Mercado Laboral (personas)'!H14*100</f>
        <v>60.968095065477797</v>
      </c>
      <c r="I15" s="232">
        <f t="shared" si="1"/>
        <v>3.1944557453558033</v>
      </c>
      <c r="J15" s="13"/>
      <c r="K15" s="2"/>
      <c r="M15" s="52"/>
    </row>
    <row r="16" spans="1:22" ht="13.15" x14ac:dyDescent="0.4">
      <c r="A16" s="3"/>
      <c r="B16" s="77" t="s">
        <v>9</v>
      </c>
      <c r="C16" s="232">
        <f>'Mercado Laboral (personas)'!C17/'Mercado Laboral (personas)'!C15*100</f>
        <v>16.489292183241627</v>
      </c>
      <c r="D16" s="236">
        <f>'Mercado Laboral (personas)'!D17/'Mercado Laboral (personas)'!D15*100</f>
        <v>11.416908581366016</v>
      </c>
      <c r="E16" s="232">
        <f t="shared" si="0"/>
        <v>-5.072383601875611</v>
      </c>
      <c r="F16" s="167"/>
      <c r="G16" s="239">
        <f>'Mercado Laboral (personas)'!G17/'Mercado Laboral (personas)'!G15*100</f>
        <v>13.033876195653052</v>
      </c>
      <c r="H16" s="236">
        <f>'Mercado Laboral (personas)'!H17/'Mercado Laboral (personas)'!H15*100</f>
        <v>9.1252433349867026</v>
      </c>
      <c r="I16" s="232">
        <f t="shared" si="1"/>
        <v>-3.9086328606663496</v>
      </c>
      <c r="J16" s="13"/>
      <c r="K16" s="2"/>
    </row>
    <row r="17" spans="1:12" ht="13.15" x14ac:dyDescent="0.4">
      <c r="A17" s="3"/>
      <c r="B17" s="2" t="s">
        <v>235</v>
      </c>
      <c r="C17" s="232">
        <f>'Mercado Laboral (personas)'!C18/'Mercado Laboral (personas)'!C15*100</f>
        <v>12.72594123859484</v>
      </c>
      <c r="D17" s="236">
        <f>'Mercado Laboral (personas)'!D18/'Mercado Laboral (personas)'!D15*100</f>
        <v>9.6565568037105649</v>
      </c>
      <c r="E17" s="232">
        <f t="shared" si="0"/>
        <v>-3.0693844348842756</v>
      </c>
      <c r="F17" s="167"/>
      <c r="G17" s="240">
        <f>'Mercado Laboral (personas)'!G18/'Mercado Laboral (personas)'!G15*100</f>
        <v>10.363334744004478</v>
      </c>
      <c r="H17" s="236">
        <f>'Mercado Laboral (personas)'!H18/'Mercado Laboral (personas)'!H15*100</f>
        <v>7.6482149761483011</v>
      </c>
      <c r="I17" s="232">
        <f t="shared" si="1"/>
        <v>-2.7151197678561765</v>
      </c>
      <c r="J17" s="13"/>
      <c r="K17" s="2"/>
    </row>
    <row r="18" spans="1:12" ht="13.15" x14ac:dyDescent="0.4">
      <c r="A18" s="3"/>
      <c r="B18" s="2" t="s">
        <v>236</v>
      </c>
      <c r="C18" s="232">
        <f>'Mercado Laboral (personas)'!C19/'Mercado Laboral (personas)'!C15*100</f>
        <v>3.7633509446467865</v>
      </c>
      <c r="D18" s="236">
        <f>'Mercado Laboral (personas)'!D19/'Mercado Laboral (personas)'!D15*100</f>
        <v>1.7603517776554698</v>
      </c>
      <c r="E18" s="232">
        <f t="shared" si="0"/>
        <v>-2.0029991669913167</v>
      </c>
      <c r="F18" s="167"/>
      <c r="G18" s="239">
        <f>'Mercado Laboral (personas)'!G19/'Mercado Laboral (personas)'!G15*100</f>
        <v>2.6705414516485777</v>
      </c>
      <c r="H18" s="236">
        <f>'Mercado Laboral (personas)'!H19/'Mercado Laboral (personas)'!H15*100</f>
        <v>1.4770283588383959</v>
      </c>
      <c r="I18" s="232">
        <f t="shared" si="1"/>
        <v>-1.1935130928101818</v>
      </c>
      <c r="J18" s="13"/>
      <c r="K18" s="2"/>
    </row>
    <row r="19" spans="1:12" ht="13.15" x14ac:dyDescent="0.4">
      <c r="A19" s="3"/>
      <c r="B19" s="2" t="s">
        <v>301</v>
      </c>
      <c r="C19" s="232">
        <f>'Mercado Laboral (personas)'!C21/'Mercado Laboral (personas)'!C15*100</f>
        <v>7.0570415680161025</v>
      </c>
      <c r="D19" s="236">
        <f>'Mercado Laboral (personas)'!D21/'Mercado Laboral (personas)'!D15*100</f>
        <v>5.654758123065359</v>
      </c>
      <c r="E19" s="232">
        <f t="shared" si="0"/>
        <v>-1.4022834449507435</v>
      </c>
      <c r="F19" s="167"/>
      <c r="G19" s="240">
        <f>'Mercado Laboral (personas)'!G21/'Mercado Laboral (personas)'!G15*100</f>
        <v>5.4691030995813001</v>
      </c>
      <c r="H19" s="236">
        <f>'Mercado Laboral (personas)'!H21/'Mercado Laboral (personas)'!H15*100</f>
        <v>6.7920102799740745</v>
      </c>
      <c r="I19" s="232">
        <f t="shared" si="1"/>
        <v>1.3229071803927743</v>
      </c>
      <c r="J19" s="13"/>
      <c r="K19" s="2"/>
    </row>
    <row r="20" spans="1:12" ht="14.25" customHeight="1" x14ac:dyDescent="0.4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ht="13.15" x14ac:dyDescent="0.35">
      <c r="A21" s="3"/>
      <c r="B21" s="197" t="s">
        <v>166</v>
      </c>
      <c r="C21" s="197"/>
      <c r="D21" s="197"/>
      <c r="E21" s="197" t="s">
        <v>167</v>
      </c>
      <c r="F21" s="197"/>
      <c r="G21" s="197"/>
      <c r="H21" s="197"/>
      <c r="I21" s="197"/>
      <c r="J21" s="13"/>
      <c r="K21" s="2"/>
      <c r="L21" s="10" t="s">
        <v>18</v>
      </c>
    </row>
    <row r="22" spans="1:12" ht="13.15" x14ac:dyDescent="0.35">
      <c r="A22" s="3"/>
      <c r="B22" s="197" t="str">
        <f>'Mercado Laboral (personas)'!B24:D24</f>
        <v>Porcentaje, año corrido noviembre 2022</v>
      </c>
      <c r="C22" s="197"/>
      <c r="D22" s="197"/>
      <c r="E22" s="197" t="str">
        <f>'Mercado Laboral (personas)'!F24</f>
        <v>Porcentaje, año corrido noviembre 2022</v>
      </c>
      <c r="F22" s="197"/>
      <c r="G22" s="197"/>
      <c r="H22" s="197"/>
      <c r="I22" s="197"/>
      <c r="J22" s="13"/>
      <c r="K22" s="2"/>
      <c r="L22" s="64"/>
    </row>
    <row r="23" spans="1:12" ht="13.15" x14ac:dyDescent="0.4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64"/>
    </row>
    <row r="24" spans="1:12" ht="13.15" x14ac:dyDescent="0.4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64"/>
    </row>
    <row r="25" spans="1:12" ht="13.15" x14ac:dyDescent="0.4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64"/>
    </row>
    <row r="26" spans="1:12" ht="13.15" x14ac:dyDescent="0.4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64"/>
    </row>
    <row r="27" spans="1:12" ht="13.15" x14ac:dyDescent="0.4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64"/>
    </row>
    <row r="28" spans="1:12" ht="13.15" x14ac:dyDescent="0.4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64"/>
    </row>
    <row r="29" spans="1:12" ht="13.15" x14ac:dyDescent="0.4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64"/>
    </row>
    <row r="30" spans="1:12" ht="13.15" x14ac:dyDescent="0.4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64"/>
    </row>
    <row r="31" spans="1:12" ht="13.15" x14ac:dyDescent="0.4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64"/>
    </row>
    <row r="32" spans="1:12" ht="13.15" x14ac:dyDescent="0.4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64"/>
    </row>
    <row r="33" spans="1:12" ht="13.15" x14ac:dyDescent="0.4">
      <c r="A33" s="3"/>
      <c r="B33" s="21"/>
      <c r="C33" s="40"/>
      <c r="D33" s="40"/>
      <c r="E33" s="40"/>
      <c r="F33" s="40"/>
      <c r="G33" s="65"/>
      <c r="H33" s="65"/>
      <c r="I33" s="65"/>
      <c r="J33" s="13"/>
      <c r="K33" s="2"/>
      <c r="L33" s="64"/>
    </row>
    <row r="34" spans="1:12" ht="13.15" x14ac:dyDescent="0.4">
      <c r="A34" s="3"/>
      <c r="B34" s="21"/>
      <c r="C34" s="40"/>
      <c r="D34" s="40"/>
      <c r="E34" s="40"/>
      <c r="F34" s="40"/>
      <c r="G34" s="65"/>
      <c r="H34" s="65"/>
      <c r="I34" s="65"/>
      <c r="J34" s="13"/>
      <c r="K34" s="2"/>
      <c r="L34" s="64"/>
    </row>
    <row r="35" spans="1:12" ht="13.15" x14ac:dyDescent="0.4">
      <c r="A35" s="3"/>
      <c r="B35" s="21"/>
      <c r="C35" s="40"/>
      <c r="D35" s="40"/>
      <c r="E35" s="40"/>
      <c r="F35" s="40"/>
      <c r="G35" s="65"/>
      <c r="H35" s="65"/>
      <c r="I35" s="65"/>
      <c r="J35" s="13"/>
      <c r="K35" s="2"/>
      <c r="L35" s="64"/>
    </row>
    <row r="36" spans="1:12" x14ac:dyDescent="0.35">
      <c r="A36" s="144" t="str">
        <f>+Índice!A46</f>
        <v>Fuente: Departamento Administrativo Nacional de Estadística, Gran Encuesta Integrada de Hogares (GEIH) noviembre 2022.</v>
      </c>
      <c r="B36" s="147"/>
      <c r="C36" s="148"/>
      <c r="D36" s="148"/>
      <c r="E36" s="148"/>
      <c r="F36" s="148"/>
      <c r="G36" s="148"/>
      <c r="H36" s="148"/>
      <c r="I36" s="148"/>
      <c r="J36" s="107"/>
      <c r="K36" s="2"/>
      <c r="L36" s="64"/>
    </row>
    <row r="37" spans="1:12" x14ac:dyDescent="0.35">
      <c r="A37" s="149" t="s">
        <v>162</v>
      </c>
      <c r="B37" s="150"/>
      <c r="C37" s="150"/>
      <c r="D37" s="150"/>
      <c r="E37" s="150"/>
      <c r="F37" s="150"/>
      <c r="G37" s="150"/>
      <c r="H37" s="151"/>
      <c r="I37" s="151"/>
      <c r="J37" s="57"/>
      <c r="K37" s="2"/>
      <c r="L37" s="59"/>
    </row>
    <row r="38" spans="1:12" x14ac:dyDescent="0.35">
      <c r="K38" s="2"/>
      <c r="L38" s="59"/>
    </row>
    <row r="39" spans="1:12" s="78" customFormat="1" x14ac:dyDescent="0.35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78" customFormat="1" x14ac:dyDescent="0.35"/>
    <row r="41" spans="1:12" s="78" customFormat="1" x14ac:dyDescent="0.35"/>
    <row r="42" spans="1:12" s="78" customFormat="1" x14ac:dyDescent="0.35"/>
    <row r="43" spans="1:12" s="78" customFormat="1" x14ac:dyDescent="0.35"/>
    <row r="44" spans="1:12" s="78" customFormat="1" x14ac:dyDescent="0.35"/>
    <row r="45" spans="1:12" s="78" customFormat="1" x14ac:dyDescent="0.35"/>
    <row r="46" spans="1:12" s="78" customFormat="1" x14ac:dyDescent="0.35"/>
    <row r="47" spans="1:12" x14ac:dyDescent="0.35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59"/>
      <c r="L47" s="59"/>
    </row>
    <row r="48" spans="1:12" x14ac:dyDescent="0.3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</row>
    <row r="49" spans="2:10" x14ac:dyDescent="0.35">
      <c r="B49" s="59"/>
      <c r="C49" s="59"/>
      <c r="D49" s="59"/>
      <c r="E49" s="59"/>
      <c r="F49" s="59"/>
      <c r="G49" s="59"/>
      <c r="H49" s="59"/>
      <c r="I49" s="59"/>
      <c r="J49" s="59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16" sqref="L16"/>
    </sheetView>
  </sheetViews>
  <sheetFormatPr baseColWidth="10" defaultColWidth="10.86328125" defaultRowHeight="12.75" x14ac:dyDescent="0.35"/>
  <cols>
    <col min="1" max="1" width="1.86328125" style="10" customWidth="1"/>
    <col min="2" max="2" width="34.33203125" style="10" customWidth="1"/>
    <col min="3" max="3" width="9.86328125" style="10" customWidth="1"/>
    <col min="4" max="4" width="10.46484375" style="10" customWidth="1"/>
    <col min="5" max="5" width="9.5312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6328125" style="10" customWidth="1"/>
    <col min="10" max="10" width="10.6640625" style="10" customWidth="1"/>
    <col min="11" max="11" width="1.86328125" style="10" customWidth="1"/>
    <col min="12" max="12" width="11.33203125" style="51" customWidth="1"/>
    <col min="13" max="13" width="16" style="69" customWidth="1"/>
    <col min="14" max="14" width="14.1328125" style="69" bestFit="1" customWidth="1"/>
    <col min="15" max="15" width="13.53125" style="69" bestFit="1" customWidth="1"/>
    <col min="16" max="16" width="10.86328125" style="69"/>
    <col min="17" max="22" width="10.86328125" style="51"/>
    <col min="23" max="16384" width="10.86328125" style="10"/>
  </cols>
  <sheetData>
    <row r="1" spans="1:22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134"/>
      <c r="L1" s="136"/>
      <c r="M1" s="69" t="s">
        <v>329</v>
      </c>
      <c r="N1" s="69">
        <v>0</v>
      </c>
      <c r="O1" s="69" t="s">
        <v>330</v>
      </c>
      <c r="P1" s="69">
        <v>0</v>
      </c>
    </row>
    <row r="2" spans="1:22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35"/>
      <c r="L2" s="136"/>
      <c r="M2" s="69" t="s">
        <v>19</v>
      </c>
      <c r="N2" s="69">
        <v>0</v>
      </c>
      <c r="O2" s="69" t="s">
        <v>20</v>
      </c>
      <c r="P2" s="69">
        <v>0</v>
      </c>
    </row>
    <row r="3" spans="1:22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35"/>
      <c r="L3" s="136"/>
      <c r="M3" s="69">
        <v>2021</v>
      </c>
      <c r="N3" s="69">
        <v>2022</v>
      </c>
      <c r="O3" s="69">
        <v>2021</v>
      </c>
      <c r="P3" s="69">
        <v>2022</v>
      </c>
    </row>
    <row r="4" spans="1:22" ht="71.25" customHeight="1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35"/>
      <c r="L4" s="136"/>
      <c r="M4" s="69">
        <v>4079079.3333333321</v>
      </c>
      <c r="N4" s="69">
        <v>4112556.6666666721</v>
      </c>
      <c r="O4" s="69">
        <v>3746804.9999999991</v>
      </c>
      <c r="P4" s="69">
        <v>3777406.6666666744</v>
      </c>
    </row>
    <row r="5" spans="1:22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35"/>
      <c r="L5" s="136"/>
      <c r="M5" s="69">
        <v>3368957.0000000088</v>
      </c>
      <c r="N5" s="69">
        <v>3407020.0000000098</v>
      </c>
      <c r="O5" s="69">
        <v>3008750.3333333335</v>
      </c>
      <c r="P5" s="69">
        <v>3044333.666666673</v>
      </c>
    </row>
    <row r="6" spans="1:22" ht="13.15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37"/>
      <c r="M6" s="69">
        <v>1950242.662519716</v>
      </c>
      <c r="N6" s="69">
        <v>2035237.9541023755</v>
      </c>
      <c r="O6" s="69">
        <v>2286618.1638205596</v>
      </c>
      <c r="P6" s="69">
        <v>2292990.8971753633</v>
      </c>
    </row>
    <row r="7" spans="1:22" ht="13.15" x14ac:dyDescent="0.4">
      <c r="A7" s="3"/>
      <c r="B7" s="14"/>
      <c r="C7" s="200" t="s">
        <v>168</v>
      </c>
      <c r="D7" s="200"/>
      <c r="E7" s="200"/>
      <c r="F7" s="200"/>
      <c r="G7" s="200"/>
      <c r="H7" s="200"/>
      <c r="I7" s="200"/>
      <c r="J7" s="200"/>
      <c r="K7" s="137"/>
      <c r="M7" s="69">
        <v>1681781.6866024267</v>
      </c>
      <c r="N7" s="69">
        <v>1836526.4869917408</v>
      </c>
      <c r="O7" s="69">
        <v>2002851.9450505383</v>
      </c>
      <c r="P7" s="69">
        <v>2096740.9495118021</v>
      </c>
    </row>
    <row r="8" spans="1:22" ht="13.15" x14ac:dyDescent="0.4">
      <c r="A8" s="3"/>
      <c r="B8" s="14"/>
      <c r="C8" s="200" t="s">
        <v>213</v>
      </c>
      <c r="D8" s="200"/>
      <c r="E8" s="200"/>
      <c r="F8" s="200"/>
      <c r="G8" s="200"/>
      <c r="H8" s="200"/>
      <c r="I8" s="200"/>
      <c r="J8" s="200"/>
      <c r="K8" s="137"/>
      <c r="L8" s="138"/>
      <c r="M8" s="69">
        <v>268460.97591728816</v>
      </c>
      <c r="N8" s="69">
        <v>198711.46711063365</v>
      </c>
      <c r="O8" s="69">
        <v>283766.21877002792</v>
      </c>
      <c r="P8" s="69">
        <v>196249.94766355841</v>
      </c>
    </row>
    <row r="9" spans="1:22" ht="13.15" x14ac:dyDescent="0.4">
      <c r="A9" s="3"/>
      <c r="B9" s="14"/>
      <c r="C9" s="192" t="s">
        <v>316</v>
      </c>
      <c r="D9" s="192"/>
      <c r="E9" s="192"/>
      <c r="F9" s="192"/>
      <c r="G9" s="192"/>
      <c r="H9" s="192"/>
      <c r="I9" s="192"/>
      <c r="J9" s="192"/>
      <c r="K9" s="139"/>
      <c r="M9" s="69">
        <v>223459.14580543819</v>
      </c>
      <c r="N9" s="69">
        <v>161230.93839118595</v>
      </c>
      <c r="O9" s="69">
        <v>215620.92426579999</v>
      </c>
      <c r="P9" s="69">
        <v>169801.30881420887</v>
      </c>
    </row>
    <row r="10" spans="1:22" ht="13.15" x14ac:dyDescent="0.4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7"/>
      <c r="M10" s="69">
        <v>45001.830111850097</v>
      </c>
      <c r="N10" s="69">
        <v>37480.528719447793</v>
      </c>
      <c r="O10" s="69">
        <v>68145.294504227946</v>
      </c>
      <c r="P10" s="69">
        <v>26448.638849349642</v>
      </c>
    </row>
    <row r="11" spans="1:22" ht="15.75" customHeight="1" x14ac:dyDescent="0.4">
      <c r="A11" s="3"/>
      <c r="B11" s="2"/>
      <c r="C11" s="190" t="s">
        <v>19</v>
      </c>
      <c r="D11" s="190"/>
      <c r="E11" s="195" t="str">
        <f>'Mercado Laboral (personas)'!E10:F10</f>
        <v>Cambio   '22/'21</v>
      </c>
      <c r="F11" s="196"/>
      <c r="G11" s="190" t="s">
        <v>20</v>
      </c>
      <c r="H11" s="190"/>
      <c r="I11" s="195" t="str">
        <f>E11</f>
        <v>Cambio   '22/'21</v>
      </c>
      <c r="J11" s="196"/>
      <c r="K11" s="137"/>
      <c r="M11" s="69">
        <v>1418714.3374802854</v>
      </c>
      <c r="N11" s="69">
        <v>1371782.0458976245</v>
      </c>
      <c r="O11" s="69">
        <v>722132.1695127663</v>
      </c>
      <c r="P11" s="69">
        <v>751342.76949130476</v>
      </c>
    </row>
    <row r="12" spans="1:22" s="143" customFormat="1" ht="15.75" customHeight="1" x14ac:dyDescent="0.35">
      <c r="A12" s="140"/>
      <c r="B12" s="91"/>
      <c r="C12" s="89">
        <f>' Mercado Laboral (Tasas)'!C11</f>
        <v>2021</v>
      </c>
      <c r="D12" s="89">
        <f>' Mercado Laboral (Tasas)'!D11</f>
        <v>2022</v>
      </c>
      <c r="E12" s="90" t="s">
        <v>11</v>
      </c>
      <c r="F12" s="111" t="s">
        <v>12</v>
      </c>
      <c r="G12" s="89">
        <f>C12</f>
        <v>2021</v>
      </c>
      <c r="H12" s="89">
        <f>D12</f>
        <v>2022</v>
      </c>
      <c r="I12" s="90" t="s">
        <v>11</v>
      </c>
      <c r="J12" s="111" t="s">
        <v>12</v>
      </c>
      <c r="K12" s="141"/>
      <c r="L12" s="142"/>
      <c r="M12" s="69">
        <v>124140.8903485669</v>
      </c>
      <c r="N12" s="69">
        <v>143043.3243374365</v>
      </c>
      <c r="O12" s="69">
        <v>107577.3964297557</v>
      </c>
      <c r="P12" s="69">
        <v>150930.42418215043</v>
      </c>
      <c r="Q12" s="142"/>
      <c r="R12" s="142"/>
      <c r="S12" s="142"/>
      <c r="T12" s="142"/>
      <c r="U12" s="142"/>
      <c r="V12" s="142"/>
    </row>
    <row r="13" spans="1:22" ht="12" customHeight="1" x14ac:dyDescent="0.4">
      <c r="A13" s="3"/>
      <c r="B13" s="2"/>
      <c r="C13" s="20"/>
      <c r="D13" s="20"/>
      <c r="E13" s="20"/>
      <c r="F13" s="70"/>
      <c r="G13" s="20"/>
      <c r="H13" s="20"/>
      <c r="I13" s="20"/>
      <c r="J13" s="20"/>
      <c r="K13" s="137"/>
      <c r="L13" s="56"/>
      <c r="M13" s="69">
        <v>0</v>
      </c>
      <c r="N13" s="69">
        <v>0</v>
      </c>
      <c r="O13" s="69">
        <v>0</v>
      </c>
      <c r="P13" s="69">
        <v>0</v>
      </c>
    </row>
    <row r="14" spans="1:22" ht="13.15" x14ac:dyDescent="0.4">
      <c r="A14" s="3"/>
      <c r="B14" s="21" t="s">
        <v>1</v>
      </c>
      <c r="C14" s="230">
        <f t="shared" ref="C14:C22" si="0">M4/1000</f>
        <v>4079.0793333333322</v>
      </c>
      <c r="D14" s="242">
        <f t="shared" ref="D14:D22" si="1">N4/1000</f>
        <v>4112.5566666666718</v>
      </c>
      <c r="E14" s="232">
        <f>+(D14/C14-1)*100</f>
        <v>0.82070807154375203</v>
      </c>
      <c r="F14" s="234">
        <f>+D14-C14</f>
        <v>33.477333333339629</v>
      </c>
      <c r="G14" s="243">
        <f t="shared" ref="G14:G22" si="2">O4/1000</f>
        <v>3746.8049999999989</v>
      </c>
      <c r="H14" s="244">
        <f t="shared" ref="H14:H22" si="3">P4/1000</f>
        <v>3777.4066666666745</v>
      </c>
      <c r="I14" s="245">
        <f>+(H14/G14-1)*100</f>
        <v>0.81674030718641433</v>
      </c>
      <c r="J14" s="234">
        <f>+H14-G14</f>
        <v>30.601666666675555</v>
      </c>
      <c r="K14" s="137"/>
      <c r="M14" s="69">
        <v>0</v>
      </c>
      <c r="N14" s="69">
        <v>0</v>
      </c>
      <c r="O14" s="69">
        <v>0</v>
      </c>
      <c r="P14" s="69">
        <v>0</v>
      </c>
    </row>
    <row r="15" spans="1:22" ht="13.15" x14ac:dyDescent="0.4">
      <c r="A15" s="3"/>
      <c r="B15" s="2" t="s">
        <v>2</v>
      </c>
      <c r="C15" s="230">
        <f t="shared" si="0"/>
        <v>3368.957000000009</v>
      </c>
      <c r="D15" s="242">
        <f t="shared" si="1"/>
        <v>3407.02000000001</v>
      </c>
      <c r="E15" s="232">
        <f t="shared" ref="E15:E22" si="4">+(D15/C15-1)*100</f>
        <v>1.1298155482542871</v>
      </c>
      <c r="F15" s="234">
        <f t="shared" ref="F15:F22" si="5">+D15-C15</f>
        <v>38.063000000001011</v>
      </c>
      <c r="G15" s="243">
        <f t="shared" si="2"/>
        <v>3008.7503333333334</v>
      </c>
      <c r="H15" s="244">
        <f t="shared" si="3"/>
        <v>3044.3336666666733</v>
      </c>
      <c r="I15" s="245">
        <f t="shared" ref="I15:I22" si="6">+(H15/G15-1)*100</f>
        <v>1.1826615501831172</v>
      </c>
      <c r="J15" s="234">
        <f t="shared" ref="J15:J22" si="7">+H15-G15</f>
        <v>35.583333333339851</v>
      </c>
      <c r="K15" s="137"/>
      <c r="M15" s="69">
        <v>0</v>
      </c>
      <c r="N15" s="69">
        <v>0</v>
      </c>
      <c r="O15" s="69">
        <v>0</v>
      </c>
      <c r="P15" s="69">
        <v>0</v>
      </c>
    </row>
    <row r="16" spans="1:22" ht="13.15" x14ac:dyDescent="0.4">
      <c r="A16" s="3"/>
      <c r="B16" s="2" t="s">
        <v>288</v>
      </c>
      <c r="C16" s="230">
        <f t="shared" si="0"/>
        <v>1950.2426625197159</v>
      </c>
      <c r="D16" s="242">
        <f t="shared" si="1"/>
        <v>2035.2379541023756</v>
      </c>
      <c r="E16" s="232">
        <f t="shared" si="4"/>
        <v>4.3581905583403469</v>
      </c>
      <c r="F16" s="234">
        <f t="shared" si="5"/>
        <v>84.995291582659775</v>
      </c>
      <c r="G16" s="243">
        <f t="shared" si="2"/>
        <v>2286.6181638205594</v>
      </c>
      <c r="H16" s="244">
        <f t="shared" si="3"/>
        <v>2292.9908971753634</v>
      </c>
      <c r="I16" s="245">
        <f t="shared" si="6"/>
        <v>0.27869687452128922</v>
      </c>
      <c r="J16" s="234">
        <f t="shared" si="7"/>
        <v>6.3727333548040406</v>
      </c>
      <c r="K16" s="137"/>
      <c r="M16" s="69">
        <v>0</v>
      </c>
      <c r="N16" s="69">
        <v>0</v>
      </c>
      <c r="O16" s="69">
        <v>0</v>
      </c>
      <c r="P16" s="69">
        <v>0</v>
      </c>
    </row>
    <row r="17" spans="1:16" ht="13.15" x14ac:dyDescent="0.4">
      <c r="A17" s="3"/>
      <c r="B17" s="2" t="s">
        <v>4</v>
      </c>
      <c r="C17" s="230">
        <f t="shared" si="0"/>
        <v>1681.7816866024266</v>
      </c>
      <c r="D17" s="242">
        <f t="shared" si="1"/>
        <v>1836.5264869917407</v>
      </c>
      <c r="E17" s="232">
        <f t="shared" si="4"/>
        <v>9.2012418509523251</v>
      </c>
      <c r="F17" s="234">
        <f t="shared" si="5"/>
        <v>154.74480038931415</v>
      </c>
      <c r="G17" s="243">
        <f t="shared" si="2"/>
        <v>2002.8519450505382</v>
      </c>
      <c r="H17" s="244">
        <f t="shared" si="3"/>
        <v>2096.7409495118022</v>
      </c>
      <c r="I17" s="245">
        <f t="shared" si="6"/>
        <v>4.6877655981153898</v>
      </c>
      <c r="J17" s="234">
        <f t="shared" si="7"/>
        <v>93.889004461263994</v>
      </c>
      <c r="K17" s="137"/>
      <c r="L17" s="52"/>
      <c r="M17" s="69">
        <v>0</v>
      </c>
      <c r="N17" s="69">
        <v>0</v>
      </c>
      <c r="O17" s="69">
        <v>0</v>
      </c>
      <c r="P17" s="69">
        <v>0</v>
      </c>
    </row>
    <row r="18" spans="1:16" ht="13.15" x14ac:dyDescent="0.4">
      <c r="A18" s="3"/>
      <c r="B18" s="2" t="s">
        <v>5</v>
      </c>
      <c r="C18" s="230">
        <f t="shared" si="0"/>
        <v>268.46097591728818</v>
      </c>
      <c r="D18" s="242">
        <f t="shared" si="1"/>
        <v>198.71146711063363</v>
      </c>
      <c r="E18" s="232">
        <f t="shared" si="4"/>
        <v>-25.981246834230433</v>
      </c>
      <c r="F18" s="234">
        <f t="shared" si="5"/>
        <v>-69.749508806654546</v>
      </c>
      <c r="G18" s="243">
        <f t="shared" si="2"/>
        <v>283.76621877002793</v>
      </c>
      <c r="H18" s="244">
        <f t="shared" si="3"/>
        <v>196.2499476635584</v>
      </c>
      <c r="I18" s="245">
        <f t="shared" si="6"/>
        <v>-30.84097588705411</v>
      </c>
      <c r="J18" s="234">
        <f t="shared" si="7"/>
        <v>-87.516271106469532</v>
      </c>
      <c r="K18" s="137"/>
      <c r="M18" s="69">
        <v>0</v>
      </c>
      <c r="N18" s="69">
        <v>0</v>
      </c>
      <c r="O18" s="69">
        <v>0</v>
      </c>
      <c r="P18" s="69">
        <v>0</v>
      </c>
    </row>
    <row r="19" spans="1:16" ht="13.15" x14ac:dyDescent="0.4">
      <c r="A19" s="3"/>
      <c r="B19" s="2" t="s">
        <v>56</v>
      </c>
      <c r="C19" s="230">
        <f t="shared" si="0"/>
        <v>223.4591458054382</v>
      </c>
      <c r="D19" s="242">
        <f t="shared" si="1"/>
        <v>161.23093839118596</v>
      </c>
      <c r="E19" s="232">
        <f t="shared" si="4"/>
        <v>-27.847688753108013</v>
      </c>
      <c r="F19" s="234">
        <f t="shared" si="5"/>
        <v>-62.228207414252239</v>
      </c>
      <c r="G19" s="243">
        <f t="shared" si="2"/>
        <v>215.6209242658</v>
      </c>
      <c r="H19" s="244">
        <f t="shared" si="3"/>
        <v>169.80130881420888</v>
      </c>
      <c r="I19" s="245">
        <f t="shared" si="6"/>
        <v>-21.250078399213436</v>
      </c>
      <c r="J19" s="234">
        <f t="shared" si="7"/>
        <v>-45.819615451591119</v>
      </c>
      <c r="K19" s="137"/>
      <c r="M19" s="69">
        <v>0</v>
      </c>
      <c r="N19" s="69">
        <v>0</v>
      </c>
      <c r="O19" s="69">
        <v>0</v>
      </c>
      <c r="P19" s="69">
        <v>0</v>
      </c>
    </row>
    <row r="20" spans="1:16" ht="13.15" x14ac:dyDescent="0.4">
      <c r="A20" s="3"/>
      <c r="B20" s="2" t="s">
        <v>42</v>
      </c>
      <c r="C20" s="230">
        <f t="shared" si="0"/>
        <v>45.001830111850097</v>
      </c>
      <c r="D20" s="242">
        <f t="shared" si="1"/>
        <v>37.48052871944779</v>
      </c>
      <c r="E20" s="232">
        <f t="shared" si="4"/>
        <v>-16.713323377534728</v>
      </c>
      <c r="F20" s="234">
        <f t="shared" si="5"/>
        <v>-7.5213013924023073</v>
      </c>
      <c r="G20" s="243">
        <f t="shared" si="2"/>
        <v>68.145294504227948</v>
      </c>
      <c r="H20" s="244">
        <f t="shared" si="3"/>
        <v>26.448638849349642</v>
      </c>
      <c r="I20" s="245">
        <f t="shared" si="6"/>
        <v>-61.187872116821374</v>
      </c>
      <c r="J20" s="234">
        <f t="shared" si="7"/>
        <v>-41.696655654878306</v>
      </c>
      <c r="K20" s="137"/>
    </row>
    <row r="21" spans="1:16" ht="13.15" x14ac:dyDescent="0.4">
      <c r="A21" s="3"/>
      <c r="B21" s="2" t="s">
        <v>293</v>
      </c>
      <c r="C21" s="230">
        <f t="shared" si="0"/>
        <v>1418.7143374802854</v>
      </c>
      <c r="D21" s="242">
        <f t="shared" si="1"/>
        <v>1371.7820458976244</v>
      </c>
      <c r="E21" s="232">
        <f t="shared" si="4"/>
        <v>-3.3080860848996085</v>
      </c>
      <c r="F21" s="234">
        <f t="shared" si="5"/>
        <v>-46.932291582661037</v>
      </c>
      <c r="G21" s="243">
        <f t="shared" si="2"/>
        <v>722.13216951276627</v>
      </c>
      <c r="H21" s="244">
        <f t="shared" si="3"/>
        <v>751.34276949130481</v>
      </c>
      <c r="I21" s="245">
        <f t="shared" si="6"/>
        <v>4.0450489829648939</v>
      </c>
      <c r="J21" s="234">
        <f t="shared" si="7"/>
        <v>29.210599978538539</v>
      </c>
      <c r="K21" s="137"/>
    </row>
    <row r="22" spans="1:16" ht="13.15" x14ac:dyDescent="0.4">
      <c r="A22" s="3"/>
      <c r="B22" s="2" t="s">
        <v>300</v>
      </c>
      <c r="C22" s="230">
        <f t="shared" si="0"/>
        <v>124.1408903485669</v>
      </c>
      <c r="D22" s="242">
        <f t="shared" si="1"/>
        <v>143.0433243374365</v>
      </c>
      <c r="E22" s="232">
        <f t="shared" si="4"/>
        <v>15.226597727626023</v>
      </c>
      <c r="F22" s="234">
        <f t="shared" si="5"/>
        <v>18.902433988869603</v>
      </c>
      <c r="G22" s="243">
        <f t="shared" si="2"/>
        <v>107.57739642975569</v>
      </c>
      <c r="H22" s="244">
        <f t="shared" si="3"/>
        <v>150.93042418215043</v>
      </c>
      <c r="I22" s="245">
        <f t="shared" si="6"/>
        <v>40.299383691352645</v>
      </c>
      <c r="J22" s="234">
        <f t="shared" si="7"/>
        <v>43.353027752394738</v>
      </c>
      <c r="K22" s="137"/>
    </row>
    <row r="23" spans="1:16" x14ac:dyDescent="0.35">
      <c r="A23" s="3"/>
      <c r="B23" s="2"/>
      <c r="C23" s="2"/>
      <c r="D23" s="2"/>
      <c r="E23" s="2"/>
      <c r="F23" s="2"/>
      <c r="G23" s="2"/>
      <c r="H23" s="2"/>
      <c r="I23" s="2"/>
      <c r="J23" s="2"/>
      <c r="K23" s="137"/>
      <c r="L23" s="69"/>
    </row>
    <row r="24" spans="1:16" ht="13.15" x14ac:dyDescent="0.35">
      <c r="A24" s="3"/>
      <c r="B24" s="197" t="s">
        <v>169</v>
      </c>
      <c r="C24" s="197"/>
      <c r="D24" s="197"/>
      <c r="E24" s="77"/>
      <c r="F24" s="197" t="s">
        <v>170</v>
      </c>
      <c r="G24" s="197"/>
      <c r="H24" s="197"/>
      <c r="I24" s="197"/>
      <c r="J24" s="197"/>
      <c r="K24" s="137"/>
      <c r="L24" s="69"/>
    </row>
    <row r="25" spans="1:16" ht="13.15" x14ac:dyDescent="0.35">
      <c r="A25" s="3"/>
      <c r="B25" s="197" t="s">
        <v>317</v>
      </c>
      <c r="C25" s="197"/>
      <c r="D25" s="197"/>
      <c r="E25" s="77"/>
      <c r="F25" s="197" t="str">
        <f>B25</f>
        <v>Porcentaje, trimestre móvil sep - nov 2022</v>
      </c>
      <c r="G25" s="197"/>
      <c r="H25" s="197"/>
      <c r="I25" s="197"/>
      <c r="J25" s="197"/>
      <c r="K25" s="137"/>
    </row>
    <row r="26" spans="1:16" x14ac:dyDescent="0.35">
      <c r="A26" s="3"/>
      <c r="B26" s="2"/>
      <c r="C26" s="2"/>
      <c r="D26" s="2"/>
      <c r="E26" s="2"/>
      <c r="F26" s="2"/>
      <c r="G26" s="2"/>
      <c r="H26" s="2"/>
      <c r="I26" s="2"/>
      <c r="J26" s="2"/>
      <c r="K26" s="137"/>
    </row>
    <row r="27" spans="1:16" ht="14.25" customHeight="1" x14ac:dyDescent="0.4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37"/>
    </row>
    <row r="28" spans="1:16" ht="13.15" x14ac:dyDescent="0.4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7"/>
    </row>
    <row r="29" spans="1:16" ht="13.15" x14ac:dyDescent="0.4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7"/>
    </row>
    <row r="30" spans="1:16" ht="13.15" x14ac:dyDescent="0.4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7"/>
    </row>
    <row r="31" spans="1:16" ht="13.15" x14ac:dyDescent="0.4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7"/>
    </row>
    <row r="32" spans="1:16" ht="13.15" x14ac:dyDescent="0.4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7"/>
    </row>
    <row r="33" spans="1:22" ht="13.15" x14ac:dyDescent="0.4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7"/>
    </row>
    <row r="34" spans="1:22" ht="13.15" x14ac:dyDescent="0.4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7"/>
    </row>
    <row r="35" spans="1:22" ht="13.15" x14ac:dyDescent="0.4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7"/>
    </row>
    <row r="36" spans="1:22" ht="13.15" x14ac:dyDescent="0.4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7"/>
    </row>
    <row r="37" spans="1:22" ht="13.15" x14ac:dyDescent="0.4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7"/>
    </row>
    <row r="38" spans="1:22" x14ac:dyDescent="0.35">
      <c r="A38" s="144" t="str">
        <f>+Índice!A46</f>
        <v>Fuente: Departamento Administrativo Nacional de Estadística, Gran Encuesta Integrada de Hogares (GEIH) noviembre 2022.</v>
      </c>
      <c r="B38" s="147"/>
      <c r="C38" s="152"/>
      <c r="D38" s="152"/>
      <c r="E38" s="152"/>
      <c r="F38" s="152"/>
      <c r="G38" s="153"/>
      <c r="H38" s="153"/>
      <c r="I38" s="153"/>
      <c r="J38" s="153"/>
      <c r="K38" s="13"/>
    </row>
    <row r="39" spans="1:22" x14ac:dyDescent="0.35">
      <c r="A39" s="149" t="s">
        <v>162</v>
      </c>
      <c r="B39" s="154"/>
      <c r="C39" s="154"/>
      <c r="D39" s="154"/>
      <c r="E39" s="154"/>
      <c r="F39" s="154"/>
      <c r="G39" s="154"/>
      <c r="H39" s="154"/>
      <c r="I39" s="154"/>
      <c r="J39" s="154"/>
      <c r="K39" s="46"/>
    </row>
    <row r="40" spans="1:22" s="78" customFormat="1" x14ac:dyDescent="0.35">
      <c r="B40" s="77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</row>
    <row r="41" spans="1:22" s="78" customFormat="1" x14ac:dyDescent="0.35">
      <c r="B41" s="77"/>
      <c r="D41" s="51"/>
      <c r="E41" s="51"/>
      <c r="F41" s="51"/>
      <c r="G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</row>
    <row r="42" spans="1:22" s="78" customFormat="1" x14ac:dyDescent="0.35">
      <c r="D42" s="51"/>
      <c r="E42" s="51" t="s">
        <v>13</v>
      </c>
      <c r="F42" s="52">
        <f>+D16</f>
        <v>2035.2379541023756</v>
      </c>
      <c r="G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</row>
    <row r="43" spans="1:22" s="78" customFormat="1" x14ac:dyDescent="0.35">
      <c r="D43" s="51"/>
      <c r="E43" s="51" t="s">
        <v>6</v>
      </c>
      <c r="F43" s="52">
        <f>+D21</f>
        <v>1371.7820458976244</v>
      </c>
      <c r="G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</row>
    <row r="44" spans="1:22" s="78" customFormat="1" x14ac:dyDescent="0.35">
      <c r="D44" s="51"/>
      <c r="E44" s="51"/>
      <c r="F44" s="51"/>
      <c r="G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</row>
    <row r="45" spans="1:22" s="78" customFormat="1" x14ac:dyDescent="0.35">
      <c r="D45" s="51"/>
      <c r="E45" s="51" t="s">
        <v>13</v>
      </c>
      <c r="F45" s="52">
        <f>+H16</f>
        <v>2292.9908971753634</v>
      </c>
      <c r="G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</row>
    <row r="46" spans="1:22" s="78" customFormat="1" x14ac:dyDescent="0.35">
      <c r="D46" s="51"/>
      <c r="E46" s="51" t="s">
        <v>6</v>
      </c>
      <c r="F46" s="52">
        <f>+H21</f>
        <v>751.34276949130481</v>
      </c>
      <c r="G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</row>
    <row r="47" spans="1:22" s="78" customFormat="1" x14ac:dyDescent="0.35">
      <c r="D47" s="51"/>
      <c r="E47" s="51"/>
      <c r="F47" s="51"/>
      <c r="G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</row>
    <row r="48" spans="1:22" s="78" customFormat="1" x14ac:dyDescent="0.35">
      <c r="D48" s="51"/>
      <c r="E48" s="51"/>
      <c r="F48" s="51"/>
      <c r="G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</row>
    <row r="49" spans="12:22" s="78" customFormat="1" x14ac:dyDescent="0.35"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</row>
    <row r="50" spans="12:22" s="78" customFormat="1" x14ac:dyDescent="0.35"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L14" sqref="L14"/>
    </sheetView>
  </sheetViews>
  <sheetFormatPr baseColWidth="10" defaultColWidth="10.86328125" defaultRowHeight="12.75" x14ac:dyDescent="0.35"/>
  <cols>
    <col min="1" max="1" width="1.86328125" style="10" customWidth="1"/>
    <col min="2" max="2" width="34.33203125" style="10" customWidth="1"/>
    <col min="3" max="3" width="9.86328125" style="10" customWidth="1"/>
    <col min="4" max="4" width="8.46484375" style="10" customWidth="1"/>
    <col min="5" max="5" width="9" style="10" customWidth="1"/>
    <col min="6" max="6" width="10.6640625" style="10" customWidth="1"/>
    <col min="7" max="7" width="10" style="10" customWidth="1"/>
    <col min="8" max="9" width="9.46484375" style="10" customWidth="1"/>
    <col min="10" max="10" width="10.6640625" style="10" customWidth="1"/>
    <col min="11" max="11" width="1.86328125" style="10" customWidth="1"/>
    <col min="12" max="12" width="10.86328125" style="51"/>
    <col min="13" max="16" width="10.33203125" style="69" bestFit="1" customWidth="1"/>
    <col min="17" max="21" width="10.86328125" style="51"/>
    <col min="22" max="16384" width="10.86328125" style="10"/>
  </cols>
  <sheetData>
    <row r="1" spans="1:16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9"/>
      <c r="M1" s="69">
        <v>0</v>
      </c>
      <c r="N1" s="69">
        <v>0</v>
      </c>
      <c r="O1" s="69">
        <v>0</v>
      </c>
      <c r="P1" s="69">
        <v>0</v>
      </c>
    </row>
    <row r="2" spans="1:16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9"/>
      <c r="M2" s="69">
        <v>0</v>
      </c>
      <c r="N2" s="69">
        <v>0</v>
      </c>
      <c r="O2" s="69">
        <v>0</v>
      </c>
      <c r="P2" s="69">
        <v>0</v>
      </c>
    </row>
    <row r="3" spans="1:16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9"/>
      <c r="M3" s="69">
        <v>4065883.2727272552</v>
      </c>
      <c r="N3" s="69">
        <v>4101432.090909088</v>
      </c>
      <c r="O3" s="69">
        <v>3734560.0909091537</v>
      </c>
      <c r="P3" s="69">
        <v>3767246.8181817858</v>
      </c>
    </row>
    <row r="4" spans="1:16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9"/>
      <c r="M4" s="69">
        <v>3354273.2727272506</v>
      </c>
      <c r="N4" s="69">
        <v>3394445.1818181719</v>
      </c>
      <c r="O4" s="69">
        <v>2994894.2727273288</v>
      </c>
      <c r="P4" s="69">
        <v>3032602.3636363465</v>
      </c>
    </row>
    <row r="5" spans="1:16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9"/>
      <c r="M5" s="69">
        <v>2008841.5776568339</v>
      </c>
      <c r="N5" s="69">
        <v>2017524.8259081901</v>
      </c>
      <c r="O5" s="69">
        <v>2293802.7533905213</v>
      </c>
      <c r="P5" s="69">
        <v>2283634.6623122767</v>
      </c>
    </row>
    <row r="6" spans="1:16" ht="44.2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69">
        <v>1646309.2519632732</v>
      </c>
      <c r="N6" s="69">
        <v>1770766.9461975985</v>
      </c>
      <c r="O6" s="69">
        <v>1946859.4837319944</v>
      </c>
      <c r="P6" s="69">
        <v>2039333.0953139944</v>
      </c>
    </row>
    <row r="7" spans="1:16" ht="13.15" x14ac:dyDescent="0.4">
      <c r="A7" s="3"/>
      <c r="B7" s="14"/>
      <c r="C7" s="192" t="str">
        <f>'Mercado laboral trim (Sexo) '!C7:J7</f>
        <v xml:space="preserve">Principales indicadores estadísticos del </v>
      </c>
      <c r="D7" s="192"/>
      <c r="E7" s="192"/>
      <c r="F7" s="192"/>
      <c r="G7" s="192"/>
      <c r="H7" s="192"/>
      <c r="I7" s="192"/>
      <c r="J7" s="192"/>
      <c r="K7" s="13"/>
      <c r="M7" s="69">
        <v>362532.32569356193</v>
      </c>
      <c r="N7" s="69">
        <v>246757.87971058831</v>
      </c>
      <c r="O7" s="69">
        <v>346943.26965851686</v>
      </c>
      <c r="P7" s="69">
        <v>244301.56699829525</v>
      </c>
    </row>
    <row r="8" spans="1:16" ht="13.15" x14ac:dyDescent="0.4">
      <c r="A8" s="3"/>
      <c r="B8" s="14"/>
      <c r="C8" s="192" t="str">
        <f>'Mercado laboral trim (Sexo) '!C8:J8</f>
        <v>mercado laboral, según sexo para Bogotá</v>
      </c>
      <c r="D8" s="192"/>
      <c r="E8" s="192"/>
      <c r="F8" s="192"/>
      <c r="G8" s="192"/>
      <c r="H8" s="192"/>
      <c r="I8" s="192"/>
      <c r="J8" s="192"/>
      <c r="K8" s="13"/>
      <c r="M8" s="69">
        <v>283690.61114441574</v>
      </c>
      <c r="N8" s="69">
        <v>208824.63412384241</v>
      </c>
      <c r="O8" s="69">
        <v>263861.37813040137</v>
      </c>
      <c r="P8" s="69">
        <v>206519.27507435501</v>
      </c>
    </row>
    <row r="9" spans="1:16" ht="13.15" x14ac:dyDescent="0.4">
      <c r="A9" s="3"/>
      <c r="B9" s="14"/>
      <c r="C9" s="192" t="s">
        <v>318</v>
      </c>
      <c r="D9" s="192"/>
      <c r="E9" s="192"/>
      <c r="F9" s="192"/>
      <c r="G9" s="192"/>
      <c r="H9" s="192"/>
      <c r="I9" s="192"/>
      <c r="J9" s="192"/>
      <c r="K9" s="83"/>
      <c r="M9" s="69">
        <v>78841.714549146636</v>
      </c>
      <c r="N9" s="69">
        <v>37933.24558674587</v>
      </c>
      <c r="O9" s="69">
        <v>83081.891528115069</v>
      </c>
      <c r="P9" s="69">
        <v>37782.291923940153</v>
      </c>
    </row>
    <row r="10" spans="1:16" ht="13.15" x14ac:dyDescent="0.4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69">
        <v>1345431.6950704339</v>
      </c>
      <c r="N10" s="69">
        <v>1376920.3559099848</v>
      </c>
      <c r="O10" s="69">
        <v>701091.51933676109</v>
      </c>
      <c r="P10" s="69">
        <v>748967.70132407791</v>
      </c>
    </row>
    <row r="11" spans="1:16" ht="15.75" customHeight="1" x14ac:dyDescent="0.4">
      <c r="A11" s="3"/>
      <c r="B11" s="2"/>
      <c r="C11" s="190" t="s">
        <v>19</v>
      </c>
      <c r="D11" s="190"/>
      <c r="E11" s="195" t="str">
        <f>'Mercado laboral trim (Sexo) '!E11:F11</f>
        <v>Cambio   '22/'21</v>
      </c>
      <c r="F11" s="196"/>
      <c r="G11" s="190" t="s">
        <v>20</v>
      </c>
      <c r="H11" s="190"/>
      <c r="I11" s="195" t="str">
        <f>E11</f>
        <v>Cambio   '22/'21</v>
      </c>
      <c r="J11" s="196"/>
      <c r="K11" s="13"/>
      <c r="M11" s="69">
        <v>150059.8284688062</v>
      </c>
      <c r="N11" s="69">
        <v>124882.49010386676</v>
      </c>
      <c r="O11" s="69">
        <v>153579.57049709297</v>
      </c>
      <c r="P11" s="69">
        <v>118337.67544227678</v>
      </c>
    </row>
    <row r="12" spans="1:16" ht="15.75" customHeight="1" x14ac:dyDescent="0.4">
      <c r="A12" s="3"/>
      <c r="B12" s="2"/>
      <c r="C12" s="20">
        <f>'Mercado laboral trim (Sexo) '!C12</f>
        <v>2021</v>
      </c>
      <c r="D12" s="20">
        <f>'Mercado laboral trim (Sexo) '!D12</f>
        <v>2022</v>
      </c>
      <c r="E12" s="90" t="s">
        <v>11</v>
      </c>
      <c r="F12" s="111" t="s">
        <v>12</v>
      </c>
      <c r="G12" s="20">
        <f>C12</f>
        <v>2021</v>
      </c>
      <c r="H12" s="20">
        <f>D12</f>
        <v>2022</v>
      </c>
      <c r="I12" s="90" t="s">
        <v>11</v>
      </c>
      <c r="J12" s="111" t="s">
        <v>12</v>
      </c>
      <c r="K12" s="13"/>
      <c r="M12" s="69">
        <v>0</v>
      </c>
      <c r="N12" s="69">
        <v>0</v>
      </c>
      <c r="O12" s="69">
        <v>0</v>
      </c>
      <c r="P12" s="69">
        <v>0</v>
      </c>
    </row>
    <row r="13" spans="1:16" ht="12" customHeight="1" x14ac:dyDescent="0.4">
      <c r="A13" s="3"/>
      <c r="B13" s="2"/>
      <c r="C13" s="20"/>
      <c r="D13" s="20"/>
      <c r="E13" s="20"/>
      <c r="F13" s="70"/>
      <c r="G13" s="20"/>
      <c r="H13" s="20"/>
      <c r="I13" s="20"/>
      <c r="J13" s="20"/>
      <c r="K13" s="13"/>
      <c r="M13" s="69">
        <v>0</v>
      </c>
      <c r="N13" s="69">
        <v>0</v>
      </c>
      <c r="O13" s="69">
        <v>0</v>
      </c>
      <c r="P13" s="69">
        <v>0</v>
      </c>
    </row>
    <row r="14" spans="1:16" ht="13.15" x14ac:dyDescent="0.4">
      <c r="A14" s="3"/>
      <c r="B14" s="21" t="s">
        <v>1</v>
      </c>
      <c r="C14" s="230">
        <f t="shared" ref="C14:C22" si="0">M3/1000</f>
        <v>4065.8832727272552</v>
      </c>
      <c r="D14" s="242">
        <f t="shared" ref="D14:D22" si="1">N3/1000</f>
        <v>4101.4320909090884</v>
      </c>
      <c r="E14" s="232">
        <f>+(D14/C14-1)*100</f>
        <v>0.87431969383588992</v>
      </c>
      <c r="F14" s="234">
        <f>+D14-C14</f>
        <v>35.548818181833212</v>
      </c>
      <c r="G14" s="243">
        <f t="shared" ref="G14:G22" si="2">O3/1000</f>
        <v>3734.5600909091536</v>
      </c>
      <c r="H14" s="244">
        <f t="shared" ref="H14:H22" si="3">P3/1000</f>
        <v>3767.2468181817858</v>
      </c>
      <c r="I14" s="245">
        <f>+(H14/G14-1)*100</f>
        <v>0.87524973429131681</v>
      </c>
      <c r="J14" s="234">
        <f>+H14-G14</f>
        <v>32.686727272632197</v>
      </c>
      <c r="K14" s="13"/>
      <c r="M14" s="69">
        <v>0</v>
      </c>
      <c r="N14" s="69">
        <v>0</v>
      </c>
      <c r="O14" s="69">
        <v>0</v>
      </c>
      <c r="P14" s="69">
        <v>0</v>
      </c>
    </row>
    <row r="15" spans="1:16" ht="13.15" x14ac:dyDescent="0.4">
      <c r="A15" s="3"/>
      <c r="B15" s="2" t="s">
        <v>2</v>
      </c>
      <c r="C15" s="230">
        <f t="shared" si="0"/>
        <v>3354.2732727272505</v>
      </c>
      <c r="D15" s="242">
        <f t="shared" si="1"/>
        <v>3394.4451818181719</v>
      </c>
      <c r="E15" s="232">
        <f t="shared" ref="E15:E22" si="4">+(D15/C15-1)*100</f>
        <v>1.1976337592273456</v>
      </c>
      <c r="F15" s="234">
        <f t="shared" ref="F15:F22" si="5">+D15-C15</f>
        <v>40.171909090921417</v>
      </c>
      <c r="G15" s="243">
        <f t="shared" si="2"/>
        <v>2994.8942727273288</v>
      </c>
      <c r="H15" s="244">
        <f t="shared" si="3"/>
        <v>3032.6023636363466</v>
      </c>
      <c r="I15" s="245">
        <f t="shared" ref="I15:I22" si="6">+(H15/G15-1)*100</f>
        <v>1.2590792019739228</v>
      </c>
      <c r="J15" s="234">
        <f t="shared" ref="J15:J22" si="7">+H15-G15</f>
        <v>37.708090909017756</v>
      </c>
      <c r="K15" s="13"/>
      <c r="M15" s="69">
        <v>0</v>
      </c>
      <c r="N15" s="69">
        <v>0</v>
      </c>
      <c r="O15" s="69">
        <v>0</v>
      </c>
      <c r="P15" s="69">
        <v>0</v>
      </c>
    </row>
    <row r="16" spans="1:16" ht="13.15" x14ac:dyDescent="0.4">
      <c r="A16" s="3"/>
      <c r="B16" s="2" t="s">
        <v>288</v>
      </c>
      <c r="C16" s="230">
        <f t="shared" si="0"/>
        <v>2008.841577656834</v>
      </c>
      <c r="D16" s="242">
        <f t="shared" si="1"/>
        <v>2017.52482590819</v>
      </c>
      <c r="E16" s="232">
        <f t="shared" si="4"/>
        <v>0.43225151987764665</v>
      </c>
      <c r="F16" s="234">
        <f t="shared" si="5"/>
        <v>8.6832482513559626</v>
      </c>
      <c r="G16" s="243">
        <f t="shared" si="2"/>
        <v>2293.8027533905215</v>
      </c>
      <c r="H16" s="244">
        <f t="shared" si="3"/>
        <v>2283.6346623122768</v>
      </c>
      <c r="I16" s="245">
        <f t="shared" si="6"/>
        <v>-0.44328532883723959</v>
      </c>
      <c r="J16" s="234">
        <f t="shared" si="7"/>
        <v>-10.168091078244743</v>
      </c>
      <c r="K16" s="13"/>
      <c r="M16" s="69">
        <v>0</v>
      </c>
      <c r="N16" s="69">
        <v>0</v>
      </c>
      <c r="O16" s="69">
        <v>0</v>
      </c>
      <c r="P16" s="69">
        <v>0</v>
      </c>
    </row>
    <row r="17" spans="1:16" ht="13.15" x14ac:dyDescent="0.4">
      <c r="A17" s="3"/>
      <c r="B17" s="2" t="s">
        <v>4</v>
      </c>
      <c r="C17" s="230">
        <f t="shared" si="0"/>
        <v>1646.3092519632733</v>
      </c>
      <c r="D17" s="242">
        <f t="shared" si="1"/>
        <v>1770.7669461975984</v>
      </c>
      <c r="E17" s="232">
        <f t="shared" si="4"/>
        <v>7.5598004497578808</v>
      </c>
      <c r="F17" s="234">
        <f t="shared" si="5"/>
        <v>124.45769423432512</v>
      </c>
      <c r="G17" s="243">
        <f t="shared" si="2"/>
        <v>1946.8594837319945</v>
      </c>
      <c r="H17" s="244">
        <f t="shared" si="3"/>
        <v>2039.3330953139944</v>
      </c>
      <c r="I17" s="245">
        <f t="shared" si="6"/>
        <v>4.7498862837668465</v>
      </c>
      <c r="J17" s="234">
        <f t="shared" si="7"/>
        <v>92.473611581999876</v>
      </c>
      <c r="K17" s="13"/>
      <c r="M17" s="69">
        <v>0</v>
      </c>
      <c r="N17" s="69">
        <v>0</v>
      </c>
      <c r="O17" s="69">
        <v>0</v>
      </c>
      <c r="P17" s="69">
        <v>0</v>
      </c>
    </row>
    <row r="18" spans="1:16" ht="13.15" x14ac:dyDescent="0.4">
      <c r="A18" s="3"/>
      <c r="B18" s="2" t="s">
        <v>5</v>
      </c>
      <c r="C18" s="230">
        <f t="shared" si="0"/>
        <v>362.53232569356192</v>
      </c>
      <c r="D18" s="242">
        <f t="shared" si="1"/>
        <v>246.75787971058833</v>
      </c>
      <c r="E18" s="232">
        <f t="shared" si="4"/>
        <v>-31.934930426268902</v>
      </c>
      <c r="F18" s="234">
        <f t="shared" si="5"/>
        <v>-115.77444598297359</v>
      </c>
      <c r="G18" s="243">
        <f t="shared" si="2"/>
        <v>346.94326965851684</v>
      </c>
      <c r="H18" s="244">
        <f t="shared" si="3"/>
        <v>244.30156699829524</v>
      </c>
      <c r="I18" s="245">
        <f t="shared" si="6"/>
        <v>-29.584578124616144</v>
      </c>
      <c r="J18" s="234">
        <f t="shared" si="7"/>
        <v>-102.6417026602216</v>
      </c>
      <c r="K18" s="13"/>
      <c r="M18" s="69">
        <v>0</v>
      </c>
      <c r="N18" s="69">
        <v>0</v>
      </c>
      <c r="O18" s="69">
        <v>0</v>
      </c>
      <c r="P18" s="69">
        <v>0</v>
      </c>
    </row>
    <row r="19" spans="1:16" ht="13.15" x14ac:dyDescent="0.4">
      <c r="A19" s="3"/>
      <c r="B19" s="2" t="s">
        <v>56</v>
      </c>
      <c r="C19" s="230">
        <f t="shared" si="0"/>
        <v>283.69061114441575</v>
      </c>
      <c r="D19" s="242">
        <f t="shared" si="1"/>
        <v>208.8246341238424</v>
      </c>
      <c r="E19" s="232">
        <f t="shared" si="4"/>
        <v>-26.390008720613611</v>
      </c>
      <c r="F19" s="234">
        <f t="shared" si="5"/>
        <v>-74.865977020573354</v>
      </c>
      <c r="G19" s="243">
        <f t="shared" si="2"/>
        <v>263.86137813040136</v>
      </c>
      <c r="H19" s="244">
        <f t="shared" si="3"/>
        <v>206.51927507435502</v>
      </c>
      <c r="I19" s="245">
        <f t="shared" si="6"/>
        <v>-21.731904632025245</v>
      </c>
      <c r="J19" s="234">
        <f t="shared" si="7"/>
        <v>-57.342103056046341</v>
      </c>
      <c r="K19" s="13"/>
    </row>
    <row r="20" spans="1:16" ht="13.15" x14ac:dyDescent="0.4">
      <c r="A20" s="3"/>
      <c r="B20" s="2" t="s">
        <v>42</v>
      </c>
      <c r="C20" s="230">
        <f t="shared" si="0"/>
        <v>78.84171454914663</v>
      </c>
      <c r="D20" s="242">
        <f t="shared" si="1"/>
        <v>37.933245586745869</v>
      </c>
      <c r="E20" s="232">
        <f t="shared" si="4"/>
        <v>-51.8868332536073</v>
      </c>
      <c r="F20" s="234">
        <f t="shared" si="5"/>
        <v>-40.908468962400761</v>
      </c>
      <c r="G20" s="243">
        <f t="shared" si="2"/>
        <v>83.081891528115065</v>
      </c>
      <c r="H20" s="244">
        <f t="shared" si="3"/>
        <v>37.78229192394015</v>
      </c>
      <c r="I20" s="245">
        <f t="shared" si="6"/>
        <v>-54.524034986427154</v>
      </c>
      <c r="J20" s="234">
        <f t="shared" si="7"/>
        <v>-45.299599604174915</v>
      </c>
      <c r="K20" s="13"/>
    </row>
    <row r="21" spans="1:16" ht="13.15" x14ac:dyDescent="0.4">
      <c r="A21" s="3"/>
      <c r="B21" s="2" t="s">
        <v>293</v>
      </c>
      <c r="C21" s="230">
        <f t="shared" si="0"/>
        <v>1345.431695070434</v>
      </c>
      <c r="D21" s="242">
        <f t="shared" si="1"/>
        <v>1376.9203559099849</v>
      </c>
      <c r="E21" s="232">
        <f t="shared" si="4"/>
        <v>2.3404131889358082</v>
      </c>
      <c r="F21" s="234">
        <f t="shared" si="5"/>
        <v>31.488660839550903</v>
      </c>
      <c r="G21" s="243">
        <f t="shared" si="2"/>
        <v>701.09151933676105</v>
      </c>
      <c r="H21" s="244">
        <f t="shared" si="3"/>
        <v>748.96770132407789</v>
      </c>
      <c r="I21" s="245">
        <f t="shared" si="6"/>
        <v>6.8288063208364225</v>
      </c>
      <c r="J21" s="234">
        <f t="shared" si="7"/>
        <v>47.876181987316841</v>
      </c>
      <c r="K21" s="13"/>
    </row>
    <row r="22" spans="1:16" ht="13.15" x14ac:dyDescent="0.4">
      <c r="A22" s="3"/>
      <c r="B22" s="2" t="s">
        <v>300</v>
      </c>
      <c r="C22" s="230">
        <f t="shared" si="0"/>
        <v>150.05982846880619</v>
      </c>
      <c r="D22" s="242">
        <f t="shared" si="1"/>
        <v>124.88249010386676</v>
      </c>
      <c r="E22" s="232">
        <f t="shared" si="4"/>
        <v>-16.778200149797719</v>
      </c>
      <c r="F22" s="234">
        <f t="shared" si="5"/>
        <v>-25.17733836493943</v>
      </c>
      <c r="G22" s="243">
        <f t="shared" si="2"/>
        <v>153.57957049709296</v>
      </c>
      <c r="H22" s="244">
        <f t="shared" si="3"/>
        <v>118.33767544227679</v>
      </c>
      <c r="I22" s="245">
        <f t="shared" si="6"/>
        <v>-22.946994148211431</v>
      </c>
      <c r="J22" s="234">
        <f t="shared" si="7"/>
        <v>-35.241895054816169</v>
      </c>
      <c r="K22" s="13"/>
    </row>
    <row r="23" spans="1:16" x14ac:dyDescent="0.35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</row>
    <row r="24" spans="1:16" ht="13.15" x14ac:dyDescent="0.35">
      <c r="A24" s="3"/>
      <c r="B24" s="197" t="s">
        <v>231</v>
      </c>
      <c r="C24" s="197"/>
      <c r="D24" s="197"/>
      <c r="E24" s="77"/>
      <c r="F24" s="197" t="s">
        <v>230</v>
      </c>
      <c r="G24" s="197"/>
      <c r="H24" s="197"/>
      <c r="I24" s="197"/>
      <c r="J24" s="197"/>
      <c r="K24" s="13"/>
    </row>
    <row r="25" spans="1:16" ht="13.15" x14ac:dyDescent="0.35">
      <c r="A25" s="3"/>
      <c r="B25" s="197" t="s">
        <v>315</v>
      </c>
      <c r="C25" s="197"/>
      <c r="D25" s="197"/>
      <c r="E25" s="77"/>
      <c r="F25" s="197" t="str">
        <f>B25</f>
        <v>Porcentaje, año corrido noviembre 2022</v>
      </c>
      <c r="G25" s="197"/>
      <c r="H25" s="197"/>
      <c r="I25" s="197"/>
      <c r="J25" s="197"/>
      <c r="K25" s="13"/>
    </row>
    <row r="26" spans="1:16" ht="14.25" customHeight="1" x14ac:dyDescent="0.4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</row>
    <row r="27" spans="1:16" ht="13.15" x14ac:dyDescent="0.4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</row>
    <row r="28" spans="1:16" ht="13.15" x14ac:dyDescent="0.4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</row>
    <row r="29" spans="1:16" ht="13.15" x14ac:dyDescent="0.4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</row>
    <row r="30" spans="1:16" ht="13.15" x14ac:dyDescent="0.4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</row>
    <row r="31" spans="1:16" ht="13.15" x14ac:dyDescent="0.4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</row>
    <row r="32" spans="1:16" ht="13.15" x14ac:dyDescent="0.4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</row>
    <row r="33" spans="1:21" ht="13.15" x14ac:dyDescent="0.4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</row>
    <row r="34" spans="1:21" ht="13.15" x14ac:dyDescent="0.4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</row>
    <row r="35" spans="1:21" ht="13.15" x14ac:dyDescent="0.4">
      <c r="A35" s="3"/>
      <c r="B35" s="21"/>
      <c r="C35" s="40"/>
      <c r="D35" s="40"/>
      <c r="E35" s="40"/>
      <c r="F35" s="40"/>
      <c r="G35" s="65"/>
      <c r="H35" s="65"/>
      <c r="I35" s="65"/>
      <c r="J35" s="2"/>
      <c r="K35" s="13"/>
      <c r="L35" s="76"/>
    </row>
    <row r="36" spans="1:21" x14ac:dyDescent="0.35">
      <c r="A36" s="144" t="str">
        <f>+Índice!A46</f>
        <v>Fuente: Departamento Administrativo Nacional de Estadística, Gran Encuesta Integrada de Hogares (GEIH) noviembre 2022.</v>
      </c>
      <c r="B36" s="147"/>
      <c r="C36" s="152"/>
      <c r="D36" s="152"/>
      <c r="E36" s="152"/>
      <c r="F36" s="152"/>
      <c r="G36" s="153"/>
      <c r="H36" s="153"/>
      <c r="I36" s="153"/>
      <c r="J36" s="153"/>
      <c r="K36" s="13"/>
    </row>
    <row r="37" spans="1:21" x14ac:dyDescent="0.35">
      <c r="A37" s="149" t="s">
        <v>162</v>
      </c>
      <c r="B37" s="154"/>
      <c r="C37" s="154"/>
      <c r="D37" s="154"/>
      <c r="E37" s="154"/>
      <c r="F37" s="154"/>
      <c r="G37" s="154"/>
      <c r="H37" s="154"/>
      <c r="I37" s="154"/>
      <c r="J37" s="154"/>
      <c r="K37" s="46"/>
    </row>
    <row r="38" spans="1:21" x14ac:dyDescent="0.35">
      <c r="M38" s="51"/>
      <c r="N38" s="51"/>
      <c r="O38" s="51"/>
      <c r="P38" s="51"/>
    </row>
    <row r="39" spans="1:21" s="78" customFormat="1" x14ac:dyDescent="0.35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1" s="78" customFormat="1" x14ac:dyDescent="0.35">
      <c r="B40" s="77"/>
      <c r="L40" s="51"/>
      <c r="M40" s="51"/>
      <c r="N40" s="51"/>
      <c r="O40" s="51"/>
      <c r="P40" s="51"/>
      <c r="Q40" s="51"/>
      <c r="R40" s="51"/>
      <c r="S40" s="51"/>
      <c r="T40" s="51"/>
      <c r="U40" s="51"/>
    </row>
    <row r="41" spans="1:21" s="78" customFormat="1" x14ac:dyDescent="0.35">
      <c r="B41" s="77"/>
      <c r="D41" s="51"/>
      <c r="E41" s="51"/>
      <c r="F41" s="51"/>
      <c r="G41" s="51"/>
      <c r="L41" s="51"/>
      <c r="M41" s="51"/>
      <c r="N41" s="51"/>
      <c r="O41" s="51"/>
      <c r="P41" s="51"/>
      <c r="Q41" s="51"/>
      <c r="R41" s="51"/>
      <c r="S41" s="51"/>
      <c r="T41" s="51"/>
      <c r="U41" s="51"/>
    </row>
    <row r="42" spans="1:21" s="78" customFormat="1" x14ac:dyDescent="0.35">
      <c r="D42" s="51"/>
      <c r="E42" s="51" t="s">
        <v>19</v>
      </c>
      <c r="F42" s="52">
        <f>+D14</f>
        <v>4101.4320909090884</v>
      </c>
      <c r="G42" s="51"/>
      <c r="L42" s="51"/>
      <c r="M42" s="51"/>
      <c r="N42" s="51"/>
      <c r="O42" s="51"/>
      <c r="P42" s="51"/>
      <c r="Q42" s="51"/>
      <c r="R42" s="51"/>
      <c r="S42" s="51"/>
      <c r="T42" s="51"/>
      <c r="U42" s="51"/>
    </row>
    <row r="43" spans="1:21" s="78" customFormat="1" x14ac:dyDescent="0.35">
      <c r="D43" s="51"/>
      <c r="E43" s="51" t="s">
        <v>20</v>
      </c>
      <c r="F43" s="52">
        <f>+H14</f>
        <v>3767.2468181817858</v>
      </c>
      <c r="G43" s="51"/>
      <c r="L43" s="51"/>
      <c r="M43" s="51"/>
      <c r="N43" s="51"/>
      <c r="O43" s="51"/>
      <c r="P43" s="51"/>
      <c r="Q43" s="51"/>
      <c r="R43" s="51"/>
      <c r="S43" s="51"/>
      <c r="T43" s="51"/>
      <c r="U43" s="51"/>
    </row>
    <row r="44" spans="1:21" s="78" customFormat="1" x14ac:dyDescent="0.35">
      <c r="D44" s="51"/>
      <c r="E44" s="51"/>
      <c r="F44" s="51"/>
      <c r="G44" s="51"/>
      <c r="L44" s="51"/>
      <c r="M44" s="51"/>
      <c r="N44" s="51"/>
      <c r="O44" s="51"/>
      <c r="P44" s="51"/>
      <c r="Q44" s="51"/>
      <c r="R44" s="51"/>
      <c r="S44" s="51"/>
      <c r="T44" s="51"/>
      <c r="U44" s="51"/>
    </row>
    <row r="45" spans="1:21" s="78" customFormat="1" x14ac:dyDescent="0.35">
      <c r="D45" s="51"/>
      <c r="E45" s="51" t="s">
        <v>19</v>
      </c>
      <c r="F45" s="52">
        <f>+D17</f>
        <v>1770.7669461975984</v>
      </c>
      <c r="G45" s="51"/>
      <c r="L45" s="51"/>
      <c r="M45" s="51"/>
      <c r="N45" s="51"/>
      <c r="O45" s="51"/>
      <c r="P45" s="51"/>
      <c r="Q45" s="51"/>
      <c r="R45" s="51"/>
      <c r="S45" s="51"/>
      <c r="T45" s="51"/>
      <c r="U45" s="51"/>
    </row>
    <row r="46" spans="1:21" s="78" customFormat="1" x14ac:dyDescent="0.35">
      <c r="D46" s="51"/>
      <c r="E46" s="51" t="s">
        <v>20</v>
      </c>
      <c r="F46" s="52">
        <f>+H17</f>
        <v>2039.3330953139944</v>
      </c>
      <c r="G46" s="51"/>
      <c r="L46" s="51"/>
      <c r="M46" s="51"/>
      <c r="N46" s="51"/>
      <c r="O46" s="51"/>
      <c r="P46" s="51"/>
      <c r="Q46" s="51"/>
      <c r="R46" s="51"/>
      <c r="S46" s="51"/>
      <c r="T46" s="51"/>
      <c r="U46" s="51"/>
    </row>
    <row r="47" spans="1:21" s="78" customFormat="1" x14ac:dyDescent="0.35">
      <c r="D47" s="51"/>
      <c r="E47" s="51"/>
      <c r="F47" s="51"/>
      <c r="G47" s="51"/>
      <c r="L47" s="51"/>
      <c r="M47" s="51"/>
      <c r="N47" s="51"/>
      <c r="O47" s="51"/>
      <c r="P47" s="51"/>
      <c r="Q47" s="51"/>
      <c r="R47" s="51"/>
      <c r="S47" s="51"/>
      <c r="T47" s="51"/>
      <c r="U47" s="51"/>
    </row>
    <row r="48" spans="1:21" x14ac:dyDescent="0.35">
      <c r="C48" s="63"/>
      <c r="M48" s="51"/>
      <c r="N48" s="51"/>
      <c r="O48" s="51"/>
      <c r="P48" s="51"/>
    </row>
    <row r="49" spans="1:21" s="78" customFormat="1" x14ac:dyDescent="0.35">
      <c r="L49" s="51"/>
      <c r="M49" s="51"/>
      <c r="N49" s="51"/>
      <c r="O49" s="51"/>
      <c r="P49" s="51"/>
      <c r="Q49" s="51"/>
      <c r="R49" s="51"/>
      <c r="S49" s="51"/>
      <c r="T49" s="51"/>
      <c r="U49" s="51"/>
    </row>
    <row r="50" spans="1:21" x14ac:dyDescent="0.35">
      <c r="A50" s="78"/>
      <c r="B50" s="78"/>
      <c r="C50" s="78"/>
      <c r="D50" s="78"/>
      <c r="E50" s="78"/>
      <c r="F50" s="78"/>
      <c r="G50" s="78"/>
      <c r="H50" s="78"/>
      <c r="I50" s="78"/>
      <c r="J50" s="78"/>
      <c r="M50" s="51"/>
      <c r="N50" s="51"/>
      <c r="O50" s="51"/>
      <c r="P50" s="51"/>
    </row>
    <row r="51" spans="1:21" x14ac:dyDescent="0.35">
      <c r="M51" s="51"/>
      <c r="N51" s="51"/>
      <c r="O51" s="51"/>
      <c r="P51" s="51"/>
    </row>
    <row r="52" spans="1:21" x14ac:dyDescent="0.35">
      <c r="M52" s="51"/>
      <c r="N52" s="51"/>
      <c r="O52" s="51"/>
      <c r="P52" s="51"/>
    </row>
    <row r="53" spans="1:21" x14ac:dyDescent="0.35">
      <c r="M53" s="51"/>
      <c r="N53" s="51"/>
      <c r="O53" s="51"/>
      <c r="P53" s="51"/>
    </row>
    <row r="54" spans="1:21" x14ac:dyDescent="0.35">
      <c r="M54" s="51"/>
      <c r="N54" s="51"/>
      <c r="O54" s="51"/>
      <c r="P54" s="51"/>
    </row>
    <row r="55" spans="1:21" x14ac:dyDescent="0.35">
      <c r="M55" s="51"/>
      <c r="N55" s="51"/>
      <c r="O55" s="51"/>
      <c r="P55" s="51"/>
    </row>
    <row r="56" spans="1:21" x14ac:dyDescent="0.35">
      <c r="M56" s="51"/>
      <c r="N56" s="51"/>
      <c r="O56" s="51"/>
      <c r="P56" s="51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18" sqref="P18"/>
    </sheetView>
  </sheetViews>
  <sheetFormatPr baseColWidth="10" defaultColWidth="10.86328125" defaultRowHeight="12.75" x14ac:dyDescent="0.35"/>
  <cols>
    <col min="1" max="1" width="1.86328125" style="10" customWidth="1"/>
    <col min="2" max="2" width="15.33203125" style="10" customWidth="1"/>
    <col min="3" max="14" width="9.53125" style="10" customWidth="1"/>
    <col min="15" max="15" width="1.1328125" style="10" customWidth="1"/>
    <col min="16" max="16" width="14.6640625" style="51" bestFit="1" customWidth="1"/>
    <col min="17" max="17" width="7.86328125" style="51" bestFit="1" customWidth="1"/>
    <col min="18" max="18" width="8.46484375" style="51" bestFit="1" customWidth="1"/>
    <col min="19" max="19" width="10.86328125" style="51"/>
    <col min="20" max="16384" width="10.86328125" style="10"/>
  </cols>
  <sheetData>
    <row r="1" spans="1:18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8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8" ht="13.15" x14ac:dyDescent="0.4">
      <c r="A7" s="3"/>
      <c r="B7" s="11"/>
      <c r="C7" s="202" t="s">
        <v>43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3"/>
    </row>
    <row r="8" spans="1:18" ht="13.15" x14ac:dyDescent="0.4">
      <c r="A8" s="3"/>
      <c r="B8" s="11"/>
      <c r="C8" s="192" t="s">
        <v>229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</row>
    <row r="9" spans="1:18" ht="13.15" x14ac:dyDescent="0.4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83"/>
      <c r="Q9" s="183"/>
      <c r="R9" s="183"/>
    </row>
    <row r="10" spans="1:18" ht="15.75" customHeight="1" x14ac:dyDescent="0.4">
      <c r="A10" s="3"/>
      <c r="B10" s="2"/>
      <c r="C10" s="190" t="s">
        <v>134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3"/>
      <c r="P10" s="183"/>
      <c r="Q10" s="183"/>
      <c r="R10" s="183"/>
    </row>
    <row r="11" spans="1:18" ht="13.15" x14ac:dyDescent="0.4">
      <c r="A11" s="3"/>
      <c r="B11" s="2"/>
      <c r="C11" s="20" t="s">
        <v>121</v>
      </c>
      <c r="D11" s="20" t="s">
        <v>122</v>
      </c>
      <c r="E11" s="20" t="s">
        <v>123</v>
      </c>
      <c r="F11" s="20" t="s">
        <v>124</v>
      </c>
      <c r="G11" s="20" t="s">
        <v>125</v>
      </c>
      <c r="H11" s="20" t="s">
        <v>126</v>
      </c>
      <c r="I11" s="20" t="s">
        <v>127</v>
      </c>
      <c r="J11" s="20" t="s">
        <v>128</v>
      </c>
      <c r="K11" s="20" t="s">
        <v>129</v>
      </c>
      <c r="L11" s="20" t="s">
        <v>120</v>
      </c>
      <c r="M11" s="20" t="s">
        <v>130</v>
      </c>
      <c r="N11" s="20" t="s">
        <v>131</v>
      </c>
      <c r="O11" s="13"/>
      <c r="P11" s="184"/>
      <c r="Q11" s="183"/>
      <c r="R11" s="183"/>
    </row>
    <row r="12" spans="1:18" ht="12" customHeight="1" x14ac:dyDescent="0.4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83"/>
      <c r="Q12" s="183"/>
      <c r="R12" s="183"/>
    </row>
    <row r="13" spans="1:18" ht="13.15" x14ac:dyDescent="0.4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183"/>
      <c r="Q13" s="183"/>
      <c r="R13" s="183"/>
    </row>
    <row r="14" spans="1:18" x14ac:dyDescent="0.35">
      <c r="A14" s="3"/>
      <c r="B14" s="61">
        <v>2020</v>
      </c>
      <c r="C14" s="246"/>
      <c r="D14" s="247"/>
      <c r="E14" s="248"/>
      <c r="F14" s="249"/>
      <c r="G14" s="247"/>
      <c r="H14" s="250"/>
      <c r="I14" s="250"/>
      <c r="J14" s="250"/>
      <c r="K14" s="250"/>
      <c r="L14" s="250"/>
      <c r="M14" s="250"/>
      <c r="N14" s="251"/>
      <c r="O14" s="13"/>
      <c r="P14" s="183"/>
      <c r="Q14" s="183" t="s">
        <v>21</v>
      </c>
      <c r="R14" s="183" t="s">
        <v>44</v>
      </c>
    </row>
    <row r="15" spans="1:18" x14ac:dyDescent="0.35">
      <c r="A15" s="3"/>
      <c r="B15" s="61">
        <v>2021</v>
      </c>
      <c r="C15" s="246">
        <v>61.686535725391835</v>
      </c>
      <c r="D15" s="252">
        <v>61.651775765212868</v>
      </c>
      <c r="E15" s="253">
        <v>60.199383699432275</v>
      </c>
      <c r="F15" s="246">
        <v>60.32085835848401</v>
      </c>
      <c r="G15" s="252">
        <v>59.461039958637329</v>
      </c>
      <c r="H15" s="239">
        <v>59.956792978484998</v>
      </c>
      <c r="I15" s="239">
        <v>59.570753617548235</v>
      </c>
      <c r="J15" s="239">
        <v>58.673610583119043</v>
      </c>
      <c r="K15" s="239">
        <v>57.888618421657476</v>
      </c>
      <c r="L15" s="239">
        <v>57.248329475346083</v>
      </c>
      <c r="M15" s="239">
        <v>58.908852716465944</v>
      </c>
      <c r="N15" s="232">
        <v>59.567002368701573</v>
      </c>
      <c r="O15" s="13"/>
      <c r="P15" s="185"/>
      <c r="Q15" s="186">
        <f>C14</f>
        <v>0</v>
      </c>
      <c r="R15" s="186">
        <f>C24</f>
        <v>0</v>
      </c>
    </row>
    <row r="16" spans="1:18" ht="13.15" x14ac:dyDescent="0.4">
      <c r="A16" s="3"/>
      <c r="B16" s="61">
        <v>2022</v>
      </c>
      <c r="C16" s="252">
        <v>60.595693621144356</v>
      </c>
      <c r="D16" s="252">
        <v>60.291253997594893</v>
      </c>
      <c r="E16" s="252">
        <v>59.678087478951802</v>
      </c>
      <c r="F16" s="252">
        <v>59.024604222714238</v>
      </c>
      <c r="G16" s="252">
        <v>58.51461060271248</v>
      </c>
      <c r="H16" s="252">
        <v>58.169599876626108</v>
      </c>
      <c r="I16" s="252">
        <v>58.943694682759961</v>
      </c>
      <c r="J16" s="252">
        <v>58.889771583880858</v>
      </c>
      <c r="K16" s="254">
        <v>59.73660131434508</v>
      </c>
      <c r="L16" s="246"/>
      <c r="M16" s="246"/>
      <c r="N16" s="255"/>
      <c r="O16" s="13"/>
      <c r="P16" s="185"/>
      <c r="Q16" s="186">
        <f>+D14</f>
        <v>0</v>
      </c>
      <c r="R16" s="186">
        <f>D24</f>
        <v>0</v>
      </c>
    </row>
    <row r="17" spans="1:18" ht="13.15" x14ac:dyDescent="0.4">
      <c r="A17" s="3"/>
      <c r="B17" s="21"/>
      <c r="C17" s="256"/>
      <c r="D17" s="256"/>
      <c r="E17" s="256"/>
      <c r="F17" s="257"/>
      <c r="G17" s="179"/>
      <c r="H17" s="179"/>
      <c r="I17" s="179"/>
      <c r="J17" s="179"/>
      <c r="K17" s="179"/>
      <c r="L17" s="179"/>
      <c r="M17" s="179"/>
      <c r="N17" s="179"/>
      <c r="O17" s="13"/>
      <c r="P17" s="185"/>
      <c r="Q17" s="186">
        <f>+E14</f>
        <v>0</v>
      </c>
      <c r="R17" s="186">
        <f>E24</f>
        <v>0</v>
      </c>
    </row>
    <row r="18" spans="1:18" ht="13.15" x14ac:dyDescent="0.4">
      <c r="A18" s="3"/>
      <c r="B18" s="21" t="s">
        <v>282</v>
      </c>
      <c r="C18" s="252">
        <f>C16-C15</f>
        <v>-1.0908421042474785</v>
      </c>
      <c r="D18" s="252">
        <f>D16-D15</f>
        <v>-1.3605217676179748</v>
      </c>
      <c r="E18" s="252">
        <f>E16-E15</f>
        <v>-0.52129622048047253</v>
      </c>
      <c r="F18" s="252">
        <f>F16-F15</f>
        <v>-1.2962541357697717</v>
      </c>
      <c r="G18" s="252">
        <f t="shared" ref="G18:K18" si="0">G16-G15</f>
        <v>-0.94642935592484889</v>
      </c>
      <c r="H18" s="252">
        <f t="shared" si="0"/>
        <v>-1.7871931018588896</v>
      </c>
      <c r="I18" s="252">
        <f t="shared" si="0"/>
        <v>-0.62705893478827335</v>
      </c>
      <c r="J18" s="252">
        <f t="shared" si="0"/>
        <v>0.2161610007618151</v>
      </c>
      <c r="K18" s="254">
        <f t="shared" si="0"/>
        <v>1.8479828926876039</v>
      </c>
      <c r="L18" s="232"/>
      <c r="M18" s="232"/>
      <c r="N18" s="232"/>
      <c r="O18" s="13"/>
      <c r="P18" s="185"/>
      <c r="Q18" s="186">
        <f>+F14</f>
        <v>0</v>
      </c>
      <c r="R18" s="186">
        <f>F24</f>
        <v>0</v>
      </c>
    </row>
    <row r="19" spans="1:18" ht="13.15" x14ac:dyDescent="0.4">
      <c r="A19" s="3"/>
      <c r="B19" s="21"/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3"/>
      <c r="P19" s="185"/>
      <c r="Q19" s="186">
        <f>+G14</f>
        <v>0</v>
      </c>
      <c r="R19" s="186">
        <f>G24</f>
        <v>0</v>
      </c>
    </row>
    <row r="20" spans="1:18" ht="13.15" x14ac:dyDescent="0.4">
      <c r="A20" s="3"/>
      <c r="B20" s="21"/>
      <c r="C20" s="190" t="s">
        <v>135</v>
      </c>
      <c r="D20" s="190"/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3"/>
      <c r="P20" s="185"/>
      <c r="Q20" s="186">
        <f>+H14</f>
        <v>0</v>
      </c>
      <c r="R20" s="186">
        <f>H24</f>
        <v>0</v>
      </c>
    </row>
    <row r="21" spans="1:18" ht="13.15" x14ac:dyDescent="0.4">
      <c r="A21" s="3"/>
      <c r="B21" s="21"/>
      <c r="C21" s="174" t="s">
        <v>121</v>
      </c>
      <c r="D21" s="174" t="s">
        <v>122</v>
      </c>
      <c r="E21" s="174" t="s">
        <v>123</v>
      </c>
      <c r="F21" s="174" t="s">
        <v>124</v>
      </c>
      <c r="G21" s="174" t="s">
        <v>125</v>
      </c>
      <c r="H21" s="174" t="s">
        <v>126</v>
      </c>
      <c r="I21" s="174" t="s">
        <v>127</v>
      </c>
      <c r="J21" s="174" t="s">
        <v>128</v>
      </c>
      <c r="K21" s="174" t="s">
        <v>129</v>
      </c>
      <c r="L21" s="174" t="s">
        <v>120</v>
      </c>
      <c r="M21" s="174" t="s">
        <v>130</v>
      </c>
      <c r="N21" s="174" t="s">
        <v>131</v>
      </c>
      <c r="O21" s="13"/>
      <c r="P21" s="185"/>
      <c r="Q21" s="186">
        <f>I14</f>
        <v>0</v>
      </c>
      <c r="R21" s="186">
        <f>I24</f>
        <v>0</v>
      </c>
    </row>
    <row r="22" spans="1:18" ht="12" customHeight="1" x14ac:dyDescent="0.4">
      <c r="A22" s="3"/>
      <c r="B22" s="20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3"/>
      <c r="P22" s="185"/>
      <c r="Q22" s="186">
        <f>J14</f>
        <v>0</v>
      </c>
      <c r="R22" s="186">
        <f>J24</f>
        <v>0</v>
      </c>
    </row>
    <row r="23" spans="1:18" ht="13.15" x14ac:dyDescent="0.4">
      <c r="A23" s="3"/>
      <c r="B23" s="2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185"/>
      <c r="Q23" s="186">
        <f>K14</f>
        <v>0</v>
      </c>
      <c r="R23" s="186">
        <f>K24</f>
        <v>0</v>
      </c>
    </row>
    <row r="24" spans="1:18" x14ac:dyDescent="0.35">
      <c r="A24" s="3"/>
      <c r="B24" s="61">
        <v>2020</v>
      </c>
      <c r="C24" s="246"/>
      <c r="D24" s="247"/>
      <c r="E24" s="248"/>
      <c r="F24" s="249"/>
      <c r="G24" s="247"/>
      <c r="H24" s="250"/>
      <c r="I24" s="250"/>
      <c r="J24" s="250"/>
      <c r="K24" s="250"/>
      <c r="L24" s="250"/>
      <c r="M24" s="250"/>
      <c r="N24" s="251"/>
      <c r="O24" s="13"/>
      <c r="P24" s="185"/>
      <c r="Q24" s="186">
        <f>L14</f>
        <v>0</v>
      </c>
      <c r="R24" s="186">
        <f>L24</f>
        <v>0</v>
      </c>
    </row>
    <row r="25" spans="1:18" x14ac:dyDescent="0.35">
      <c r="A25" s="3"/>
      <c r="B25" s="61">
        <f t="shared" ref="B25:B26" si="1">B15</f>
        <v>2021</v>
      </c>
      <c r="C25" s="246">
        <v>77.585902423465697</v>
      </c>
      <c r="D25" s="252">
        <v>78.275877531486017</v>
      </c>
      <c r="E25" s="253">
        <v>77.723390015931997</v>
      </c>
      <c r="F25" s="246">
        <v>76.591844536068535</v>
      </c>
      <c r="G25" s="252">
        <v>75.911658948011578</v>
      </c>
      <c r="H25" s="239">
        <v>76.026098397845914</v>
      </c>
      <c r="I25" s="239">
        <v>76.124498215136171</v>
      </c>
      <c r="J25" s="239">
        <v>76.370573797383827</v>
      </c>
      <c r="K25" s="239">
        <v>75.998933460433278</v>
      </c>
      <c r="L25" s="239">
        <v>74.796633525058496</v>
      </c>
      <c r="M25" s="239">
        <v>74.346885711093719</v>
      </c>
      <c r="N25" s="232">
        <v>74.618158112570683</v>
      </c>
      <c r="O25" s="13"/>
      <c r="P25" s="185"/>
      <c r="Q25" s="186">
        <f>M14</f>
        <v>0</v>
      </c>
      <c r="R25" s="186">
        <f>M24</f>
        <v>0</v>
      </c>
    </row>
    <row r="26" spans="1:18" ht="13.15" x14ac:dyDescent="0.4">
      <c r="A26" s="3"/>
      <c r="B26" s="61">
        <f t="shared" si="1"/>
        <v>2022</v>
      </c>
      <c r="C26" s="252">
        <v>75.64227098880221</v>
      </c>
      <c r="D26" s="252">
        <v>75.664692584129895</v>
      </c>
      <c r="E26" s="252">
        <v>75.779845495715847</v>
      </c>
      <c r="F26" s="252">
        <v>75.745603617799787</v>
      </c>
      <c r="G26" s="252">
        <v>74.967234700422523</v>
      </c>
      <c r="H26" s="252">
        <v>74.655078323976497</v>
      </c>
      <c r="I26" s="252">
        <v>74.899885938651707</v>
      </c>
      <c r="J26" s="252">
        <v>75.240950408365947</v>
      </c>
      <c r="K26" s="254">
        <v>75.319959906935296</v>
      </c>
      <c r="L26" s="246"/>
      <c r="M26" s="246"/>
      <c r="N26" s="255"/>
      <c r="O26" s="13"/>
      <c r="P26" s="185"/>
      <c r="Q26" s="186">
        <f>N14</f>
        <v>0</v>
      </c>
      <c r="R26" s="186">
        <f>N24</f>
        <v>0</v>
      </c>
    </row>
    <row r="27" spans="1:18" ht="13.15" x14ac:dyDescent="0.4">
      <c r="A27" s="3"/>
      <c r="B27" s="21"/>
      <c r="C27" s="256"/>
      <c r="D27" s="256"/>
      <c r="E27" s="256"/>
      <c r="F27" s="257"/>
      <c r="G27" s="179"/>
      <c r="H27" s="179"/>
      <c r="I27" s="179"/>
      <c r="J27" s="179"/>
      <c r="K27" s="179"/>
      <c r="L27" s="179"/>
      <c r="M27" s="179"/>
      <c r="N27" s="179"/>
      <c r="O27" s="13"/>
      <c r="P27" s="185" t="s">
        <v>269</v>
      </c>
      <c r="Q27" s="186">
        <f>C15</f>
        <v>61.686535725391835</v>
      </c>
      <c r="R27" s="186">
        <f>C25</f>
        <v>77.585902423465697</v>
      </c>
    </row>
    <row r="28" spans="1:18" ht="13.15" x14ac:dyDescent="0.4">
      <c r="A28" s="3"/>
      <c r="B28" s="21" t="str">
        <f>B18</f>
        <v>Cambio '22/'21</v>
      </c>
      <c r="C28" s="252">
        <f>C26-C25</f>
        <v>-1.9436314346634873</v>
      </c>
      <c r="D28" s="252">
        <f>D26-D25</f>
        <v>-2.6111849473561222</v>
      </c>
      <c r="E28" s="252">
        <f>E26-E25</f>
        <v>-1.9435445202161503</v>
      </c>
      <c r="F28" s="252">
        <f t="shared" ref="F28:K28" si="2">F26-F25</f>
        <v>-0.84624091826874803</v>
      </c>
      <c r="G28" s="252">
        <f t="shared" si="2"/>
        <v>-0.94442424758905474</v>
      </c>
      <c r="H28" s="252">
        <f t="shared" si="2"/>
        <v>-1.3710200738694169</v>
      </c>
      <c r="I28" s="252">
        <f t="shared" si="2"/>
        <v>-1.2246122764844642</v>
      </c>
      <c r="J28" s="252">
        <f t="shared" si="2"/>
        <v>-1.1296233890178797</v>
      </c>
      <c r="K28" s="254">
        <f t="shared" si="2"/>
        <v>-0.67897355349798261</v>
      </c>
      <c r="L28" s="232"/>
      <c r="M28" s="232"/>
      <c r="N28" s="232"/>
      <c r="O28" s="13">
        <f t="shared" ref="O28" si="3">O26-O25</f>
        <v>0</v>
      </c>
      <c r="P28" s="185" t="s">
        <v>270</v>
      </c>
      <c r="Q28" s="186">
        <f>D15</f>
        <v>61.651775765212868</v>
      </c>
      <c r="R28" s="186">
        <f>D25</f>
        <v>78.275877531486017</v>
      </c>
    </row>
    <row r="29" spans="1:18" ht="13.15" x14ac:dyDescent="0.4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185" t="s">
        <v>271</v>
      </c>
      <c r="Q29" s="186">
        <f>E15</f>
        <v>60.199383699432275</v>
      </c>
      <c r="R29" s="186">
        <f>E25</f>
        <v>77.723390015931997</v>
      </c>
    </row>
    <row r="30" spans="1:18" ht="13.15" x14ac:dyDescent="0.4">
      <c r="A30" s="3"/>
      <c r="B30" s="21"/>
      <c r="C30" s="197" t="s">
        <v>237</v>
      </c>
      <c r="D30" s="197"/>
      <c r="E30" s="197"/>
      <c r="F30" s="197"/>
      <c r="G30" s="197"/>
      <c r="H30" s="197"/>
      <c r="I30" s="197"/>
      <c r="J30" s="197"/>
      <c r="K30" s="197"/>
      <c r="L30" s="197"/>
      <c r="M30" s="197"/>
      <c r="N30" s="197"/>
      <c r="O30" s="13"/>
      <c r="P30" s="185" t="s">
        <v>272</v>
      </c>
      <c r="Q30" s="186">
        <f>F15</f>
        <v>60.32085835848401</v>
      </c>
      <c r="R30" s="186">
        <f>F25</f>
        <v>76.591844536068535</v>
      </c>
    </row>
    <row r="31" spans="1:18" ht="13.15" x14ac:dyDescent="0.4">
      <c r="A31" s="3"/>
      <c r="B31" s="21"/>
      <c r="C31" s="197" t="str">
        <f>C8</f>
        <v>Porcentaje</v>
      </c>
      <c r="D31" s="197"/>
      <c r="E31" s="197"/>
      <c r="F31" s="197"/>
      <c r="G31" s="197"/>
      <c r="H31" s="197"/>
      <c r="I31" s="197"/>
      <c r="J31" s="197"/>
      <c r="K31" s="197"/>
      <c r="L31" s="197"/>
      <c r="M31" s="197"/>
      <c r="N31" s="197"/>
      <c r="O31" s="13"/>
      <c r="P31" s="185" t="s">
        <v>273</v>
      </c>
      <c r="Q31" s="186">
        <f>G15</f>
        <v>59.461039958637329</v>
      </c>
      <c r="R31" s="186">
        <f>G25</f>
        <v>75.911658948011578</v>
      </c>
    </row>
    <row r="32" spans="1:18" ht="13.15" x14ac:dyDescent="0.4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185" t="s">
        <v>274</v>
      </c>
      <c r="Q32" s="186">
        <f>H15</f>
        <v>59.956792978484998</v>
      </c>
      <c r="R32" s="186">
        <f>H25</f>
        <v>76.026098397845914</v>
      </c>
    </row>
    <row r="33" spans="1:18" ht="13.15" x14ac:dyDescent="0.4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185" t="s">
        <v>275</v>
      </c>
      <c r="Q33" s="186">
        <f>I15</f>
        <v>59.570753617548235</v>
      </c>
      <c r="R33" s="186">
        <f>I25</f>
        <v>76.124498215136171</v>
      </c>
    </row>
    <row r="34" spans="1:18" ht="13.15" x14ac:dyDescent="0.4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185" t="s">
        <v>276</v>
      </c>
      <c r="Q34" s="186">
        <f>J15</f>
        <v>58.673610583119043</v>
      </c>
      <c r="R34" s="186">
        <f>J25</f>
        <v>76.370573797383827</v>
      </c>
    </row>
    <row r="35" spans="1:18" ht="14.25" customHeight="1" x14ac:dyDescent="0.4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185" t="s">
        <v>277</v>
      </c>
      <c r="Q35" s="186">
        <f>K15</f>
        <v>57.888618421657476</v>
      </c>
      <c r="R35" s="186">
        <f>K25</f>
        <v>75.998933460433278</v>
      </c>
    </row>
    <row r="36" spans="1:18" ht="13.15" x14ac:dyDescent="0.4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185" t="s">
        <v>278</v>
      </c>
      <c r="Q36" s="186">
        <f>L15</f>
        <v>57.248329475346083</v>
      </c>
      <c r="R36" s="186">
        <f>L25</f>
        <v>74.796633525058496</v>
      </c>
    </row>
    <row r="37" spans="1:18" ht="13.15" x14ac:dyDescent="0.4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185" t="s">
        <v>279</v>
      </c>
      <c r="Q37" s="186">
        <f>M15</f>
        <v>58.908852716465944</v>
      </c>
      <c r="R37" s="186">
        <f>M25</f>
        <v>74.346885711093719</v>
      </c>
    </row>
    <row r="38" spans="1:18" ht="13.15" x14ac:dyDescent="0.4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185" t="s">
        <v>280</v>
      </c>
      <c r="Q38" s="186">
        <f>N15</f>
        <v>59.567002368701573</v>
      </c>
      <c r="R38" s="186">
        <f>N25</f>
        <v>74.618158112570683</v>
      </c>
    </row>
    <row r="39" spans="1:18" ht="13.15" x14ac:dyDescent="0.4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185" t="s">
        <v>283</v>
      </c>
      <c r="Q39" s="186">
        <f>C16</f>
        <v>60.595693621144356</v>
      </c>
      <c r="R39" s="186">
        <f>C26</f>
        <v>75.64227098880221</v>
      </c>
    </row>
    <row r="40" spans="1:18" ht="13.15" x14ac:dyDescent="0.4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185" t="s">
        <v>284</v>
      </c>
      <c r="Q40" s="186">
        <f>D16</f>
        <v>60.291253997594893</v>
      </c>
      <c r="R40" s="186">
        <f>D26</f>
        <v>75.664692584129895</v>
      </c>
    </row>
    <row r="41" spans="1:18" ht="13.15" x14ac:dyDescent="0.4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185" t="s">
        <v>302</v>
      </c>
      <c r="Q41" s="186">
        <f>E16</f>
        <v>59.678087478951802</v>
      </c>
      <c r="R41" s="186">
        <f>E26</f>
        <v>75.779845495715847</v>
      </c>
    </row>
    <row r="42" spans="1:18" ht="13.15" x14ac:dyDescent="0.4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185" t="s">
        <v>303</v>
      </c>
      <c r="Q42" s="186">
        <f>F16</f>
        <v>59.024604222714238</v>
      </c>
      <c r="R42" s="186">
        <f>F26</f>
        <v>75.745603617799787</v>
      </c>
    </row>
    <row r="43" spans="1:18" ht="13.15" x14ac:dyDescent="0.4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185" t="s">
        <v>304</v>
      </c>
      <c r="Q43" s="186">
        <f>G16</f>
        <v>58.51461060271248</v>
      </c>
      <c r="R43" s="186">
        <f>G26</f>
        <v>74.967234700422523</v>
      </c>
    </row>
    <row r="44" spans="1:18" ht="13.15" x14ac:dyDescent="0.4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185" t="s">
        <v>305</v>
      </c>
      <c r="Q44" s="186">
        <f>H16</f>
        <v>58.169599876626108</v>
      </c>
      <c r="R44" s="186">
        <f>H26</f>
        <v>74.655078323976497</v>
      </c>
    </row>
    <row r="45" spans="1:18" ht="13.15" x14ac:dyDescent="0.4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185" t="s">
        <v>306</v>
      </c>
      <c r="Q45" s="186">
        <f>I16</f>
        <v>58.943694682759961</v>
      </c>
      <c r="R45" s="186">
        <f>I26</f>
        <v>74.899885938651707</v>
      </c>
    </row>
    <row r="46" spans="1:18" ht="13.15" x14ac:dyDescent="0.4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185" t="s">
        <v>307</v>
      </c>
      <c r="Q46" s="186">
        <f>J16</f>
        <v>58.889771583880858</v>
      </c>
      <c r="R46" s="186">
        <f>J26</f>
        <v>75.240950408365947</v>
      </c>
    </row>
    <row r="47" spans="1:18" ht="13.15" x14ac:dyDescent="0.4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5"/>
      <c r="N47" s="65"/>
      <c r="O47" s="13"/>
      <c r="P47" s="185" t="s">
        <v>308</v>
      </c>
      <c r="Q47" s="186">
        <f>K16</f>
        <v>59.73660131434508</v>
      </c>
      <c r="R47" s="186">
        <f>K26</f>
        <v>75.319959906935296</v>
      </c>
    </row>
    <row r="48" spans="1:18" x14ac:dyDescent="0.3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185" t="s">
        <v>309</v>
      </c>
      <c r="Q48" s="186"/>
      <c r="R48" s="186"/>
    </row>
    <row r="49" spans="1:18" x14ac:dyDescent="0.3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185" t="s">
        <v>279</v>
      </c>
      <c r="Q49" s="186"/>
      <c r="R49" s="186"/>
    </row>
    <row r="50" spans="1:18" x14ac:dyDescent="0.35">
      <c r="A50" s="144" t="str">
        <f>+Índice!A46</f>
        <v>Fuente: Departamento Administrativo Nacional de Estadística, Gran Encuesta Integrada de Hogares (GEIH) noviembre 2022.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185" t="s">
        <v>280</v>
      </c>
      <c r="Q50" s="186"/>
      <c r="R50" s="186"/>
    </row>
    <row r="51" spans="1:18" x14ac:dyDescent="0.35">
      <c r="A51" s="15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185"/>
      <c r="Q51" s="186"/>
      <c r="R51" s="186"/>
    </row>
    <row r="52" spans="1:18" x14ac:dyDescent="0.35">
      <c r="B52" s="51"/>
      <c r="C52" s="51"/>
      <c r="D52" s="51"/>
      <c r="E52" s="51"/>
      <c r="F52" s="51"/>
      <c r="G52" s="51"/>
      <c r="H52" s="51"/>
      <c r="I52" s="51"/>
      <c r="P52" s="185"/>
      <c r="Q52" s="183"/>
      <c r="R52" s="183"/>
    </row>
    <row r="53" spans="1:18" x14ac:dyDescent="0.35">
      <c r="B53" s="51"/>
      <c r="C53" s="51"/>
      <c r="D53" s="51"/>
      <c r="E53" s="51"/>
      <c r="F53" s="51"/>
      <c r="G53" s="51"/>
      <c r="H53" s="51"/>
      <c r="I53" s="51"/>
      <c r="P53" s="185"/>
      <c r="Q53" s="183"/>
      <c r="R53" s="183"/>
    </row>
    <row r="54" spans="1:18" x14ac:dyDescent="0.35">
      <c r="P54" s="183"/>
      <c r="Q54" s="183"/>
      <c r="R54" s="183"/>
    </row>
    <row r="55" spans="1:18" x14ac:dyDescent="0.35"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133"/>
      <c r="P55" s="186"/>
      <c r="Q55" s="186"/>
      <c r="R55" s="186"/>
    </row>
    <row r="56" spans="1:18" x14ac:dyDescent="0.35">
      <c r="B56" s="97"/>
      <c r="C56" s="97"/>
      <c r="D56" s="97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62"/>
      <c r="P56" s="97"/>
      <c r="Q56" s="97"/>
      <c r="R56" s="97"/>
    </row>
    <row r="57" spans="1:18" x14ac:dyDescent="0.35">
      <c r="B57" s="97"/>
      <c r="C57" s="97"/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62"/>
      <c r="P57" s="97"/>
      <c r="Q57" s="97"/>
      <c r="R57" s="97"/>
    </row>
    <row r="58" spans="1:18" x14ac:dyDescent="0.35">
      <c r="B58" s="97"/>
      <c r="C58" s="97"/>
      <c r="D58" s="97"/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62"/>
      <c r="P58" s="97"/>
      <c r="Q58" s="97"/>
      <c r="R58" s="97"/>
    </row>
    <row r="59" spans="1:18" x14ac:dyDescent="0.35">
      <c r="B59" s="97"/>
      <c r="C59" s="97"/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62"/>
      <c r="P59" s="97"/>
      <c r="Q59" s="97"/>
      <c r="R59" s="97"/>
    </row>
    <row r="60" spans="1:18" x14ac:dyDescent="0.35">
      <c r="B60" s="97"/>
      <c r="C60" s="97"/>
      <c r="D60" s="97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62"/>
      <c r="P60" s="97"/>
    </row>
    <row r="61" spans="1:18" x14ac:dyDescent="0.35">
      <c r="P61" s="97"/>
    </row>
    <row r="62" spans="1:18" x14ac:dyDescent="0.35">
      <c r="P62" s="97"/>
    </row>
    <row r="63" spans="1:18" x14ac:dyDescent="0.35">
      <c r="P63" s="97"/>
    </row>
    <row r="64" spans="1:18" x14ac:dyDescent="0.35">
      <c r="P64" s="9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14" sqref="P14"/>
    </sheetView>
  </sheetViews>
  <sheetFormatPr baseColWidth="10" defaultColWidth="10.86328125" defaultRowHeight="12.75" x14ac:dyDescent="0.35"/>
  <cols>
    <col min="1" max="1" width="1.86328125" style="10" customWidth="1"/>
    <col min="2" max="2" width="15.33203125" style="10" customWidth="1"/>
    <col min="3" max="14" width="9.53125" style="10" customWidth="1"/>
    <col min="15" max="15" width="1.1328125" style="10" customWidth="1"/>
    <col min="16" max="16" width="14.6640625" style="51" bestFit="1" customWidth="1"/>
    <col min="17" max="17" width="7.86328125" style="51" bestFit="1" customWidth="1"/>
    <col min="18" max="18" width="8.53125" style="51" bestFit="1" customWidth="1"/>
    <col min="19" max="19" width="10.86328125" style="51"/>
    <col min="20" max="16384" width="10.86328125" style="10"/>
  </cols>
  <sheetData>
    <row r="1" spans="1:18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8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49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8" ht="13.15" x14ac:dyDescent="0.4">
      <c r="A7" s="3"/>
      <c r="B7" s="11"/>
      <c r="C7" s="202" t="s">
        <v>23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3"/>
    </row>
    <row r="8" spans="1:18" ht="13.15" x14ac:dyDescent="0.4">
      <c r="A8" s="3"/>
      <c r="B8" s="11"/>
      <c r="C8" s="192" t="str">
        <f>'Tasa Global Part %.(Sexo)'!C8:N8</f>
        <v>Porcentaje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</row>
    <row r="9" spans="1:18" ht="13.15" x14ac:dyDescent="0.4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8" ht="15.75" customHeight="1" x14ac:dyDescent="0.4">
      <c r="A10" s="3"/>
      <c r="B10" s="2"/>
      <c r="C10" s="190" t="s">
        <v>134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3"/>
    </row>
    <row r="11" spans="1:18" ht="13.15" x14ac:dyDescent="0.4">
      <c r="A11" s="3"/>
      <c r="B11" s="2"/>
      <c r="C11" s="20" t="s">
        <v>121</v>
      </c>
      <c r="D11" s="20" t="s">
        <v>122</v>
      </c>
      <c r="E11" s="20" t="s">
        <v>123</v>
      </c>
      <c r="F11" s="20" t="s">
        <v>124</v>
      </c>
      <c r="G11" s="20" t="s">
        <v>125</v>
      </c>
      <c r="H11" s="20" t="s">
        <v>126</v>
      </c>
      <c r="I11" s="20" t="s">
        <v>127</v>
      </c>
      <c r="J11" s="20" t="s">
        <v>128</v>
      </c>
      <c r="K11" s="20" t="s">
        <v>129</v>
      </c>
      <c r="L11" s="20" t="s">
        <v>120</v>
      </c>
      <c r="M11" s="20" t="s">
        <v>130</v>
      </c>
      <c r="N11" s="20" t="s">
        <v>131</v>
      </c>
      <c r="O11" s="13"/>
      <c r="P11" s="88"/>
    </row>
    <row r="12" spans="1:18" ht="12" customHeight="1" x14ac:dyDescent="0.4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8" ht="13.15" x14ac:dyDescent="0.4">
      <c r="A13" s="3"/>
      <c r="B13" s="20"/>
      <c r="C13" s="132"/>
      <c r="D13" s="132"/>
      <c r="E13" s="132"/>
      <c r="F13" s="132"/>
      <c r="G13" s="132"/>
      <c r="H13" s="132"/>
      <c r="I13" s="132"/>
      <c r="J13" s="132"/>
      <c r="K13" s="132"/>
      <c r="L13" s="132"/>
      <c r="M13" s="132"/>
      <c r="N13" s="132"/>
      <c r="O13" s="13"/>
    </row>
    <row r="14" spans="1:18" x14ac:dyDescent="0.35">
      <c r="A14" s="3"/>
      <c r="B14" s="61">
        <f>'Tasa Global Part %.(Sexo)'!B14</f>
        <v>2020</v>
      </c>
      <c r="C14" s="246"/>
      <c r="D14" s="247"/>
      <c r="E14" s="248"/>
      <c r="F14" s="249"/>
      <c r="G14" s="247"/>
      <c r="H14" s="248"/>
      <c r="I14" s="249"/>
      <c r="J14" s="247"/>
      <c r="K14" s="250"/>
      <c r="L14" s="248"/>
      <c r="M14" s="250"/>
      <c r="N14" s="251"/>
      <c r="O14" s="13"/>
      <c r="Q14" s="51" t="s">
        <v>21</v>
      </c>
      <c r="R14" s="51" t="s">
        <v>44</v>
      </c>
    </row>
    <row r="15" spans="1:18" ht="15" customHeight="1" x14ac:dyDescent="0.35">
      <c r="A15" s="3"/>
      <c r="B15" s="61">
        <f>'Tasa Global Part %.(Sexo)'!B15</f>
        <v>2021</v>
      </c>
      <c r="C15" s="246">
        <v>48.562952566979149</v>
      </c>
      <c r="D15" s="252">
        <v>49.423173047632865</v>
      </c>
      <c r="E15" s="253">
        <v>48.347135005983354</v>
      </c>
      <c r="F15" s="246">
        <v>48.574857083099559</v>
      </c>
      <c r="G15" s="252">
        <v>47.654003853823667</v>
      </c>
      <c r="H15" s="232">
        <v>49.005903452899481</v>
      </c>
      <c r="I15" s="232">
        <v>49.909508474207094</v>
      </c>
      <c r="J15" s="232">
        <v>50.03962625009607</v>
      </c>
      <c r="K15" s="232">
        <v>49.919951088791862</v>
      </c>
      <c r="L15" s="232">
        <v>49.306969099761993</v>
      </c>
      <c r="M15" s="232">
        <v>49.970263588869827</v>
      </c>
      <c r="N15" s="232">
        <v>50.016397388614834</v>
      </c>
      <c r="O15" s="13"/>
      <c r="P15" s="187">
        <f>'Tasa Global Part %.(Sexo)'!P15</f>
        <v>0</v>
      </c>
      <c r="Q15" s="97">
        <f>C14</f>
        <v>0</v>
      </c>
      <c r="R15" s="97">
        <f>C24</f>
        <v>0</v>
      </c>
    </row>
    <row r="16" spans="1:18" ht="13.15" x14ac:dyDescent="0.4">
      <c r="A16" s="3"/>
      <c r="B16" s="61">
        <f>'Tasa Global Part %.(Sexo)'!B16</f>
        <v>2022</v>
      </c>
      <c r="C16" s="246">
        <v>51.071807303433545</v>
      </c>
      <c r="D16" s="246">
        <v>52.09703287833878</v>
      </c>
      <c r="E16" s="246">
        <v>52.265958635988966</v>
      </c>
      <c r="F16" s="246">
        <v>51.875200567410708</v>
      </c>
      <c r="G16" s="246">
        <v>51.313569081288378</v>
      </c>
      <c r="H16" s="246">
        <v>51.477573123216501</v>
      </c>
      <c r="I16" s="246">
        <v>52.843254061398859</v>
      </c>
      <c r="J16" s="246">
        <v>53.131633942190163</v>
      </c>
      <c r="K16" s="254">
        <v>53.90418861644487</v>
      </c>
      <c r="L16" s="232"/>
      <c r="M16" s="232"/>
      <c r="N16" s="232"/>
      <c r="O16" s="13"/>
      <c r="P16" s="187">
        <f>'Tasa Global Part %.(Sexo)'!P16</f>
        <v>0</v>
      </c>
      <c r="Q16" s="97">
        <f>+D14</f>
        <v>0</v>
      </c>
      <c r="R16" s="97">
        <f>D24</f>
        <v>0</v>
      </c>
    </row>
    <row r="17" spans="1:18" ht="13.15" x14ac:dyDescent="0.4">
      <c r="A17" s="3"/>
      <c r="B17" s="61"/>
      <c r="C17" s="256"/>
      <c r="D17" s="257"/>
      <c r="E17" s="257"/>
      <c r="F17" s="256"/>
      <c r="G17" s="179"/>
      <c r="H17" s="179"/>
      <c r="I17" s="179"/>
      <c r="J17" s="179"/>
      <c r="K17" s="179"/>
      <c r="L17" s="179"/>
      <c r="M17" s="179"/>
      <c r="N17" s="179"/>
      <c r="O17" s="13"/>
      <c r="P17" s="187">
        <f>'Tasa Global Part %.(Sexo)'!P17</f>
        <v>0</v>
      </c>
      <c r="Q17" s="97">
        <f>+E14</f>
        <v>0</v>
      </c>
      <c r="R17" s="97">
        <f>E24</f>
        <v>0</v>
      </c>
    </row>
    <row r="18" spans="1:18" ht="13.15" x14ac:dyDescent="0.4">
      <c r="A18" s="3"/>
      <c r="B18" s="11" t="str">
        <f>'Tasa Global Part %.(Sexo)'!B18</f>
        <v>Cambio '22/'21</v>
      </c>
      <c r="C18" s="246">
        <f>C16-C15</f>
        <v>2.5088547364543956</v>
      </c>
      <c r="D18" s="246">
        <f>D16-D15</f>
        <v>2.6738598307059149</v>
      </c>
      <c r="E18" s="246">
        <f>E16-E15</f>
        <v>3.9188236300056118</v>
      </c>
      <c r="F18" s="246">
        <f t="shared" ref="F18:J18" si="0">F16-F15</f>
        <v>3.3003434843111492</v>
      </c>
      <c r="G18" s="246">
        <f t="shared" si="0"/>
        <v>3.6595652274647108</v>
      </c>
      <c r="H18" s="246">
        <f t="shared" si="0"/>
        <v>2.47166967031702</v>
      </c>
      <c r="I18" s="246">
        <f t="shared" si="0"/>
        <v>2.9337455871917655</v>
      </c>
      <c r="J18" s="246">
        <f t="shared" si="0"/>
        <v>3.0920076920940929</v>
      </c>
      <c r="K18" s="254">
        <f t="shared" ref="K18" si="1">K16-K15</f>
        <v>3.9842375276530078</v>
      </c>
      <c r="L18" s="232"/>
      <c r="M18" s="232"/>
      <c r="N18" s="232"/>
      <c r="O18" s="13"/>
      <c r="P18" s="187">
        <f>'Tasa Global Part %.(Sexo)'!P18</f>
        <v>0</v>
      </c>
      <c r="Q18" s="97">
        <f>+F14</f>
        <v>0</v>
      </c>
      <c r="R18" s="97">
        <f>F24</f>
        <v>0</v>
      </c>
    </row>
    <row r="19" spans="1:18" ht="13.15" x14ac:dyDescent="0.4">
      <c r="A19" s="3"/>
      <c r="B19" s="61"/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3"/>
      <c r="P19" s="187">
        <f>'Tasa Global Part %.(Sexo)'!P19</f>
        <v>0</v>
      </c>
      <c r="Q19" s="97">
        <f>+G14</f>
        <v>0</v>
      </c>
      <c r="R19" s="97">
        <f>G24</f>
        <v>0</v>
      </c>
    </row>
    <row r="20" spans="1:18" ht="13.15" x14ac:dyDescent="0.4">
      <c r="A20" s="3"/>
      <c r="B20" s="61"/>
      <c r="C20" s="190" t="s">
        <v>135</v>
      </c>
      <c r="D20" s="190"/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3"/>
      <c r="P20" s="187">
        <f>'Tasa Global Part %.(Sexo)'!P20</f>
        <v>0</v>
      </c>
      <c r="Q20" s="97">
        <f>+H14</f>
        <v>0</v>
      </c>
      <c r="R20" s="97">
        <f>H24</f>
        <v>0</v>
      </c>
    </row>
    <row r="21" spans="1:18" ht="13.15" x14ac:dyDescent="0.4">
      <c r="A21" s="3"/>
      <c r="B21" s="61"/>
      <c r="C21" s="174" t="s">
        <v>121</v>
      </c>
      <c r="D21" s="174" t="s">
        <v>122</v>
      </c>
      <c r="E21" s="174" t="s">
        <v>123</v>
      </c>
      <c r="F21" s="174" t="s">
        <v>124</v>
      </c>
      <c r="G21" s="174" t="s">
        <v>125</v>
      </c>
      <c r="H21" s="174" t="s">
        <v>126</v>
      </c>
      <c r="I21" s="174" t="s">
        <v>127</v>
      </c>
      <c r="J21" s="174" t="s">
        <v>128</v>
      </c>
      <c r="K21" s="174" t="s">
        <v>129</v>
      </c>
      <c r="L21" s="174" t="s">
        <v>120</v>
      </c>
      <c r="M21" s="174" t="s">
        <v>130</v>
      </c>
      <c r="N21" s="174" t="s">
        <v>131</v>
      </c>
      <c r="O21" s="13"/>
      <c r="P21" s="187">
        <f>'Tasa Global Part %.(Sexo)'!P21</f>
        <v>0</v>
      </c>
      <c r="Q21" s="97">
        <f>I14</f>
        <v>0</v>
      </c>
      <c r="R21" s="97">
        <f>I24</f>
        <v>0</v>
      </c>
    </row>
    <row r="22" spans="1:18" ht="12" customHeight="1" x14ac:dyDescent="0.4">
      <c r="A22" s="3"/>
      <c r="B22" s="61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3"/>
      <c r="P22" s="187">
        <f>'Tasa Global Part %.(Sexo)'!P22</f>
        <v>0</v>
      </c>
      <c r="Q22" s="97">
        <f>J14</f>
        <v>0</v>
      </c>
      <c r="R22" s="97">
        <f>J24</f>
        <v>0</v>
      </c>
    </row>
    <row r="23" spans="1:18" ht="13.15" x14ac:dyDescent="0.4">
      <c r="A23" s="3"/>
      <c r="B23" s="61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187">
        <f>'Tasa Global Part %.(Sexo)'!P23</f>
        <v>0</v>
      </c>
      <c r="Q23" s="97">
        <f>K14</f>
        <v>0</v>
      </c>
      <c r="R23" s="97">
        <f>K24</f>
        <v>0</v>
      </c>
    </row>
    <row r="24" spans="1:18" x14ac:dyDescent="0.35">
      <c r="A24" s="3"/>
      <c r="B24" s="61">
        <f>'Tasa Global Part %.(Sexo)'!B24</f>
        <v>2020</v>
      </c>
      <c r="C24" s="246"/>
      <c r="D24" s="247"/>
      <c r="E24" s="248"/>
      <c r="F24" s="249"/>
      <c r="G24" s="247"/>
      <c r="H24" s="248"/>
      <c r="I24" s="249"/>
      <c r="J24" s="247"/>
      <c r="K24" s="250"/>
      <c r="L24" s="248"/>
      <c r="M24" s="250"/>
      <c r="N24" s="251"/>
      <c r="O24" s="13"/>
      <c r="P24" s="187">
        <f>'Tasa Global Part %.(Sexo)'!P24</f>
        <v>0</v>
      </c>
      <c r="Q24" s="97">
        <f>L14</f>
        <v>0</v>
      </c>
      <c r="R24" s="97">
        <f>L24</f>
        <v>0</v>
      </c>
    </row>
    <row r="25" spans="1:18" x14ac:dyDescent="0.35">
      <c r="A25" s="3"/>
      <c r="B25" s="61">
        <f>'Tasa Global Part %.(Sexo)'!B25</f>
        <v>2021</v>
      </c>
      <c r="C25" s="246">
        <v>63.029854294068365</v>
      </c>
      <c r="D25" s="252">
        <v>64.274442603391478</v>
      </c>
      <c r="E25" s="253">
        <v>65.3967331484006</v>
      </c>
      <c r="F25" s="246">
        <v>64.292528567916179</v>
      </c>
      <c r="G25" s="252">
        <v>65.248653590099323</v>
      </c>
      <c r="H25" s="232">
        <v>65.673683031318035</v>
      </c>
      <c r="I25" s="232">
        <v>66.986936943994095</v>
      </c>
      <c r="J25" s="232">
        <v>66.919999001567035</v>
      </c>
      <c r="K25" s="232">
        <v>66.567568696589646</v>
      </c>
      <c r="L25" s="232">
        <v>65.759652979199203</v>
      </c>
      <c r="M25" s="232">
        <v>64.875128433279457</v>
      </c>
      <c r="N25" s="232">
        <v>65.253748622830301</v>
      </c>
      <c r="O25" s="13"/>
      <c r="P25" s="187">
        <f>'Tasa Global Part %.(Sexo)'!P25</f>
        <v>0</v>
      </c>
      <c r="Q25" s="97">
        <f>M14</f>
        <v>0</v>
      </c>
      <c r="R25" s="97">
        <f>M24</f>
        <v>0</v>
      </c>
    </row>
    <row r="26" spans="1:18" ht="13.15" x14ac:dyDescent="0.4">
      <c r="A26" s="3"/>
      <c r="B26" s="61">
        <f>'Tasa Global Part %.(Sexo)'!B26</f>
        <v>2022</v>
      </c>
      <c r="C26" s="246">
        <v>65.349349135177519</v>
      </c>
      <c r="D26" s="246">
        <v>66.808905061857772</v>
      </c>
      <c r="E26" s="246">
        <v>67.673789613929102</v>
      </c>
      <c r="F26" s="246">
        <v>67.96407722140242</v>
      </c>
      <c r="G26" s="246">
        <v>67.315600332056874</v>
      </c>
      <c r="H26" s="246">
        <v>66.493500263775402</v>
      </c>
      <c r="I26" s="246">
        <v>67.537961929966755</v>
      </c>
      <c r="J26" s="246">
        <v>68.172546386402573</v>
      </c>
      <c r="K26" s="254">
        <v>68.873559178412421</v>
      </c>
      <c r="L26" s="232"/>
      <c r="M26" s="232"/>
      <c r="N26" s="232"/>
      <c r="O26" s="13"/>
      <c r="P26" s="187">
        <f>'Tasa Global Part %.(Sexo)'!P26</f>
        <v>0</v>
      </c>
      <c r="Q26" s="97">
        <f>N14</f>
        <v>0</v>
      </c>
      <c r="R26" s="97">
        <f>N24</f>
        <v>0</v>
      </c>
    </row>
    <row r="27" spans="1:18" ht="13.15" x14ac:dyDescent="0.4">
      <c r="A27" s="3"/>
      <c r="B27" s="61"/>
      <c r="C27" s="256"/>
      <c r="D27" s="257"/>
      <c r="E27" s="257"/>
      <c r="F27" s="256"/>
      <c r="G27" s="179"/>
      <c r="H27" s="179"/>
      <c r="I27" s="179"/>
      <c r="J27" s="179"/>
      <c r="K27" s="179"/>
      <c r="L27" s="179"/>
      <c r="M27" s="179"/>
      <c r="N27" s="179"/>
      <c r="O27" s="13"/>
      <c r="P27" s="187" t="str">
        <f>'Tasa Global Part %.(Sexo)'!P27</f>
        <v>Ene-Mar 2021</v>
      </c>
      <c r="Q27" s="97">
        <f>C15</f>
        <v>48.562952566979149</v>
      </c>
      <c r="R27" s="97">
        <f>C25</f>
        <v>63.029854294068365</v>
      </c>
    </row>
    <row r="28" spans="1:18" ht="13.15" x14ac:dyDescent="0.4">
      <c r="A28" s="3"/>
      <c r="B28" s="11" t="str">
        <f>'Tasa Global Part %.(Sexo)'!B28</f>
        <v>Cambio '22/'21</v>
      </c>
      <c r="C28" s="246">
        <f>C26-C25</f>
        <v>2.3194948411091545</v>
      </c>
      <c r="D28" s="246">
        <f>D26-D25</f>
        <v>2.5344624584662938</v>
      </c>
      <c r="E28" s="246">
        <f>E26-E25</f>
        <v>2.2770564655285028</v>
      </c>
      <c r="F28" s="246">
        <f t="shared" ref="F28:J28" si="2">F26-F25</f>
        <v>3.6715486534862407</v>
      </c>
      <c r="G28" s="246">
        <f t="shared" si="2"/>
        <v>2.0669467419575511</v>
      </c>
      <c r="H28" s="246">
        <f t="shared" si="2"/>
        <v>0.8198172324573676</v>
      </c>
      <c r="I28" s="246">
        <f t="shared" si="2"/>
        <v>0.55102498597265992</v>
      </c>
      <c r="J28" s="246">
        <f t="shared" si="2"/>
        <v>1.2525473848355375</v>
      </c>
      <c r="K28" s="254">
        <f t="shared" ref="K28" si="3">K26-K25</f>
        <v>2.305990481822775</v>
      </c>
      <c r="L28" s="232"/>
      <c r="M28" s="232"/>
      <c r="N28" s="232"/>
      <c r="O28" s="13"/>
      <c r="P28" s="187" t="str">
        <f>'Tasa Global Part %.(Sexo)'!P28</f>
        <v>Feb-Abr 2021</v>
      </c>
      <c r="Q28" s="97">
        <f>D15</f>
        <v>49.423173047632865</v>
      </c>
      <c r="R28" s="97">
        <f>D25</f>
        <v>64.274442603391478</v>
      </c>
    </row>
    <row r="29" spans="1:18" ht="13.15" x14ac:dyDescent="0.4">
      <c r="A29" s="3"/>
      <c r="B29" s="21"/>
      <c r="C29" s="179"/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3"/>
      <c r="P29" s="187" t="str">
        <f>'Tasa Global Part %.(Sexo)'!P29</f>
        <v>Mar-May 2021</v>
      </c>
      <c r="Q29" s="97">
        <f>E15</f>
        <v>48.347135005983354</v>
      </c>
      <c r="R29" s="97">
        <f>E25</f>
        <v>65.3967331484006</v>
      </c>
    </row>
    <row r="30" spans="1:18" ht="13.15" x14ac:dyDescent="0.4">
      <c r="A30" s="3"/>
      <c r="B30" s="21"/>
      <c r="C30" s="197" t="s">
        <v>139</v>
      </c>
      <c r="D30" s="197"/>
      <c r="E30" s="197"/>
      <c r="F30" s="197"/>
      <c r="G30" s="197"/>
      <c r="H30" s="197"/>
      <c r="I30" s="197"/>
      <c r="J30" s="197"/>
      <c r="K30" s="197"/>
      <c r="L30" s="197"/>
      <c r="M30" s="197"/>
      <c r="N30" s="21"/>
      <c r="O30" s="13"/>
      <c r="P30" s="187" t="str">
        <f>'Tasa Global Part %.(Sexo)'!P30</f>
        <v>Abr-Jun 2021</v>
      </c>
      <c r="Q30" s="97">
        <f>F15</f>
        <v>48.574857083099559</v>
      </c>
      <c r="R30" s="97">
        <f>F25</f>
        <v>64.292528567916179</v>
      </c>
    </row>
    <row r="31" spans="1:18" ht="13.15" x14ac:dyDescent="0.4">
      <c r="A31" s="3"/>
      <c r="B31" s="21"/>
      <c r="C31" s="197" t="str">
        <f>'Tasa Global Part %.(Sexo)'!C31:N31</f>
        <v>Porcentaje</v>
      </c>
      <c r="D31" s="197"/>
      <c r="E31" s="197"/>
      <c r="F31" s="197"/>
      <c r="G31" s="197"/>
      <c r="H31" s="197"/>
      <c r="I31" s="197"/>
      <c r="J31" s="197"/>
      <c r="K31" s="197"/>
      <c r="L31" s="197"/>
      <c r="M31" s="197"/>
      <c r="N31" s="21"/>
      <c r="O31" s="13"/>
      <c r="P31" s="187" t="str">
        <f>'Tasa Global Part %.(Sexo)'!P31</f>
        <v>May-Jul 2021</v>
      </c>
      <c r="Q31" s="97">
        <f>G15</f>
        <v>47.654003853823667</v>
      </c>
      <c r="R31" s="97">
        <f>G25</f>
        <v>65.248653590099323</v>
      </c>
    </row>
    <row r="32" spans="1:18" ht="13.15" x14ac:dyDescent="0.4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187" t="str">
        <f>'Tasa Global Part %.(Sexo)'!P32</f>
        <v>Jun-Ago 2021</v>
      </c>
      <c r="Q32" s="97">
        <f>H15</f>
        <v>49.005903452899481</v>
      </c>
      <c r="R32" s="97">
        <f>H25</f>
        <v>65.673683031318035</v>
      </c>
    </row>
    <row r="33" spans="1:18" ht="13.15" x14ac:dyDescent="0.4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187" t="str">
        <f>'Tasa Global Part %.(Sexo)'!P33</f>
        <v>Jul-Sep 2021</v>
      </c>
      <c r="Q33" s="97">
        <f>I15</f>
        <v>49.909508474207094</v>
      </c>
      <c r="R33" s="97">
        <f>I25</f>
        <v>66.986936943994095</v>
      </c>
    </row>
    <row r="34" spans="1:18" ht="13.15" x14ac:dyDescent="0.4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187" t="str">
        <f>'Tasa Global Part %.(Sexo)'!P34</f>
        <v>Ago-Oct 2021</v>
      </c>
      <c r="Q34" s="97">
        <f>J15</f>
        <v>50.03962625009607</v>
      </c>
      <c r="R34" s="97">
        <f>J25</f>
        <v>66.919999001567035</v>
      </c>
    </row>
    <row r="35" spans="1:18" ht="14.25" customHeight="1" x14ac:dyDescent="0.4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187" t="str">
        <f>'Tasa Global Part %.(Sexo)'!P35</f>
        <v>Sep-Nov 2021</v>
      </c>
      <c r="Q35" s="97">
        <f>K15</f>
        <v>49.919951088791862</v>
      </c>
      <c r="R35" s="97">
        <f>K25</f>
        <v>66.567568696589646</v>
      </c>
    </row>
    <row r="36" spans="1:18" ht="13.15" x14ac:dyDescent="0.4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187" t="str">
        <f>'Tasa Global Part %.(Sexo)'!P36</f>
        <v>Oct-Dic 2021</v>
      </c>
      <c r="Q36" s="97">
        <f>L15</f>
        <v>49.306969099761993</v>
      </c>
      <c r="R36" s="97">
        <f>L25</f>
        <v>65.759652979199203</v>
      </c>
    </row>
    <row r="37" spans="1:18" ht="13.15" x14ac:dyDescent="0.4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187" t="str">
        <f>'Tasa Global Part %.(Sexo)'!P37</f>
        <v>Nov 21-Ene 22</v>
      </c>
      <c r="Q37" s="97">
        <f>M15</f>
        <v>49.970263588869827</v>
      </c>
      <c r="R37" s="97">
        <f>M25</f>
        <v>64.875128433279457</v>
      </c>
    </row>
    <row r="38" spans="1:18" ht="13.15" x14ac:dyDescent="0.4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187" t="str">
        <f>'Tasa Global Part %.(Sexo)'!P38</f>
        <v>Dic 21-Feb 22</v>
      </c>
      <c r="Q38" s="97">
        <f>N15</f>
        <v>50.016397388614834</v>
      </c>
      <c r="R38" s="97">
        <f>N25</f>
        <v>65.253748622830301</v>
      </c>
    </row>
    <row r="39" spans="1:18" ht="13.15" x14ac:dyDescent="0.4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187" t="str">
        <f>'Tasa Global Part %.(Sexo)'!P39</f>
        <v>Ene-Mar 2022</v>
      </c>
      <c r="Q39" s="97">
        <f>C16</f>
        <v>51.071807303433545</v>
      </c>
      <c r="R39" s="97">
        <f>C26</f>
        <v>65.349349135177519</v>
      </c>
    </row>
    <row r="40" spans="1:18" ht="13.15" x14ac:dyDescent="0.4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187" t="str">
        <f>'Tasa Global Part %.(Sexo)'!P40</f>
        <v>Feb-Abr 2022</v>
      </c>
      <c r="Q40" s="97">
        <f>D16</f>
        <v>52.09703287833878</v>
      </c>
      <c r="R40" s="97">
        <f>D26</f>
        <v>66.808905061857772</v>
      </c>
    </row>
    <row r="41" spans="1:18" ht="13.15" x14ac:dyDescent="0.4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187" t="str">
        <f>'Tasa Global Part %.(Sexo)'!P41</f>
        <v>Mar-May 2022</v>
      </c>
      <c r="Q41" s="97">
        <f>E16</f>
        <v>52.265958635988966</v>
      </c>
      <c r="R41" s="97">
        <f>E26</f>
        <v>67.673789613929102</v>
      </c>
    </row>
    <row r="42" spans="1:18" ht="13.15" x14ac:dyDescent="0.4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187" t="str">
        <f>'Tasa Global Part %.(Sexo)'!P42</f>
        <v>Abr-Jun 2022</v>
      </c>
      <c r="Q42" s="97">
        <f>F16</f>
        <v>51.875200567410708</v>
      </c>
      <c r="R42" s="97">
        <f>F26</f>
        <v>67.96407722140242</v>
      </c>
    </row>
    <row r="43" spans="1:18" ht="13.15" x14ac:dyDescent="0.4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187" t="str">
        <f>'Tasa Global Part %.(Sexo)'!P43</f>
        <v>May-Jul 2022</v>
      </c>
      <c r="Q43" s="97">
        <f>G16</f>
        <v>51.313569081288378</v>
      </c>
      <c r="R43" s="97">
        <f>G26</f>
        <v>67.315600332056874</v>
      </c>
    </row>
    <row r="44" spans="1:18" ht="13.15" x14ac:dyDescent="0.4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187" t="str">
        <f>'Tasa Global Part %.(Sexo)'!P44</f>
        <v>Jun-Ago 2022</v>
      </c>
      <c r="Q44" s="97">
        <f>H16</f>
        <v>51.477573123216501</v>
      </c>
      <c r="R44" s="97">
        <f>H26</f>
        <v>66.493500263775402</v>
      </c>
    </row>
    <row r="45" spans="1:18" ht="13.15" x14ac:dyDescent="0.4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187" t="str">
        <f>'Tasa Global Part %.(Sexo)'!P45</f>
        <v>Jul-Sep 2022</v>
      </c>
      <c r="Q45" s="97">
        <f>I16</f>
        <v>52.843254061398859</v>
      </c>
      <c r="R45" s="97">
        <f>I26</f>
        <v>67.537961929966755</v>
      </c>
    </row>
    <row r="46" spans="1:18" ht="13.15" x14ac:dyDescent="0.4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187" t="str">
        <f>'Tasa Global Part %.(Sexo)'!P46</f>
        <v>Ago-Oct 2022</v>
      </c>
      <c r="Q46" s="97">
        <f>J16</f>
        <v>53.131633942190163</v>
      </c>
      <c r="R46" s="97">
        <f>J26</f>
        <v>68.172546386402573</v>
      </c>
    </row>
    <row r="47" spans="1:18" ht="13.15" x14ac:dyDescent="0.4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5"/>
      <c r="N47" s="65"/>
      <c r="O47" s="13"/>
      <c r="P47" s="187" t="str">
        <f>'Tasa Global Part %.(Sexo)'!P47</f>
        <v>Sep-Nov 2022</v>
      </c>
      <c r="Q47" s="97">
        <f>K16</f>
        <v>53.90418861644487</v>
      </c>
      <c r="R47" s="97">
        <f>K26</f>
        <v>68.873559178412421</v>
      </c>
    </row>
    <row r="48" spans="1:18" x14ac:dyDescent="0.3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187" t="str">
        <f>'Tasa Global Part %.(Sexo)'!P48</f>
        <v>Oct-Dic 2022</v>
      </c>
      <c r="Q48" s="97">
        <f>L16</f>
        <v>0</v>
      </c>
      <c r="R48" s="97">
        <f>L26</f>
        <v>0</v>
      </c>
    </row>
    <row r="49" spans="1:19" x14ac:dyDescent="0.3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187" t="str">
        <f>'Tasa Global Part %.(Sexo)'!P49</f>
        <v>Nov 21-Ene 22</v>
      </c>
      <c r="Q49" s="97">
        <f>M16</f>
        <v>0</v>
      </c>
      <c r="R49" s="97">
        <f>M26</f>
        <v>0</v>
      </c>
    </row>
    <row r="50" spans="1:19" x14ac:dyDescent="0.35">
      <c r="A50" s="144" t="str">
        <f>+Índice!A46</f>
        <v>Fuente: Departamento Administrativo Nacional de Estadística, Gran Encuesta Integrada de Hogares (GEIH) noviembre 2022.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187" t="str">
        <f>'Tasa Global Part %.(Sexo)'!P50</f>
        <v>Dic 21-Feb 22</v>
      </c>
      <c r="Q50" s="97">
        <f>L16</f>
        <v>0</v>
      </c>
      <c r="R50" s="97">
        <f>L26</f>
        <v>0</v>
      </c>
    </row>
    <row r="51" spans="1:19" x14ac:dyDescent="0.35">
      <c r="A51" s="149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187"/>
      <c r="Q51" s="97"/>
      <c r="R51" s="97"/>
    </row>
    <row r="52" spans="1:19" x14ac:dyDescent="0.35">
      <c r="B52" s="51"/>
      <c r="C52" s="51"/>
      <c r="D52" s="51"/>
      <c r="E52" s="51"/>
      <c r="F52" s="51"/>
      <c r="G52" s="51"/>
      <c r="H52" s="51"/>
      <c r="I52" s="51"/>
      <c r="P52" s="187"/>
    </row>
    <row r="53" spans="1:19" x14ac:dyDescent="0.35">
      <c r="B53" s="51"/>
      <c r="C53" s="51"/>
      <c r="D53" s="51"/>
      <c r="E53" s="51"/>
      <c r="F53" s="51"/>
      <c r="G53" s="51"/>
      <c r="H53" s="51"/>
      <c r="I53" s="51"/>
      <c r="P53" s="187"/>
      <c r="Q53" s="97"/>
      <c r="R53" s="97"/>
    </row>
    <row r="54" spans="1:19" x14ac:dyDescent="0.35">
      <c r="P54" s="172"/>
      <c r="Q54" s="172"/>
      <c r="R54" s="172"/>
      <c r="S54" s="172"/>
    </row>
    <row r="55" spans="1:19" x14ac:dyDescent="0.35"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133"/>
      <c r="P55" s="97"/>
      <c r="Q55" s="97"/>
      <c r="R55" s="97"/>
      <c r="S55" s="97"/>
    </row>
    <row r="56" spans="1:19" x14ac:dyDescent="0.35">
      <c r="B56" s="97"/>
      <c r="C56" s="97"/>
      <c r="D56" s="97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</row>
    <row r="57" spans="1:19" x14ac:dyDescent="0.35">
      <c r="B57" s="97"/>
      <c r="C57" s="97"/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</row>
    <row r="58" spans="1:19" x14ac:dyDescent="0.35">
      <c r="B58" s="97"/>
      <c r="C58" s="97"/>
      <c r="D58" s="97"/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</row>
    <row r="59" spans="1:19" x14ac:dyDescent="0.35">
      <c r="B59" s="97"/>
      <c r="C59" s="97"/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</row>
    <row r="60" spans="1:19" x14ac:dyDescent="0.35">
      <c r="B60" s="97"/>
      <c r="C60" s="97"/>
      <c r="D60" s="97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</row>
    <row r="61" spans="1:19" x14ac:dyDescent="0.35">
      <c r="P61" s="97"/>
    </row>
    <row r="62" spans="1:19" x14ac:dyDescent="0.35">
      <c r="P62" s="97"/>
    </row>
    <row r="63" spans="1:19" x14ac:dyDescent="0.35">
      <c r="P63" s="97"/>
    </row>
    <row r="64" spans="1:19" x14ac:dyDescent="0.35">
      <c r="P64" s="97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Q18" sqref="Q18"/>
    </sheetView>
  </sheetViews>
  <sheetFormatPr baseColWidth="10" defaultColWidth="10.86328125" defaultRowHeight="12.75" x14ac:dyDescent="0.35"/>
  <cols>
    <col min="1" max="1" width="1.86328125" style="10" customWidth="1"/>
    <col min="2" max="2" width="15.53125" style="10" customWidth="1"/>
    <col min="3" max="14" width="9.53125" style="10" customWidth="1"/>
    <col min="15" max="15" width="1.1328125" style="10" customWidth="1"/>
    <col min="16" max="16" width="14.6640625" style="51" bestFit="1" customWidth="1"/>
    <col min="17" max="17" width="7.86328125" style="51" bestFit="1" customWidth="1"/>
    <col min="18" max="18" width="8.53125" style="51" bestFit="1" customWidth="1"/>
    <col min="19" max="19" width="10.86328125" style="51"/>
    <col min="20" max="16384" width="10.86328125" style="10"/>
  </cols>
  <sheetData>
    <row r="1" spans="1:18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8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48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8" ht="13.15" x14ac:dyDescent="0.4">
      <c r="A7" s="3"/>
      <c r="B7" s="11"/>
      <c r="C7" s="202" t="s">
        <v>22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3"/>
    </row>
    <row r="8" spans="1:18" ht="13.15" x14ac:dyDescent="0.4">
      <c r="A8" s="3"/>
      <c r="B8" s="11"/>
      <c r="C8" s="192" t="str">
        <f>'Tasa Ocupación %.(Sexo)'!C8:N8</f>
        <v>Porcentaje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</row>
    <row r="9" spans="1:18" ht="13.15" x14ac:dyDescent="0.4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8" ht="15.75" customHeight="1" x14ac:dyDescent="0.4">
      <c r="A10" s="3"/>
      <c r="B10" s="2"/>
      <c r="C10" s="190" t="s">
        <v>134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3"/>
    </row>
    <row r="11" spans="1:18" ht="13.15" x14ac:dyDescent="0.4">
      <c r="A11" s="3"/>
      <c r="B11" s="2"/>
      <c r="C11" s="174" t="s">
        <v>121</v>
      </c>
      <c r="D11" s="174" t="s">
        <v>122</v>
      </c>
      <c r="E11" s="174" t="s">
        <v>123</v>
      </c>
      <c r="F11" s="174" t="s">
        <v>124</v>
      </c>
      <c r="G11" s="174" t="s">
        <v>125</v>
      </c>
      <c r="H11" s="174" t="s">
        <v>126</v>
      </c>
      <c r="I11" s="174" t="s">
        <v>127</v>
      </c>
      <c r="J11" s="174" t="s">
        <v>128</v>
      </c>
      <c r="K11" s="174" t="s">
        <v>129</v>
      </c>
      <c r="L11" s="174" t="s">
        <v>120</v>
      </c>
      <c r="M11" s="174" t="s">
        <v>130</v>
      </c>
      <c r="N11" s="174" t="s">
        <v>131</v>
      </c>
      <c r="O11" s="13"/>
      <c r="P11" s="88"/>
    </row>
    <row r="12" spans="1:18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3"/>
    </row>
    <row r="13" spans="1:18" ht="13.15" x14ac:dyDescent="0.4">
      <c r="A13" s="3"/>
      <c r="B13" s="2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3"/>
    </row>
    <row r="14" spans="1:18" x14ac:dyDescent="0.35">
      <c r="A14" s="3"/>
      <c r="B14" s="61">
        <f>'Tasa Ocupación %.(Sexo)'!B14</f>
        <v>2020</v>
      </c>
      <c r="C14" s="246"/>
      <c r="D14" s="247"/>
      <c r="E14" s="248"/>
      <c r="F14" s="249"/>
      <c r="G14" s="247"/>
      <c r="H14" s="250"/>
      <c r="I14" s="250"/>
      <c r="J14" s="250"/>
      <c r="K14" s="250"/>
      <c r="L14" s="250"/>
      <c r="M14" s="250"/>
      <c r="N14" s="251"/>
      <c r="O14" s="13"/>
      <c r="Q14" s="51" t="s">
        <v>21</v>
      </c>
      <c r="R14" s="51" t="s">
        <v>44</v>
      </c>
    </row>
    <row r="15" spans="1:18" x14ac:dyDescent="0.35">
      <c r="A15" s="3"/>
      <c r="B15" s="61">
        <f>'Tasa Ocupación %.(Sexo)'!B15</f>
        <v>2021</v>
      </c>
      <c r="C15" s="246">
        <v>21.27463149630362</v>
      </c>
      <c r="D15" s="252">
        <v>19.834956196801016</v>
      </c>
      <c r="E15" s="253">
        <v>19.688322313440402</v>
      </c>
      <c r="F15" s="246">
        <v>19.472536689678009</v>
      </c>
      <c r="G15" s="252">
        <v>19.85676017948381</v>
      </c>
      <c r="H15" s="239">
        <v>18.264635217422615</v>
      </c>
      <c r="I15" s="239">
        <v>16.218101260507105</v>
      </c>
      <c r="J15" s="239">
        <v>14.715277016729297</v>
      </c>
      <c r="K15" s="239">
        <v>13.765516521438204</v>
      </c>
      <c r="L15" s="239">
        <v>13.871776606169862</v>
      </c>
      <c r="M15" s="239">
        <v>15.173592279276537</v>
      </c>
      <c r="N15" s="232">
        <v>16.033381906598805</v>
      </c>
      <c r="O15" s="13"/>
      <c r="P15" s="187">
        <f>'Tasa Ocupación %.(Sexo)'!P15</f>
        <v>0</v>
      </c>
      <c r="Q15" s="97">
        <f>C14</f>
        <v>0</v>
      </c>
      <c r="R15" s="97">
        <f>C24</f>
        <v>0</v>
      </c>
    </row>
    <row r="16" spans="1:18" ht="13.15" x14ac:dyDescent="0.4">
      <c r="A16" s="3"/>
      <c r="B16" s="61">
        <f>'Tasa Ocupación %.(Sexo)'!B16</f>
        <v>2022</v>
      </c>
      <c r="C16" s="246">
        <v>15.717100916867031</v>
      </c>
      <c r="D16" s="246">
        <v>13.591061017876644</v>
      </c>
      <c r="E16" s="246">
        <v>12.420184955788033</v>
      </c>
      <c r="F16" s="246">
        <v>12.112582116310557</v>
      </c>
      <c r="G16" s="246">
        <v>12.306399115113202</v>
      </c>
      <c r="H16" s="246">
        <v>11.504336917570361</v>
      </c>
      <c r="I16" s="246">
        <v>10.349606780155565</v>
      </c>
      <c r="J16" s="246">
        <v>9.7778230188734216</v>
      </c>
      <c r="K16" s="254">
        <v>9.7635495991854135</v>
      </c>
      <c r="L16" s="246"/>
      <c r="M16" s="246"/>
      <c r="N16" s="255"/>
      <c r="O16" s="13"/>
      <c r="P16" s="187">
        <f>'Tasa Ocupación %.(Sexo)'!P16</f>
        <v>0</v>
      </c>
      <c r="Q16" s="97">
        <f>+D14</f>
        <v>0</v>
      </c>
      <c r="R16" s="97">
        <f>D24</f>
        <v>0</v>
      </c>
    </row>
    <row r="17" spans="1:18" ht="13.15" x14ac:dyDescent="0.4">
      <c r="A17" s="3"/>
      <c r="B17" s="61"/>
      <c r="C17" s="256"/>
      <c r="D17" s="257"/>
      <c r="E17" s="257"/>
      <c r="F17" s="256"/>
      <c r="G17" s="179"/>
      <c r="H17" s="179"/>
      <c r="I17" s="179"/>
      <c r="J17" s="179"/>
      <c r="K17" s="179"/>
      <c r="L17" s="179"/>
      <c r="M17" s="179"/>
      <c r="N17" s="179"/>
      <c r="O17" s="13"/>
      <c r="P17" s="187">
        <f>'Tasa Ocupación %.(Sexo)'!P17</f>
        <v>0</v>
      </c>
      <c r="Q17" s="97">
        <f>+E14</f>
        <v>0</v>
      </c>
      <c r="R17" s="97">
        <f>E24</f>
        <v>0</v>
      </c>
    </row>
    <row r="18" spans="1:18" ht="13.15" x14ac:dyDescent="0.4">
      <c r="A18" s="3"/>
      <c r="B18" s="11" t="str">
        <f>'Tasa Ocupación %.(Sexo)'!B18</f>
        <v>Cambio '22/'21</v>
      </c>
      <c r="C18" s="246">
        <f>C16-C15</f>
        <v>-5.5575305794365892</v>
      </c>
      <c r="D18" s="246">
        <f>D16-D15</f>
        <v>-6.2438951789243724</v>
      </c>
      <c r="E18" s="246">
        <f>E16-E15</f>
        <v>-7.2681373576523693</v>
      </c>
      <c r="F18" s="246">
        <f t="shared" ref="F18:J18" si="0">F16-F15</f>
        <v>-7.3599545733674514</v>
      </c>
      <c r="G18" s="246">
        <f t="shared" si="0"/>
        <v>-7.5503610643706089</v>
      </c>
      <c r="H18" s="246">
        <f t="shared" si="0"/>
        <v>-6.7602982998522538</v>
      </c>
      <c r="I18" s="246">
        <f t="shared" si="0"/>
        <v>-5.86849448035154</v>
      </c>
      <c r="J18" s="246">
        <f t="shared" si="0"/>
        <v>-4.9374539978558758</v>
      </c>
      <c r="K18" s="254">
        <f t="shared" ref="K18" si="1">K16-K15</f>
        <v>-4.0019669222527909</v>
      </c>
      <c r="L18" s="232"/>
      <c r="M18" s="232"/>
      <c r="N18" s="232"/>
      <c r="O18" s="13"/>
      <c r="P18" s="187">
        <f>'Tasa Ocupación %.(Sexo)'!P18</f>
        <v>0</v>
      </c>
      <c r="Q18" s="97">
        <f>+F14</f>
        <v>0</v>
      </c>
      <c r="R18" s="97">
        <f>F24</f>
        <v>0</v>
      </c>
    </row>
    <row r="19" spans="1:18" ht="13.15" x14ac:dyDescent="0.4">
      <c r="A19" s="3"/>
      <c r="B19" s="61"/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3"/>
      <c r="P19" s="187">
        <f>'Tasa Ocupación %.(Sexo)'!P19</f>
        <v>0</v>
      </c>
      <c r="Q19" s="97">
        <f>+G14</f>
        <v>0</v>
      </c>
      <c r="R19" s="97">
        <f>G24</f>
        <v>0</v>
      </c>
    </row>
    <row r="20" spans="1:18" ht="13.15" x14ac:dyDescent="0.4">
      <c r="A20" s="3"/>
      <c r="B20" s="61"/>
      <c r="C20" s="190" t="s">
        <v>135</v>
      </c>
      <c r="D20" s="190"/>
      <c r="E20" s="190"/>
      <c r="F20" s="190"/>
      <c r="G20" s="190"/>
      <c r="H20" s="190"/>
      <c r="I20" s="190"/>
      <c r="J20" s="190"/>
      <c r="K20" s="190"/>
      <c r="L20" s="190"/>
      <c r="M20" s="190"/>
      <c r="N20" s="190"/>
      <c r="O20" s="13"/>
      <c r="P20" s="187">
        <f>'Tasa Ocupación %.(Sexo)'!P20</f>
        <v>0</v>
      </c>
      <c r="Q20" s="97">
        <f>+H14</f>
        <v>0</v>
      </c>
      <c r="R20" s="97">
        <f>H24</f>
        <v>0</v>
      </c>
    </row>
    <row r="21" spans="1:18" ht="13.15" x14ac:dyDescent="0.4">
      <c r="A21" s="3"/>
      <c r="B21" s="61"/>
      <c r="C21" s="174" t="s">
        <v>121</v>
      </c>
      <c r="D21" s="174" t="s">
        <v>122</v>
      </c>
      <c r="E21" s="174" t="s">
        <v>123</v>
      </c>
      <c r="F21" s="174" t="s">
        <v>124</v>
      </c>
      <c r="G21" s="174" t="s">
        <v>125</v>
      </c>
      <c r="H21" s="174" t="s">
        <v>126</v>
      </c>
      <c r="I21" s="174" t="s">
        <v>127</v>
      </c>
      <c r="J21" s="174" t="s">
        <v>128</v>
      </c>
      <c r="K21" s="174" t="s">
        <v>129</v>
      </c>
      <c r="L21" s="174" t="s">
        <v>120</v>
      </c>
      <c r="M21" s="174" t="s">
        <v>130</v>
      </c>
      <c r="N21" s="174" t="s">
        <v>131</v>
      </c>
      <c r="O21" s="13"/>
      <c r="P21" s="187">
        <f>'Tasa Ocupación %.(Sexo)'!P21</f>
        <v>0</v>
      </c>
      <c r="Q21" s="97">
        <f>I14</f>
        <v>0</v>
      </c>
      <c r="R21" s="97">
        <f>I24</f>
        <v>0</v>
      </c>
    </row>
    <row r="22" spans="1:18" ht="12" customHeight="1" x14ac:dyDescent="0.4">
      <c r="A22" s="3"/>
      <c r="B22" s="61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3"/>
      <c r="P22" s="187">
        <f>'Tasa Ocupación %.(Sexo)'!P22</f>
        <v>0</v>
      </c>
      <c r="Q22" s="97">
        <f>J14</f>
        <v>0</v>
      </c>
      <c r="R22" s="97">
        <f>J24</f>
        <v>0</v>
      </c>
    </row>
    <row r="23" spans="1:18" ht="13.15" x14ac:dyDescent="0.4">
      <c r="A23" s="3"/>
      <c r="B23" s="61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187">
        <f>'Tasa Ocupación %.(Sexo)'!P23</f>
        <v>0</v>
      </c>
      <c r="Q23" s="97">
        <f>K14</f>
        <v>0</v>
      </c>
      <c r="R23" s="97">
        <f>K24</f>
        <v>0</v>
      </c>
    </row>
    <row r="24" spans="1:18" x14ac:dyDescent="0.35">
      <c r="A24" s="3"/>
      <c r="B24" s="61">
        <f>'Tasa Ocupación %.(Sexo)'!B24</f>
        <v>2020</v>
      </c>
      <c r="C24" s="246"/>
      <c r="D24" s="247"/>
      <c r="E24" s="248"/>
      <c r="F24" s="249"/>
      <c r="G24" s="247"/>
      <c r="H24" s="250"/>
      <c r="I24" s="250"/>
      <c r="J24" s="250"/>
      <c r="K24" s="250"/>
      <c r="L24" s="250"/>
      <c r="M24" s="250"/>
      <c r="N24" s="251"/>
      <c r="O24" s="13"/>
      <c r="P24" s="187">
        <f>'Tasa Ocupación %.(Sexo)'!P24</f>
        <v>0</v>
      </c>
      <c r="Q24" s="97">
        <f>L14</f>
        <v>0</v>
      </c>
      <c r="R24" s="97">
        <f>L24</f>
        <v>0</v>
      </c>
    </row>
    <row r="25" spans="1:18" x14ac:dyDescent="0.35">
      <c r="A25" s="3"/>
      <c r="B25" s="61">
        <f>'Tasa Ocupación %.(Sexo)'!B25</f>
        <v>2021</v>
      </c>
      <c r="C25" s="246">
        <v>18.761202325069267</v>
      </c>
      <c r="D25" s="252">
        <v>17.887292189681894</v>
      </c>
      <c r="E25" s="253">
        <v>15.859649025865243</v>
      </c>
      <c r="F25" s="246">
        <v>16.058257955075465</v>
      </c>
      <c r="G25" s="252">
        <v>14.046597723829334</v>
      </c>
      <c r="H25" s="239">
        <v>13.616923115472149</v>
      </c>
      <c r="I25" s="239">
        <v>12.003443681583924</v>
      </c>
      <c r="J25" s="239">
        <v>12.374628506641756</v>
      </c>
      <c r="K25" s="239">
        <v>12.409864631526457</v>
      </c>
      <c r="L25" s="239">
        <v>12.082068563729981</v>
      </c>
      <c r="M25" s="239">
        <v>12.739951629743862</v>
      </c>
      <c r="N25" s="232">
        <v>12.549773039979067</v>
      </c>
      <c r="O25" s="107"/>
      <c r="P25" s="187">
        <f>'Tasa Ocupación %.(Sexo)'!P25</f>
        <v>0</v>
      </c>
      <c r="Q25" s="97">
        <f>M14</f>
        <v>0</v>
      </c>
      <c r="R25" s="97">
        <f>M24</f>
        <v>0</v>
      </c>
    </row>
    <row r="26" spans="1:18" ht="13.15" x14ac:dyDescent="0.4">
      <c r="A26" s="3"/>
      <c r="B26" s="61">
        <f>'Tasa Ocupación %.(Sexo)'!B26</f>
        <v>2022</v>
      </c>
      <c r="C26" s="246">
        <v>13.60736757248921</v>
      </c>
      <c r="D26" s="246">
        <v>11.703989297815971</v>
      </c>
      <c r="E26" s="246">
        <v>10.696849312321168</v>
      </c>
      <c r="F26" s="246">
        <v>10.273238346164231</v>
      </c>
      <c r="G26" s="246">
        <v>10.206638138571773</v>
      </c>
      <c r="H26" s="246">
        <v>10.932381618813146</v>
      </c>
      <c r="I26" s="246">
        <v>9.829018985042131</v>
      </c>
      <c r="J26" s="246">
        <v>9.3943577049464952</v>
      </c>
      <c r="K26" s="254">
        <v>8.5586884756424251</v>
      </c>
      <c r="L26" s="246"/>
      <c r="M26" s="246"/>
      <c r="N26" s="255"/>
      <c r="O26" s="107"/>
      <c r="P26" s="187">
        <f>'Tasa Ocupación %.(Sexo)'!P26</f>
        <v>0</v>
      </c>
      <c r="Q26" s="97">
        <f>N14</f>
        <v>0</v>
      </c>
      <c r="R26" s="97">
        <f>N24</f>
        <v>0</v>
      </c>
    </row>
    <row r="27" spans="1:18" ht="13.15" x14ac:dyDescent="0.4">
      <c r="A27" s="3"/>
      <c r="B27" s="61"/>
      <c r="C27" s="256"/>
      <c r="D27" s="257"/>
      <c r="E27" s="257"/>
      <c r="F27" s="256"/>
      <c r="G27" s="179"/>
      <c r="H27" s="179"/>
      <c r="I27" s="179"/>
      <c r="J27" s="179"/>
      <c r="K27" s="179"/>
      <c r="L27" s="179"/>
      <c r="M27" s="179"/>
      <c r="N27" s="179"/>
      <c r="O27" s="107"/>
      <c r="P27" s="187" t="str">
        <f>'Tasa Ocupación %.(Sexo)'!P27</f>
        <v>Ene-Mar 2021</v>
      </c>
      <c r="Q27" s="97">
        <f>C15</f>
        <v>21.27463149630362</v>
      </c>
      <c r="R27" s="97">
        <f>C25</f>
        <v>18.761202325069267</v>
      </c>
    </row>
    <row r="28" spans="1:18" ht="13.15" x14ac:dyDescent="0.4">
      <c r="A28" s="3"/>
      <c r="B28" s="11" t="str">
        <f>'Tasa Ocupación %.(Sexo)'!B28</f>
        <v>Cambio '22/'21</v>
      </c>
      <c r="C28" s="246">
        <f>C26-C25</f>
        <v>-5.1538347525800567</v>
      </c>
      <c r="D28" s="246">
        <f>D26-D25</f>
        <v>-6.1833028918659227</v>
      </c>
      <c r="E28" s="246">
        <f>E26-E25</f>
        <v>-5.1627997135440751</v>
      </c>
      <c r="F28" s="246">
        <f>F26-F25</f>
        <v>-5.7850196089112345</v>
      </c>
      <c r="G28" s="246">
        <f t="shared" ref="G28:J28" si="2">G26-G25</f>
        <v>-3.8399595852575619</v>
      </c>
      <c r="H28" s="246">
        <f t="shared" si="2"/>
        <v>-2.6845414966590031</v>
      </c>
      <c r="I28" s="246">
        <f t="shared" si="2"/>
        <v>-2.1744246965417933</v>
      </c>
      <c r="J28" s="246">
        <f t="shared" si="2"/>
        <v>-2.9802708016952604</v>
      </c>
      <c r="K28" s="254">
        <f t="shared" ref="K28" si="3">K26-K25</f>
        <v>-3.8511761558840316</v>
      </c>
      <c r="L28" s="232"/>
      <c r="M28" s="232"/>
      <c r="N28" s="232"/>
      <c r="O28" s="107"/>
      <c r="P28" s="187" t="str">
        <f>'Tasa Ocupación %.(Sexo)'!P28</f>
        <v>Feb-Abr 2021</v>
      </c>
      <c r="Q28" s="97">
        <f>D15</f>
        <v>19.834956196801016</v>
      </c>
      <c r="R28" s="97">
        <f>D25</f>
        <v>17.887292189681894</v>
      </c>
    </row>
    <row r="29" spans="1:18" ht="13.15" x14ac:dyDescent="0.4">
      <c r="A29" s="3"/>
      <c r="B29" s="21"/>
      <c r="C29" s="179"/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07"/>
      <c r="P29" s="187" t="str">
        <f>'Tasa Ocupación %.(Sexo)'!P29</f>
        <v>Mar-May 2021</v>
      </c>
      <c r="Q29" s="97">
        <f>E15</f>
        <v>19.688322313440402</v>
      </c>
      <c r="R29" s="97">
        <f>E25</f>
        <v>15.859649025865243</v>
      </c>
    </row>
    <row r="30" spans="1:18" ht="13.15" x14ac:dyDescent="0.4">
      <c r="A30" s="3"/>
      <c r="B30" s="21"/>
      <c r="C30" s="197" t="s">
        <v>238</v>
      </c>
      <c r="D30" s="197"/>
      <c r="E30" s="197"/>
      <c r="F30" s="197"/>
      <c r="G30" s="197"/>
      <c r="H30" s="197"/>
      <c r="I30" s="197"/>
      <c r="J30" s="197"/>
      <c r="K30" s="197"/>
      <c r="L30" s="197"/>
      <c r="M30" s="197"/>
      <c r="N30" s="21"/>
      <c r="O30" s="107"/>
      <c r="P30" s="187" t="str">
        <f>'Tasa Ocupación %.(Sexo)'!P30</f>
        <v>Abr-Jun 2021</v>
      </c>
      <c r="Q30" s="97">
        <f>F15</f>
        <v>19.472536689678009</v>
      </c>
      <c r="R30" s="97">
        <f>F25</f>
        <v>16.058257955075465</v>
      </c>
    </row>
    <row r="31" spans="1:18" ht="13.15" x14ac:dyDescent="0.4">
      <c r="A31" s="3"/>
      <c r="B31" s="21"/>
      <c r="C31" s="197" t="str">
        <f>'Tasa Global Part %.(Sexo)'!C31:N31</f>
        <v>Porcentaje</v>
      </c>
      <c r="D31" s="197"/>
      <c r="E31" s="197"/>
      <c r="F31" s="197"/>
      <c r="G31" s="197"/>
      <c r="H31" s="197"/>
      <c r="I31" s="197"/>
      <c r="J31" s="197"/>
      <c r="K31" s="197"/>
      <c r="L31" s="197"/>
      <c r="M31" s="197"/>
      <c r="N31" s="21"/>
      <c r="O31" s="107"/>
      <c r="P31" s="187" t="str">
        <f>'Tasa Ocupación %.(Sexo)'!P31</f>
        <v>May-Jul 2021</v>
      </c>
      <c r="Q31" s="97">
        <f>G15</f>
        <v>19.85676017948381</v>
      </c>
      <c r="R31" s="97">
        <f>G25</f>
        <v>14.046597723829334</v>
      </c>
    </row>
    <row r="32" spans="1:18" ht="13.15" x14ac:dyDescent="0.4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07"/>
      <c r="P32" s="187" t="str">
        <f>'Tasa Ocupación %.(Sexo)'!P32</f>
        <v>Jun-Ago 2021</v>
      </c>
      <c r="Q32" s="97">
        <f>H15</f>
        <v>18.264635217422615</v>
      </c>
      <c r="R32" s="97">
        <f>H25</f>
        <v>13.616923115472149</v>
      </c>
    </row>
    <row r="33" spans="1:18" ht="13.15" x14ac:dyDescent="0.4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07"/>
      <c r="P33" s="187" t="str">
        <f>'Tasa Ocupación %.(Sexo)'!P33</f>
        <v>Jul-Sep 2021</v>
      </c>
      <c r="Q33" s="97">
        <f>I15</f>
        <v>16.218101260507105</v>
      </c>
      <c r="R33" s="97">
        <f>I25</f>
        <v>12.003443681583924</v>
      </c>
    </row>
    <row r="34" spans="1:18" ht="13.15" x14ac:dyDescent="0.4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07"/>
      <c r="P34" s="187" t="str">
        <f>'Tasa Ocupación %.(Sexo)'!P34</f>
        <v>Ago-Oct 2021</v>
      </c>
      <c r="Q34" s="97">
        <f>J15</f>
        <v>14.715277016729297</v>
      </c>
      <c r="R34" s="97">
        <f>J25</f>
        <v>12.374628506641756</v>
      </c>
    </row>
    <row r="35" spans="1:18" ht="14.25" customHeight="1" x14ac:dyDescent="0.4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07"/>
      <c r="P35" s="187" t="str">
        <f>'Tasa Ocupación %.(Sexo)'!P35</f>
        <v>Sep-Nov 2021</v>
      </c>
      <c r="Q35" s="97">
        <f>K15</f>
        <v>13.765516521438204</v>
      </c>
      <c r="R35" s="97">
        <f>K25</f>
        <v>12.409864631526457</v>
      </c>
    </row>
    <row r="36" spans="1:18" ht="13.15" x14ac:dyDescent="0.4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07"/>
      <c r="P36" s="187" t="str">
        <f>'Tasa Ocupación %.(Sexo)'!P36</f>
        <v>Oct-Dic 2021</v>
      </c>
      <c r="Q36" s="97">
        <f>L15</f>
        <v>13.871776606169862</v>
      </c>
      <c r="R36" s="97">
        <f>L25</f>
        <v>12.082068563729981</v>
      </c>
    </row>
    <row r="37" spans="1:18" ht="13.15" x14ac:dyDescent="0.4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07"/>
      <c r="P37" s="187" t="str">
        <f>'Tasa Ocupación %.(Sexo)'!P37</f>
        <v>Nov 21-Ene 22</v>
      </c>
      <c r="Q37" s="97">
        <f>M15</f>
        <v>15.173592279276537</v>
      </c>
      <c r="R37" s="97">
        <f>M25</f>
        <v>12.739951629743862</v>
      </c>
    </row>
    <row r="38" spans="1:18" ht="13.15" x14ac:dyDescent="0.4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07"/>
      <c r="P38" s="187" t="str">
        <f>'Tasa Ocupación %.(Sexo)'!P38</f>
        <v>Dic 21-Feb 22</v>
      </c>
      <c r="Q38" s="97">
        <f>N15</f>
        <v>16.033381906598805</v>
      </c>
      <c r="R38" s="97">
        <f>N25</f>
        <v>12.549773039979067</v>
      </c>
    </row>
    <row r="39" spans="1:18" ht="13.15" x14ac:dyDescent="0.4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07"/>
      <c r="P39" s="187" t="str">
        <f>'Tasa Ocupación %.(Sexo)'!P39</f>
        <v>Ene-Mar 2022</v>
      </c>
      <c r="Q39" s="97">
        <f>C16</f>
        <v>15.717100916867031</v>
      </c>
      <c r="R39" s="97">
        <f>C26</f>
        <v>13.60736757248921</v>
      </c>
    </row>
    <row r="40" spans="1:18" ht="13.15" x14ac:dyDescent="0.4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07"/>
      <c r="P40" s="187" t="str">
        <f>'Tasa Ocupación %.(Sexo)'!P40</f>
        <v>Feb-Abr 2022</v>
      </c>
      <c r="Q40" s="97">
        <f>D16</f>
        <v>13.591061017876644</v>
      </c>
      <c r="R40" s="97">
        <f>D26</f>
        <v>11.703989297815971</v>
      </c>
    </row>
    <row r="41" spans="1:18" ht="13.15" x14ac:dyDescent="0.4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07"/>
      <c r="P41" s="187" t="str">
        <f>'Tasa Ocupación %.(Sexo)'!P41</f>
        <v>Mar-May 2022</v>
      </c>
      <c r="Q41" s="97">
        <f>E16</f>
        <v>12.420184955788033</v>
      </c>
      <c r="R41" s="97">
        <f>E26</f>
        <v>10.696849312321168</v>
      </c>
    </row>
    <row r="42" spans="1:18" ht="13.15" x14ac:dyDescent="0.4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07"/>
      <c r="P42" s="187" t="str">
        <f>'Tasa Ocupación %.(Sexo)'!P42</f>
        <v>Abr-Jun 2022</v>
      </c>
      <c r="Q42" s="56">
        <f>F16</f>
        <v>12.112582116310557</v>
      </c>
      <c r="R42" s="56">
        <f>F26</f>
        <v>10.273238346164231</v>
      </c>
    </row>
    <row r="43" spans="1:18" ht="13.15" x14ac:dyDescent="0.4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07"/>
      <c r="P43" s="187" t="str">
        <f>'Tasa Ocupación %.(Sexo)'!P43</f>
        <v>May-Jul 2022</v>
      </c>
      <c r="Q43" s="97">
        <f>G16</f>
        <v>12.306399115113202</v>
      </c>
      <c r="R43" s="97">
        <f>G26</f>
        <v>10.206638138571773</v>
      </c>
    </row>
    <row r="44" spans="1:18" ht="13.15" x14ac:dyDescent="0.4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07"/>
      <c r="P44" s="187" t="str">
        <f>'Tasa Ocupación %.(Sexo)'!P44</f>
        <v>Jun-Ago 2022</v>
      </c>
      <c r="Q44" s="97">
        <f>H16</f>
        <v>11.504336917570361</v>
      </c>
      <c r="R44" s="97">
        <f>H26</f>
        <v>10.932381618813146</v>
      </c>
    </row>
    <row r="45" spans="1:18" ht="13.15" x14ac:dyDescent="0.4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07"/>
      <c r="P45" s="187" t="str">
        <f>'Tasa Ocupación %.(Sexo)'!P45</f>
        <v>Jul-Sep 2022</v>
      </c>
      <c r="Q45" s="97">
        <f>I16</f>
        <v>10.349606780155565</v>
      </c>
      <c r="R45" s="97">
        <f>I26</f>
        <v>9.829018985042131</v>
      </c>
    </row>
    <row r="46" spans="1:18" ht="13.15" x14ac:dyDescent="0.4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07"/>
      <c r="P46" s="187" t="str">
        <f>'Tasa Ocupación %.(Sexo)'!P46</f>
        <v>Ago-Oct 2022</v>
      </c>
      <c r="Q46" s="97">
        <f>J16</f>
        <v>9.7778230188734216</v>
      </c>
      <c r="R46" s="97">
        <f>J26</f>
        <v>9.3943577049464952</v>
      </c>
    </row>
    <row r="47" spans="1:18" ht="13.15" x14ac:dyDescent="0.4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65"/>
      <c r="N47" s="65"/>
      <c r="O47" s="107"/>
      <c r="P47" s="187" t="str">
        <f>'Tasa Ocupación %.(Sexo)'!P47</f>
        <v>Sep-Nov 2022</v>
      </c>
      <c r="Q47" s="97">
        <f>K16</f>
        <v>9.7635495991854135</v>
      </c>
      <c r="R47" s="97">
        <f>K26</f>
        <v>8.5586884756424251</v>
      </c>
    </row>
    <row r="48" spans="1:18" x14ac:dyDescent="0.3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07"/>
      <c r="P48" s="187" t="str">
        <f>'Tasa Ocupación %.(Sexo)'!P48</f>
        <v>Oct-Dic 2022</v>
      </c>
      <c r="Q48" s="97">
        <f>L16</f>
        <v>0</v>
      </c>
      <c r="R48" s="97">
        <f>L26</f>
        <v>0</v>
      </c>
    </row>
    <row r="49" spans="1:19" x14ac:dyDescent="0.3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07"/>
      <c r="P49" s="187" t="str">
        <f>'Tasa Ocupación %.(Sexo)'!P49</f>
        <v>Nov 21-Ene 22</v>
      </c>
      <c r="Q49" s="97">
        <f>M16</f>
        <v>0</v>
      </c>
      <c r="R49" s="97">
        <f>M26</f>
        <v>0</v>
      </c>
    </row>
    <row r="50" spans="1:19" x14ac:dyDescent="0.35">
      <c r="A50" s="144" t="str">
        <f>+Índice!A46</f>
        <v>Fuente: Departamento Administrativo Nacional de Estadística, Gran Encuesta Integrada de Hogares (GEIH) noviembre 2022.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187" t="str">
        <f>'Tasa Ocupación %.(Sexo)'!P50</f>
        <v>Dic 21-Feb 22</v>
      </c>
      <c r="Q50" s="97">
        <f>L16</f>
        <v>0</v>
      </c>
      <c r="R50" s="97">
        <f>L26</f>
        <v>0</v>
      </c>
    </row>
    <row r="51" spans="1:19" x14ac:dyDescent="0.35">
      <c r="A51" s="149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187"/>
      <c r="Q51" s="97"/>
      <c r="R51" s="97"/>
    </row>
    <row r="52" spans="1:19" x14ac:dyDescent="0.35">
      <c r="B52" s="51"/>
      <c r="C52" s="51"/>
      <c r="D52" s="51"/>
      <c r="E52" s="51"/>
      <c r="F52" s="51"/>
      <c r="G52" s="51"/>
      <c r="H52" s="51"/>
      <c r="I52" s="51"/>
      <c r="P52" s="97"/>
    </row>
    <row r="53" spans="1:19" x14ac:dyDescent="0.35">
      <c r="B53" s="51"/>
      <c r="C53" s="51"/>
      <c r="D53" s="51"/>
      <c r="E53" s="51"/>
      <c r="F53" s="51"/>
      <c r="G53" s="51"/>
      <c r="H53" s="51"/>
      <c r="I53" s="51"/>
      <c r="P53" s="97"/>
    </row>
    <row r="54" spans="1:19" x14ac:dyDescent="0.35">
      <c r="P54" s="172"/>
      <c r="Q54" s="172"/>
      <c r="R54" s="172"/>
      <c r="S54" s="172"/>
    </row>
    <row r="55" spans="1:19" x14ac:dyDescent="0.35"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133"/>
      <c r="P55" s="97"/>
      <c r="Q55" s="97"/>
      <c r="R55" s="97"/>
      <c r="S55" s="97"/>
    </row>
    <row r="56" spans="1:19" x14ac:dyDescent="0.35">
      <c r="B56" s="97"/>
      <c r="C56" s="97"/>
      <c r="D56" s="97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</row>
    <row r="57" spans="1:19" x14ac:dyDescent="0.35">
      <c r="B57" s="97"/>
      <c r="C57" s="97"/>
      <c r="D57" s="97"/>
      <c r="E57" s="97"/>
      <c r="F57" s="97"/>
      <c r="G57" s="97"/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</row>
    <row r="58" spans="1:19" x14ac:dyDescent="0.35">
      <c r="B58" s="97"/>
      <c r="C58" s="97"/>
      <c r="D58" s="97"/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</row>
    <row r="59" spans="1:19" x14ac:dyDescent="0.35">
      <c r="B59" s="97"/>
      <c r="C59" s="97"/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</row>
    <row r="60" spans="1:19" x14ac:dyDescent="0.35">
      <c r="B60" s="97"/>
      <c r="C60" s="97"/>
      <c r="D60" s="97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</row>
    <row r="61" spans="1:19" x14ac:dyDescent="0.35">
      <c r="P61" s="97"/>
    </row>
    <row r="62" spans="1:19" x14ac:dyDescent="0.35">
      <c r="P62" s="97"/>
    </row>
    <row r="63" spans="1:19" x14ac:dyDescent="0.35">
      <c r="P63" s="97"/>
    </row>
    <row r="64" spans="1:19" x14ac:dyDescent="0.35">
      <c r="P64" s="97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1" sqref="L11"/>
    </sheetView>
  </sheetViews>
  <sheetFormatPr baseColWidth="10" defaultColWidth="10.86328125" defaultRowHeight="12.75" x14ac:dyDescent="0.35"/>
  <cols>
    <col min="1" max="1" width="1.86328125" style="10" customWidth="1"/>
    <col min="2" max="2" width="16.53125" style="10" customWidth="1"/>
    <col min="3" max="4" width="13.33203125" style="10" customWidth="1"/>
    <col min="5" max="5" width="15.1328125" style="10" customWidth="1"/>
    <col min="6" max="6" width="8.86328125" style="10" customWidth="1"/>
    <col min="7" max="7" width="11.53125" style="10" customWidth="1"/>
    <col min="8" max="8" width="15.53125" style="10" customWidth="1"/>
    <col min="9" max="9" width="15.1328125" style="10" customWidth="1"/>
    <col min="10" max="10" width="1.86328125" style="10" customWidth="1"/>
    <col min="11" max="11" width="10.86328125" style="51"/>
    <col min="12" max="12" width="14.33203125" style="51" bestFit="1" customWidth="1"/>
    <col min="13" max="13" width="6.1328125" style="51" bestFit="1" customWidth="1"/>
    <col min="14" max="14" width="10.86328125" style="51"/>
    <col min="15" max="15" width="14.46484375" style="51" bestFit="1" customWidth="1"/>
    <col min="16" max="16" width="11" style="51" bestFit="1" customWidth="1"/>
    <col min="17" max="17" width="13" style="51" bestFit="1" customWidth="1"/>
    <col min="18" max="19" width="11" style="51" bestFit="1" customWidth="1"/>
    <col min="20" max="22" width="10.86328125" style="51"/>
    <col min="23" max="25" width="10.86328125" style="78"/>
    <col min="26" max="16384" width="10.86328125" style="10"/>
  </cols>
  <sheetData>
    <row r="1" spans="1:26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79"/>
    </row>
    <row r="2" spans="1:26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79"/>
    </row>
    <row r="3" spans="1:26" ht="13.15" x14ac:dyDescent="0.4">
      <c r="A3" s="3"/>
      <c r="B3" s="11"/>
      <c r="C3" s="11"/>
      <c r="D3" s="11"/>
      <c r="E3" s="11"/>
      <c r="F3" s="11"/>
      <c r="G3" s="131" t="s">
        <v>255</v>
      </c>
      <c r="H3" s="11"/>
      <c r="I3" s="11"/>
      <c r="J3" s="13"/>
      <c r="K3" s="79"/>
    </row>
    <row r="4" spans="1:26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9"/>
    </row>
    <row r="5" spans="1:26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9"/>
    </row>
    <row r="6" spans="1:26" ht="34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9"/>
      <c r="Z6" s="59"/>
    </row>
    <row r="7" spans="1:26" ht="13.15" x14ac:dyDescent="0.4">
      <c r="A7" s="3"/>
      <c r="B7" s="11"/>
      <c r="C7" s="192" t="s">
        <v>82</v>
      </c>
      <c r="D7" s="192"/>
      <c r="E7" s="192"/>
      <c r="F7" s="192"/>
      <c r="G7" s="192"/>
      <c r="H7" s="192"/>
      <c r="I7" s="192"/>
      <c r="J7" s="13"/>
      <c r="K7" s="79"/>
      <c r="Z7" s="51"/>
    </row>
    <row r="8" spans="1:26" ht="13.15" x14ac:dyDescent="0.4">
      <c r="A8" s="3"/>
      <c r="B8" s="11"/>
      <c r="C8" s="192" t="str">
        <f>' Mercado Laboral (Tasas)'!C8:I8</f>
        <v>Porcentaje</v>
      </c>
      <c r="D8" s="192"/>
      <c r="E8" s="192"/>
      <c r="F8" s="192"/>
      <c r="G8" s="192"/>
      <c r="H8" s="192"/>
      <c r="I8" s="192"/>
      <c r="J8" s="13"/>
      <c r="K8" s="79"/>
      <c r="Z8" s="51"/>
    </row>
    <row r="9" spans="1:26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9"/>
      <c r="Z9" s="51"/>
    </row>
    <row r="10" spans="1:26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8" t="str">
        <f>' Mercado Laboral (Tasas)'!E10:E11</f>
        <v>Cambio p.p   '22/'21</v>
      </c>
      <c r="F10" s="20"/>
      <c r="G10" s="190" t="str">
        <f>+'Mercado Laboral (personas)'!G10:H10</f>
        <v>Septiembre - Noviembre</v>
      </c>
      <c r="H10" s="190"/>
      <c r="I10" s="198" t="str">
        <f>E10</f>
        <v>Cambio p.p   '22/'21</v>
      </c>
      <c r="J10" s="13"/>
      <c r="K10" s="79"/>
      <c r="P10" s="51" t="s">
        <v>223</v>
      </c>
      <c r="R10" s="51" t="s">
        <v>224</v>
      </c>
      <c r="Z10" s="51"/>
    </row>
    <row r="11" spans="1:26" ht="15.75" customHeight="1" x14ac:dyDescent="0.4">
      <c r="A11" s="3"/>
      <c r="B11" s="2"/>
      <c r="C11" s="20">
        <f>'Mercado Laboral (personas)'!C11</f>
        <v>2021</v>
      </c>
      <c r="D11" s="20">
        <f>'Mercado Laboral (personas)'!D11</f>
        <v>2022</v>
      </c>
      <c r="E11" s="198"/>
      <c r="F11" s="20"/>
      <c r="G11" s="20">
        <f>C11</f>
        <v>2021</v>
      </c>
      <c r="H11" s="20">
        <f>D11</f>
        <v>2022</v>
      </c>
      <c r="I11" s="198"/>
      <c r="J11" s="13"/>
      <c r="L11" s="88"/>
      <c r="P11" s="51">
        <v>2015</v>
      </c>
      <c r="Q11" s="51">
        <v>2016</v>
      </c>
      <c r="R11" s="51">
        <v>2015</v>
      </c>
      <c r="S11" s="51">
        <v>2016</v>
      </c>
      <c r="Z11" s="51"/>
    </row>
    <row r="12" spans="1:26" ht="12" customHeight="1" x14ac:dyDescent="0.4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79"/>
      <c r="L12" s="172" t="s">
        <v>60</v>
      </c>
      <c r="M12" s="172" t="s">
        <v>59</v>
      </c>
      <c r="Z12" s="51"/>
    </row>
    <row r="13" spans="1:26" ht="15" customHeight="1" x14ac:dyDescent="0.4">
      <c r="A13" s="3"/>
      <c r="B13" s="122" t="str">
        <f t="shared" ref="B13:D14" si="0">+O13</f>
        <v>Cartagena</v>
      </c>
      <c r="C13" s="232">
        <f t="shared" si="0"/>
        <v>72.177262743272436</v>
      </c>
      <c r="D13" s="258">
        <f t="shared" si="0"/>
        <v>71.459945680857885</v>
      </c>
      <c r="E13" s="232">
        <f>D13-C13</f>
        <v>-0.71731706241455129</v>
      </c>
      <c r="F13" s="24"/>
      <c r="G13" s="232">
        <f>+R13</f>
        <v>71.005504182591721</v>
      </c>
      <c r="H13" s="236">
        <f>+S13</f>
        <v>71.02543229973638</v>
      </c>
      <c r="I13" s="232">
        <f>+H13-G13</f>
        <v>1.9928117144658586E-2</v>
      </c>
      <c r="J13" s="13"/>
      <c r="K13" s="79"/>
      <c r="L13" s="123" t="str">
        <f>O13</f>
        <v>Cartagena</v>
      </c>
      <c r="M13" s="76">
        <f>Q13</f>
        <v>71.459945680857885</v>
      </c>
      <c r="O13" s="120" t="s">
        <v>331</v>
      </c>
      <c r="P13" s="120">
        <v>72.177262743272436</v>
      </c>
      <c r="Q13" s="120">
        <v>71.459945680857885</v>
      </c>
      <c r="R13" s="120">
        <v>71.005504182591721</v>
      </c>
      <c r="S13" s="120">
        <v>71.02543229973638</v>
      </c>
      <c r="Z13" s="51"/>
    </row>
    <row r="14" spans="1:26" ht="15" customHeight="1" x14ac:dyDescent="0.4">
      <c r="A14" s="3"/>
      <c r="B14" s="122" t="str">
        <f t="shared" si="0"/>
        <v>Barranquilla</v>
      </c>
      <c r="C14" s="232">
        <f t="shared" si="0"/>
        <v>66.28350369945214</v>
      </c>
      <c r="D14" s="258">
        <f t="shared" si="0"/>
        <v>69.683339170170356</v>
      </c>
      <c r="E14" s="232">
        <f>D14-C14</f>
        <v>3.3998354707182159</v>
      </c>
      <c r="F14" s="24"/>
      <c r="G14" s="232">
        <f t="shared" ref="G14:G25" si="1">+R14</f>
        <v>67.844388341335943</v>
      </c>
      <c r="H14" s="236">
        <f t="shared" ref="H14:H25" si="2">+S14</f>
        <v>70.153924297976133</v>
      </c>
      <c r="I14" s="232">
        <f t="shared" ref="I14:I25" si="3">+H14-G14</f>
        <v>2.3095359566401896</v>
      </c>
      <c r="J14" s="13"/>
      <c r="K14" s="79"/>
      <c r="L14" s="123" t="str">
        <f t="shared" ref="L14:L26" si="4">O14</f>
        <v>Barranquilla</v>
      </c>
      <c r="M14" s="76">
        <f t="shared" ref="M14:M26" si="5">Q14</f>
        <v>69.683339170170356</v>
      </c>
      <c r="O14" s="120" t="s">
        <v>332</v>
      </c>
      <c r="P14" s="120">
        <v>66.28350369945214</v>
      </c>
      <c r="Q14" s="120">
        <v>69.683339170170356</v>
      </c>
      <c r="R14" s="120">
        <v>67.844388341335943</v>
      </c>
      <c r="S14" s="120">
        <v>70.153924297976133</v>
      </c>
      <c r="Z14" s="51"/>
    </row>
    <row r="15" spans="1:26" ht="15" customHeight="1" x14ac:dyDescent="0.4">
      <c r="A15" s="3"/>
      <c r="B15" s="122" t="str">
        <f t="shared" ref="B15:B20" si="6">+O15</f>
        <v>Cali</v>
      </c>
      <c r="C15" s="232">
        <f t="shared" ref="C15:D18" si="7">+P15</f>
        <v>63.419483673202329</v>
      </c>
      <c r="D15" s="258">
        <f t="shared" si="7"/>
        <v>69.668860302179368</v>
      </c>
      <c r="E15" s="232">
        <f t="shared" ref="E15:E25" si="8">D15-C15</f>
        <v>6.2493766289770392</v>
      </c>
      <c r="F15" s="24"/>
      <c r="G15" s="232">
        <f t="shared" si="1"/>
        <v>65.650731144131441</v>
      </c>
      <c r="H15" s="236">
        <f t="shared" si="2"/>
        <v>70.98304945464983</v>
      </c>
      <c r="I15" s="232">
        <f t="shared" si="3"/>
        <v>5.3323183105183887</v>
      </c>
      <c r="J15" s="13"/>
      <c r="K15" s="79"/>
      <c r="L15" s="123" t="str">
        <f t="shared" si="4"/>
        <v>Cali</v>
      </c>
      <c r="M15" s="76">
        <f t="shared" si="5"/>
        <v>69.668860302179368</v>
      </c>
      <c r="O15" s="120" t="s">
        <v>333</v>
      </c>
      <c r="P15" s="120">
        <v>63.419483673202329</v>
      </c>
      <c r="Q15" s="120">
        <v>69.668860302179368</v>
      </c>
      <c r="R15" s="120">
        <v>65.650731144131441</v>
      </c>
      <c r="S15" s="120">
        <v>70.98304945464983</v>
      </c>
      <c r="Z15" s="51"/>
    </row>
    <row r="16" spans="1:26" ht="14.25" customHeight="1" x14ac:dyDescent="0.4">
      <c r="A16" s="3"/>
      <c r="B16" s="122" t="str">
        <f t="shared" si="6"/>
        <v>Villavicencio</v>
      </c>
      <c r="C16" s="232">
        <f t="shared" si="7"/>
        <v>66.628966770891722</v>
      </c>
      <c r="D16" s="258">
        <f t="shared" si="7"/>
        <v>69.595840761948153</v>
      </c>
      <c r="E16" s="232">
        <f t="shared" si="8"/>
        <v>2.9668739910564312</v>
      </c>
      <c r="F16" s="24"/>
      <c r="G16" s="232">
        <f t="shared" si="1"/>
        <v>69.086995761067655</v>
      </c>
      <c r="H16" s="236">
        <f t="shared" si="2"/>
        <v>71.287476757525496</v>
      </c>
      <c r="I16" s="232">
        <f t="shared" si="3"/>
        <v>2.2004809964578413</v>
      </c>
      <c r="J16" s="13"/>
      <c r="K16" s="79"/>
      <c r="L16" s="123" t="str">
        <f t="shared" si="4"/>
        <v>Villavicencio</v>
      </c>
      <c r="M16" s="76">
        <f t="shared" si="5"/>
        <v>69.595840761948153</v>
      </c>
      <c r="O16" s="120" t="s">
        <v>334</v>
      </c>
      <c r="P16" s="120">
        <v>66.628966770891722</v>
      </c>
      <c r="Q16" s="120">
        <v>69.595840761948153</v>
      </c>
      <c r="R16" s="120">
        <v>69.086995761067655</v>
      </c>
      <c r="S16" s="120">
        <v>71.287476757525496</v>
      </c>
      <c r="Z16" s="51"/>
    </row>
    <row r="17" spans="1:26" ht="14.25" customHeight="1" x14ac:dyDescent="0.4">
      <c r="A17" s="3"/>
      <c r="B17" s="122" t="str">
        <f>+O17</f>
        <v>Medellín</v>
      </c>
      <c r="C17" s="232">
        <f t="shared" si="7"/>
        <v>63.045644349487354</v>
      </c>
      <c r="D17" s="258">
        <f t="shared" si="7"/>
        <v>69.083605321713222</v>
      </c>
      <c r="E17" s="232">
        <f t="shared" si="8"/>
        <v>6.0379609722258678</v>
      </c>
      <c r="F17" s="174"/>
      <c r="G17" s="232">
        <f t="shared" si="1"/>
        <v>64.308929971012347</v>
      </c>
      <c r="H17" s="236">
        <f t="shared" si="2"/>
        <v>71.009199446106834</v>
      </c>
      <c r="I17" s="232">
        <f t="shared" si="3"/>
        <v>6.7002694750944869</v>
      </c>
      <c r="J17" s="13"/>
      <c r="K17" s="79"/>
      <c r="L17" s="123" t="str">
        <f t="shared" si="4"/>
        <v>Medellín</v>
      </c>
      <c r="M17" s="76">
        <f t="shared" si="5"/>
        <v>69.083605321713222</v>
      </c>
      <c r="O17" s="120" t="s">
        <v>335</v>
      </c>
      <c r="P17" s="120">
        <v>63.045644349487354</v>
      </c>
      <c r="Q17" s="120">
        <v>69.083605321713222</v>
      </c>
      <c r="R17" s="120">
        <v>64.308929971012347</v>
      </c>
      <c r="S17" s="120">
        <v>71.009199446106834</v>
      </c>
      <c r="Z17" s="51"/>
    </row>
    <row r="18" spans="1:26" ht="15" customHeight="1" x14ac:dyDescent="0.4">
      <c r="A18" s="3"/>
      <c r="B18" s="122" t="str">
        <f t="shared" si="6"/>
        <v>Bucaramanga</v>
      </c>
      <c r="C18" s="232">
        <f t="shared" si="7"/>
        <v>62.47935408407195</v>
      </c>
      <c r="D18" s="258">
        <f t="shared" si="7"/>
        <v>68.560273514420672</v>
      </c>
      <c r="E18" s="232">
        <f t="shared" si="8"/>
        <v>6.0809194303487217</v>
      </c>
      <c r="F18" s="174"/>
      <c r="G18" s="232">
        <f t="shared" si="1"/>
        <v>65.744980785056384</v>
      </c>
      <c r="H18" s="236">
        <f t="shared" si="2"/>
        <v>68.456297556208767</v>
      </c>
      <c r="I18" s="232">
        <f t="shared" si="3"/>
        <v>2.7113167711523829</v>
      </c>
      <c r="J18" s="13"/>
      <c r="K18" s="79"/>
      <c r="L18" s="123" t="str">
        <f t="shared" si="4"/>
        <v>Bucaramanga</v>
      </c>
      <c r="M18" s="76">
        <f t="shared" si="5"/>
        <v>68.560273514420672</v>
      </c>
      <c r="O18" s="120" t="s">
        <v>336</v>
      </c>
      <c r="P18" s="120">
        <v>62.47935408407195</v>
      </c>
      <c r="Q18" s="120">
        <v>68.560273514420672</v>
      </c>
      <c r="R18" s="120">
        <v>65.744980785056384</v>
      </c>
      <c r="S18" s="120">
        <v>68.456297556208767</v>
      </c>
      <c r="Z18" s="51"/>
    </row>
    <row r="19" spans="1:26" ht="14.25" customHeight="1" x14ac:dyDescent="0.4">
      <c r="A19" s="3"/>
      <c r="B19" s="125" t="str">
        <f t="shared" si="6"/>
        <v>Total 13 áreas</v>
      </c>
      <c r="C19" s="259">
        <f t="shared" ref="C19" si="9">+P19</f>
        <v>64.385943388346504</v>
      </c>
      <c r="D19" s="236">
        <f t="shared" ref="D19" si="10">+Q19</f>
        <v>67.922686627160999</v>
      </c>
      <c r="E19" s="259">
        <f t="shared" si="8"/>
        <v>3.5367432388144948</v>
      </c>
      <c r="F19" s="174"/>
      <c r="G19" s="259">
        <f t="shared" si="1"/>
        <v>66.025988427093381</v>
      </c>
      <c r="H19" s="236">
        <f t="shared" si="2"/>
        <v>69.162278080002793</v>
      </c>
      <c r="I19" s="259">
        <f t="shared" si="3"/>
        <v>3.1362896529094115</v>
      </c>
      <c r="J19" s="13"/>
      <c r="K19" s="79"/>
      <c r="L19" s="123" t="str">
        <f t="shared" si="4"/>
        <v>Total 13 áreas</v>
      </c>
      <c r="M19" s="76">
        <f t="shared" si="5"/>
        <v>67.922686627160999</v>
      </c>
      <c r="O19" s="120" t="s">
        <v>337</v>
      </c>
      <c r="P19" s="120">
        <v>64.385943388346504</v>
      </c>
      <c r="Q19" s="120">
        <v>67.922686627160999</v>
      </c>
      <c r="R19" s="120">
        <v>66.025988427093381</v>
      </c>
      <c r="S19" s="120">
        <v>69.162278080002793</v>
      </c>
      <c r="Z19" s="51"/>
    </row>
    <row r="20" spans="1:26" ht="15" customHeight="1" x14ac:dyDescent="0.4">
      <c r="A20" s="3"/>
      <c r="B20" s="125" t="str">
        <f t="shared" si="6"/>
        <v>Bogotá</v>
      </c>
      <c r="C20" s="236">
        <f t="shared" ref="C20:C25" si="11">+P20</f>
        <v>65.00595034224925</v>
      </c>
      <c r="D20" s="236">
        <f t="shared" ref="D20:D25" si="12">+Q20</f>
        <v>67.246966492127299</v>
      </c>
      <c r="E20" s="236">
        <f t="shared" si="8"/>
        <v>2.2410161498780496</v>
      </c>
      <c r="F20" s="24"/>
      <c r="G20" s="236">
        <f t="shared" si="1"/>
        <v>66.567568696589703</v>
      </c>
      <c r="H20" s="236">
        <f t="shared" si="2"/>
        <v>68.873559178799965</v>
      </c>
      <c r="I20" s="236">
        <f t="shared" si="3"/>
        <v>2.3059904822102624</v>
      </c>
      <c r="J20" s="13"/>
      <c r="K20" s="79"/>
      <c r="L20" s="123" t="str">
        <f t="shared" si="4"/>
        <v>Bogotá</v>
      </c>
      <c r="M20" s="76">
        <f t="shared" si="5"/>
        <v>67.246966492127299</v>
      </c>
      <c r="O20" s="120" t="s">
        <v>338</v>
      </c>
      <c r="P20" s="120">
        <v>65.00595034224925</v>
      </c>
      <c r="Q20" s="120">
        <v>67.246966492127299</v>
      </c>
      <c r="R20" s="120">
        <v>66.567568696589703</v>
      </c>
      <c r="S20" s="120">
        <v>68.873559178799965</v>
      </c>
      <c r="Z20" s="51"/>
    </row>
    <row r="21" spans="1:26" ht="14.25" customHeight="1" x14ac:dyDescent="0.4">
      <c r="A21" s="3"/>
      <c r="B21" s="122" t="str">
        <f t="shared" ref="B21:B25" si="13">+O21</f>
        <v>Pasto</v>
      </c>
      <c r="C21" s="232">
        <f t="shared" si="11"/>
        <v>63.447001008352544</v>
      </c>
      <c r="D21" s="258">
        <f t="shared" si="12"/>
        <v>67.168655559654354</v>
      </c>
      <c r="E21" s="232">
        <f t="shared" si="8"/>
        <v>3.7216545513018104</v>
      </c>
      <c r="F21" s="24"/>
      <c r="G21" s="232">
        <f t="shared" si="1"/>
        <v>65.288585936021107</v>
      </c>
      <c r="H21" s="236">
        <f t="shared" si="2"/>
        <v>67.735832669796054</v>
      </c>
      <c r="I21" s="232">
        <f t="shared" si="3"/>
        <v>2.4472467337749464</v>
      </c>
      <c r="J21" s="13"/>
      <c r="K21" s="79"/>
      <c r="L21" s="123" t="str">
        <f t="shared" si="4"/>
        <v>Pasto</v>
      </c>
      <c r="M21" s="76">
        <f t="shared" si="5"/>
        <v>67.168655559654354</v>
      </c>
      <c r="O21" s="120" t="s">
        <v>339</v>
      </c>
      <c r="P21" s="120">
        <v>63.447001008352544</v>
      </c>
      <c r="Q21" s="120">
        <v>67.168655559654354</v>
      </c>
      <c r="R21" s="120">
        <v>65.288585936021107</v>
      </c>
      <c r="S21" s="120">
        <v>67.735832669796054</v>
      </c>
      <c r="Z21" s="51"/>
    </row>
    <row r="22" spans="1:26" ht="15" customHeight="1" x14ac:dyDescent="0.4">
      <c r="A22" s="3"/>
      <c r="B22" s="122" t="str">
        <f t="shared" si="13"/>
        <v>Montería</v>
      </c>
      <c r="C22" s="232">
        <f t="shared" si="11"/>
        <v>68.128573717787404</v>
      </c>
      <c r="D22" s="258">
        <f t="shared" si="12"/>
        <v>66.917479301115819</v>
      </c>
      <c r="E22" s="232">
        <f t="shared" si="8"/>
        <v>-1.2110944166715853</v>
      </c>
      <c r="F22" s="24"/>
      <c r="G22" s="232">
        <f t="shared" si="1"/>
        <v>67.227770262443869</v>
      </c>
      <c r="H22" s="236">
        <f t="shared" si="2"/>
        <v>67.002250329048366</v>
      </c>
      <c r="I22" s="232">
        <f t="shared" si="3"/>
        <v>-0.22551993339550336</v>
      </c>
      <c r="J22" s="13"/>
      <c r="K22" s="79"/>
      <c r="L22" s="123" t="str">
        <f t="shared" si="4"/>
        <v>Montería</v>
      </c>
      <c r="M22" s="76">
        <f t="shared" si="5"/>
        <v>66.917479301115819</v>
      </c>
      <c r="O22" s="120" t="s">
        <v>340</v>
      </c>
      <c r="P22" s="120">
        <v>68.128573717787404</v>
      </c>
      <c r="Q22" s="120">
        <v>66.917479301115819</v>
      </c>
      <c r="R22" s="120">
        <v>67.227770262443869</v>
      </c>
      <c r="S22" s="120">
        <v>67.002250329048366</v>
      </c>
      <c r="Z22" s="51"/>
    </row>
    <row r="23" spans="1:26" ht="15" customHeight="1" x14ac:dyDescent="0.4">
      <c r="A23" s="3"/>
      <c r="B23" s="122" t="str">
        <f t="shared" si="13"/>
        <v>Pereira</v>
      </c>
      <c r="C23" s="232">
        <f t="shared" si="11"/>
        <v>63.155405532899721</v>
      </c>
      <c r="D23" s="258">
        <f t="shared" si="12"/>
        <v>66.311208175467868</v>
      </c>
      <c r="E23" s="232">
        <f t="shared" si="8"/>
        <v>3.1558026425681476</v>
      </c>
      <c r="F23" s="24"/>
      <c r="G23" s="232">
        <f t="shared" si="1"/>
        <v>64.532337903877917</v>
      </c>
      <c r="H23" s="236">
        <f t="shared" si="2"/>
        <v>69.06676971057172</v>
      </c>
      <c r="I23" s="232">
        <f t="shared" si="3"/>
        <v>4.534431806693803</v>
      </c>
      <c r="J23" s="13"/>
      <c r="K23" s="79"/>
      <c r="L23" s="123" t="str">
        <f t="shared" si="4"/>
        <v>Pereira</v>
      </c>
      <c r="M23" s="76">
        <f t="shared" si="5"/>
        <v>66.311208175467868</v>
      </c>
      <c r="O23" s="120" t="s">
        <v>341</v>
      </c>
      <c r="P23" s="120">
        <v>63.155405532899721</v>
      </c>
      <c r="Q23" s="120">
        <v>66.311208175467868</v>
      </c>
      <c r="R23" s="120">
        <v>64.532337903877917</v>
      </c>
      <c r="S23" s="120">
        <v>69.06676971057172</v>
      </c>
      <c r="Z23" s="51"/>
    </row>
    <row r="24" spans="1:26" ht="14.25" customHeight="1" x14ac:dyDescent="0.4">
      <c r="A24" s="3"/>
      <c r="B24" s="122" t="str">
        <f t="shared" si="13"/>
        <v>Cúcuta</v>
      </c>
      <c r="C24" s="232">
        <f t="shared" si="11"/>
        <v>64.22896153669457</v>
      </c>
      <c r="D24" s="258">
        <f t="shared" si="12"/>
        <v>65.861590475427221</v>
      </c>
      <c r="E24" s="232">
        <f t="shared" si="8"/>
        <v>1.6326289387326511</v>
      </c>
      <c r="F24" s="24"/>
      <c r="G24" s="232">
        <f t="shared" si="1"/>
        <v>66.220454454940878</v>
      </c>
      <c r="H24" s="236">
        <f t="shared" si="2"/>
        <v>66.165186958146066</v>
      </c>
      <c r="I24" s="232">
        <f t="shared" si="3"/>
        <v>-5.5267496794812132E-2</v>
      </c>
      <c r="J24" s="13"/>
      <c r="K24" s="79"/>
      <c r="L24" s="123" t="str">
        <f t="shared" si="4"/>
        <v>Cúcuta</v>
      </c>
      <c r="M24" s="76">
        <f t="shared" si="5"/>
        <v>65.861590475427221</v>
      </c>
      <c r="O24" s="120" t="s">
        <v>342</v>
      </c>
      <c r="P24" s="120">
        <v>64.22896153669457</v>
      </c>
      <c r="Q24" s="120">
        <v>65.861590475427221</v>
      </c>
      <c r="R24" s="120">
        <v>66.220454454940878</v>
      </c>
      <c r="S24" s="120">
        <v>66.165186958146066</v>
      </c>
      <c r="Z24" s="51"/>
    </row>
    <row r="25" spans="1:26" ht="15" customHeight="1" x14ac:dyDescent="0.4">
      <c r="A25" s="3"/>
      <c r="B25" s="122" t="str">
        <f t="shared" si="13"/>
        <v>Manizales</v>
      </c>
      <c r="C25" s="232">
        <f t="shared" si="11"/>
        <v>61.530649403866001</v>
      </c>
      <c r="D25" s="258">
        <f t="shared" si="12"/>
        <v>64.609814264650382</v>
      </c>
      <c r="E25" s="232">
        <f t="shared" si="8"/>
        <v>3.0791648607843811</v>
      </c>
      <c r="F25" s="24"/>
      <c r="G25" s="232">
        <f t="shared" si="1"/>
        <v>63.233861181998016</v>
      </c>
      <c r="H25" s="236">
        <f t="shared" si="2"/>
        <v>66.524699379778227</v>
      </c>
      <c r="I25" s="232">
        <f t="shared" si="3"/>
        <v>3.2908381977802108</v>
      </c>
      <c r="J25" s="13"/>
      <c r="K25" s="79"/>
      <c r="L25" s="123" t="str">
        <f t="shared" si="4"/>
        <v>Manizales</v>
      </c>
      <c r="M25" s="76">
        <f t="shared" si="5"/>
        <v>64.609814264650382</v>
      </c>
      <c r="O25" s="120" t="s">
        <v>343</v>
      </c>
      <c r="P25" s="120">
        <v>61.530649403866001</v>
      </c>
      <c r="Q25" s="120">
        <v>64.609814264650382</v>
      </c>
      <c r="R25" s="120">
        <v>63.233861181998016</v>
      </c>
      <c r="S25" s="120">
        <v>66.524699379778227</v>
      </c>
      <c r="Z25" s="51"/>
    </row>
    <row r="26" spans="1:26" ht="13.15" x14ac:dyDescent="0.4">
      <c r="A26" s="3"/>
      <c r="B26" s="122" t="str">
        <f t="shared" ref="B26" si="14">+O26</f>
        <v>Ibagué</v>
      </c>
      <c r="C26" s="232">
        <f t="shared" ref="C26" si="15">+P26</f>
        <v>53.540098556061253</v>
      </c>
      <c r="D26" s="258">
        <f t="shared" ref="D26" si="16">+Q26</f>
        <v>56.161638829965298</v>
      </c>
      <c r="E26" s="232">
        <f t="shared" ref="E26" si="17">D26-C26</f>
        <v>2.6215402739040456</v>
      </c>
      <c r="F26" s="174"/>
      <c r="G26" s="232">
        <f t="shared" ref="G26" si="18">+R26</f>
        <v>58.688973526987212</v>
      </c>
      <c r="H26" s="236">
        <f t="shared" ref="H26" si="19">+S26</f>
        <v>54.446417481757237</v>
      </c>
      <c r="I26" s="232">
        <f t="shared" ref="I26" si="20">+H26-G26</f>
        <v>-4.2425560452299749</v>
      </c>
      <c r="J26" s="13"/>
      <c r="K26" s="79"/>
      <c r="L26" s="123" t="str">
        <f t="shared" si="4"/>
        <v>Ibagué</v>
      </c>
      <c r="M26" s="76">
        <f t="shared" si="5"/>
        <v>56.161638829965298</v>
      </c>
      <c r="O26" s="120" t="s">
        <v>344</v>
      </c>
      <c r="P26" s="120">
        <v>53.540098556061253</v>
      </c>
      <c r="Q26" s="120">
        <v>56.161638829965298</v>
      </c>
      <c r="R26" s="120">
        <v>58.688973526987212</v>
      </c>
      <c r="S26" s="120">
        <v>54.446417481757237</v>
      </c>
      <c r="Z26" s="51"/>
    </row>
    <row r="27" spans="1:26" x14ac:dyDescent="0.35">
      <c r="C27" s="177"/>
      <c r="D27" s="177"/>
      <c r="E27" s="177"/>
      <c r="F27" s="177"/>
      <c r="G27" s="177"/>
      <c r="H27" s="177"/>
      <c r="I27" s="177"/>
      <c r="J27" s="13"/>
      <c r="Z27" s="51"/>
    </row>
    <row r="28" spans="1:26" ht="13.15" x14ac:dyDescent="0.4">
      <c r="A28" s="3"/>
      <c r="B28" s="21" t="s">
        <v>79</v>
      </c>
      <c r="C28" s="259">
        <f>+C20-C19</f>
        <v>0.62000695390274529</v>
      </c>
      <c r="D28" s="236">
        <f>+D20-D19</f>
        <v>-0.67572013503369988</v>
      </c>
      <c r="E28" s="260"/>
      <c r="F28" s="260"/>
      <c r="G28" s="259">
        <f>+G20-G19</f>
        <v>0.54158026949632188</v>
      </c>
      <c r="H28" s="236">
        <f>+H20-H19</f>
        <v>-0.28871890120282728</v>
      </c>
      <c r="I28" s="260"/>
      <c r="J28" s="13"/>
      <c r="K28" s="79"/>
      <c r="Z28" s="51"/>
    </row>
    <row r="29" spans="1:26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79"/>
      <c r="Z29" s="51"/>
    </row>
    <row r="30" spans="1:26" ht="13.15" x14ac:dyDescent="0.35">
      <c r="A30" s="3"/>
      <c r="B30" s="35"/>
      <c r="C30" s="197" t="s">
        <v>140</v>
      </c>
      <c r="D30" s="197"/>
      <c r="E30" s="197"/>
      <c r="F30" s="197"/>
      <c r="G30" s="197"/>
      <c r="H30" s="197"/>
      <c r="I30" s="197"/>
      <c r="J30" s="13"/>
      <c r="K30" s="79"/>
      <c r="Z30" s="51"/>
    </row>
    <row r="31" spans="1:26" ht="13.15" x14ac:dyDescent="0.35">
      <c r="A31" s="3"/>
      <c r="B31" s="35"/>
      <c r="C31" s="197" t="str">
        <f>'Mercado laboral añocorr(Sexo)'!B25</f>
        <v>Porcentaje, año corrido noviembre 2022</v>
      </c>
      <c r="D31" s="197"/>
      <c r="E31" s="197"/>
      <c r="F31" s="197"/>
      <c r="G31" s="197"/>
      <c r="H31" s="197"/>
      <c r="I31" s="197"/>
      <c r="J31" s="13"/>
      <c r="K31" s="79"/>
      <c r="N31" s="172"/>
      <c r="O31" s="172"/>
      <c r="Z31" s="51"/>
    </row>
    <row r="32" spans="1:26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123"/>
      <c r="O32" s="76"/>
      <c r="Z32" s="51"/>
    </row>
    <row r="33" spans="1:26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123"/>
      <c r="O33" s="76"/>
      <c r="Z33" s="51"/>
    </row>
    <row r="34" spans="1:26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123"/>
      <c r="O34" s="76"/>
      <c r="Z34" s="51"/>
    </row>
    <row r="35" spans="1:26" ht="14.25" customHeight="1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123"/>
      <c r="O35" s="76"/>
      <c r="Z35" s="51"/>
    </row>
    <row r="36" spans="1:26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123"/>
      <c r="O36" s="76"/>
      <c r="Z36" s="51"/>
    </row>
    <row r="37" spans="1:26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123"/>
      <c r="O37" s="76"/>
      <c r="Z37" s="51"/>
    </row>
    <row r="38" spans="1:26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123"/>
      <c r="O38" s="76"/>
    </row>
    <row r="39" spans="1:26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123"/>
      <c r="O39" s="76"/>
    </row>
    <row r="40" spans="1:26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123"/>
      <c r="O40" s="76"/>
    </row>
    <row r="41" spans="1:26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123"/>
      <c r="O41" s="76"/>
    </row>
    <row r="42" spans="1:26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123"/>
      <c r="O42" s="76"/>
    </row>
    <row r="43" spans="1:26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23"/>
      <c r="O43" s="76"/>
    </row>
    <row r="44" spans="1:26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23"/>
      <c r="O44" s="76"/>
    </row>
    <row r="45" spans="1:26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23"/>
      <c r="O45" s="76"/>
    </row>
    <row r="46" spans="1:26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23"/>
      <c r="O46" s="76"/>
    </row>
    <row r="47" spans="1:26" x14ac:dyDescent="0.35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35">
      <c r="A48" s="144" t="str">
        <f>+Índice!A46</f>
        <v>Fuente: Departamento Administrativo Nacional de Estadística, Gran Encuesta Integrada de Hogares (GEIH) noviembre 2022.</v>
      </c>
      <c r="B48" s="144"/>
      <c r="C48" s="144"/>
      <c r="D48" s="144"/>
      <c r="E48" s="144"/>
      <c r="F48" s="144"/>
      <c r="G48" s="144"/>
      <c r="H48" s="147"/>
      <c r="I48" s="147"/>
      <c r="J48" s="13"/>
      <c r="K48" s="79"/>
    </row>
    <row r="49" spans="1:11" x14ac:dyDescent="0.35">
      <c r="A49" s="144" t="s">
        <v>319</v>
      </c>
      <c r="B49" s="147"/>
      <c r="C49" s="147"/>
      <c r="D49" s="147"/>
      <c r="E49" s="147"/>
      <c r="F49" s="147"/>
      <c r="G49" s="147"/>
      <c r="H49" s="147"/>
      <c r="I49" s="147"/>
      <c r="J49" s="13"/>
      <c r="K49" s="79"/>
    </row>
    <row r="50" spans="1:11" x14ac:dyDescent="0.35">
      <c r="A50" s="144" t="s">
        <v>17</v>
      </c>
      <c r="B50" s="147"/>
      <c r="C50" s="147"/>
      <c r="D50" s="147"/>
      <c r="E50" s="147"/>
      <c r="F50" s="147"/>
      <c r="G50" s="147"/>
      <c r="H50" s="147"/>
      <c r="I50" s="147"/>
      <c r="J50" s="13"/>
      <c r="K50" s="79"/>
    </row>
    <row r="51" spans="1:11" x14ac:dyDescent="0.35">
      <c r="A51" s="144" t="s">
        <v>179</v>
      </c>
      <c r="B51" s="147"/>
      <c r="C51" s="147"/>
      <c r="D51" s="147"/>
      <c r="E51" s="147"/>
      <c r="F51" s="147"/>
      <c r="G51" s="147"/>
      <c r="H51" s="147"/>
      <c r="I51" s="147"/>
      <c r="J51" s="13"/>
      <c r="K51" s="79"/>
    </row>
    <row r="52" spans="1:11" x14ac:dyDescent="0.35">
      <c r="A52" s="149" t="s">
        <v>162</v>
      </c>
      <c r="B52" s="150"/>
      <c r="C52" s="150"/>
      <c r="D52" s="150"/>
      <c r="E52" s="150"/>
      <c r="F52" s="150"/>
      <c r="G52" s="150"/>
      <c r="H52" s="151"/>
      <c r="I52" s="151"/>
      <c r="J52" s="57"/>
    </row>
    <row r="54" spans="1:11" x14ac:dyDescent="0.35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K14" sqref="K14"/>
    </sheetView>
  </sheetViews>
  <sheetFormatPr baseColWidth="10" defaultColWidth="10.86328125" defaultRowHeight="12.75" x14ac:dyDescent="0.35"/>
  <cols>
    <col min="1" max="1" width="1.86328125" style="10" customWidth="1"/>
    <col min="2" max="2" width="15.33203125" style="10" customWidth="1"/>
    <col min="3" max="3" width="11.6640625" style="10" customWidth="1"/>
    <col min="4" max="4" width="12.53125" style="10" customWidth="1"/>
    <col min="5" max="5" width="13.46484375" style="10" customWidth="1"/>
    <col min="6" max="6" width="8.86328125" style="10" customWidth="1"/>
    <col min="7" max="7" width="10.46484375" style="10" customWidth="1"/>
    <col min="8" max="9" width="12.6640625" style="10" customWidth="1"/>
    <col min="10" max="10" width="1.86328125" style="10" customWidth="1"/>
    <col min="11" max="11" width="10.86328125" style="10"/>
    <col min="12" max="12" width="14.33203125" style="10" bestFit="1" customWidth="1"/>
    <col min="13" max="13" width="7.1328125" style="10" bestFit="1" customWidth="1"/>
    <col min="14" max="14" width="10.86328125" style="10"/>
    <col min="15" max="15" width="14.46484375" style="10" bestFit="1" customWidth="1"/>
    <col min="16" max="21" width="10.86328125" style="10"/>
    <col min="22" max="22" width="10.86328125" style="126"/>
    <col min="23" max="16384" width="10.86328125" style="10"/>
  </cols>
  <sheetData>
    <row r="1" spans="1:25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59"/>
      <c r="N4" s="59"/>
      <c r="O4" s="59"/>
    </row>
    <row r="5" spans="1:25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</row>
    <row r="6" spans="1:25" ht="17.2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ht="13.15" x14ac:dyDescent="0.4">
      <c r="A7" s="3"/>
      <c r="B7" s="11"/>
      <c r="C7" s="192" t="s">
        <v>81</v>
      </c>
      <c r="D7" s="192"/>
      <c r="E7" s="192"/>
      <c r="F7" s="192"/>
      <c r="G7" s="192"/>
      <c r="H7" s="192"/>
      <c r="I7" s="192"/>
      <c r="J7" s="13"/>
      <c r="K7" s="79"/>
      <c r="L7" s="51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51"/>
      <c r="Y7" s="51"/>
    </row>
    <row r="8" spans="1:25" ht="13.15" x14ac:dyDescent="0.4">
      <c r="A8" s="3"/>
      <c r="B8" s="11"/>
      <c r="C8" s="192" t="str">
        <f>' Mercado Laboral (Tasas)'!C8:I8</f>
        <v>Porcentaje</v>
      </c>
      <c r="D8" s="192"/>
      <c r="E8" s="192"/>
      <c r="F8" s="192"/>
      <c r="G8" s="192"/>
      <c r="H8" s="192"/>
      <c r="I8" s="192"/>
      <c r="J8" s="13"/>
      <c r="K8" s="75"/>
      <c r="L8" s="51"/>
      <c r="M8" s="127"/>
      <c r="N8" s="127"/>
      <c r="O8" s="127"/>
      <c r="P8" s="127"/>
      <c r="Q8" s="127"/>
      <c r="R8" s="127"/>
      <c r="S8" s="127"/>
      <c r="T8" s="127"/>
      <c r="U8" s="127"/>
      <c r="V8" s="127"/>
      <c r="W8" s="127"/>
      <c r="X8" s="59"/>
      <c r="Y8" s="51"/>
    </row>
    <row r="9" spans="1:25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5"/>
      <c r="L9" s="51"/>
      <c r="M9" s="127"/>
      <c r="N9" s="127"/>
      <c r="O9" s="127"/>
      <c r="P9" s="127" t="s">
        <v>223</v>
      </c>
      <c r="Q9" s="127"/>
      <c r="R9" s="127" t="s">
        <v>224</v>
      </c>
      <c r="S9" s="127"/>
      <c r="T9" s="127"/>
      <c r="U9" s="127"/>
      <c r="V9" s="127"/>
      <c r="W9" s="127"/>
      <c r="X9" s="59"/>
      <c r="Y9" s="51"/>
    </row>
    <row r="10" spans="1:25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8" t="str">
        <f>'Tasa Ocup. % Ciudades Hombres'!E10:E11</f>
        <v>Cambio p.p   '22/'21</v>
      </c>
      <c r="F10" s="20"/>
      <c r="G10" s="190" t="str">
        <f>+'Mercado Laboral (personas)'!G10:H10</f>
        <v>Septiembre - Noviembre</v>
      </c>
      <c r="H10" s="190"/>
      <c r="I10" s="198" t="str">
        <f>E10</f>
        <v>Cambio p.p   '22/'21</v>
      </c>
      <c r="J10" s="13"/>
      <c r="K10" s="75"/>
      <c r="L10" s="51"/>
      <c r="M10" s="127"/>
      <c r="N10" s="127"/>
      <c r="O10" s="127"/>
      <c r="P10" s="127">
        <v>2015</v>
      </c>
      <c r="Q10" s="127">
        <v>2016</v>
      </c>
      <c r="R10" s="127">
        <v>2015</v>
      </c>
      <c r="S10" s="127">
        <v>2016</v>
      </c>
      <c r="T10" s="127"/>
      <c r="U10" s="127"/>
      <c r="V10" s="127"/>
      <c r="W10" s="127"/>
      <c r="X10" s="59"/>
      <c r="Y10" s="51"/>
    </row>
    <row r="11" spans="1:25" ht="15.75" customHeight="1" x14ac:dyDescent="0.4">
      <c r="A11" s="3"/>
      <c r="B11" s="2"/>
      <c r="C11" s="20">
        <f>'Tasa Ocup. % Ciudades Hombres'!C11</f>
        <v>2021</v>
      </c>
      <c r="D11" s="20">
        <f>'Tasa Ocup. % Ciudades Hombres'!D11</f>
        <v>2022</v>
      </c>
      <c r="E11" s="199"/>
      <c r="F11" s="20"/>
      <c r="G11" s="20">
        <f>C11</f>
        <v>2021</v>
      </c>
      <c r="H11" s="20">
        <f>D11</f>
        <v>2022</v>
      </c>
      <c r="I11" s="199"/>
      <c r="J11" s="13"/>
      <c r="K11" s="59"/>
      <c r="L11" s="88"/>
      <c r="M11" s="127"/>
      <c r="N11" s="127"/>
      <c r="O11" s="127"/>
      <c r="P11" s="127"/>
      <c r="Q11" s="127"/>
      <c r="R11" s="127"/>
      <c r="S11" s="127"/>
      <c r="T11" s="127"/>
      <c r="U11" s="127"/>
      <c r="V11" s="127"/>
      <c r="W11" s="127"/>
      <c r="X11" s="59"/>
      <c r="Y11" s="51"/>
    </row>
    <row r="12" spans="1:25" ht="12" customHeight="1" x14ac:dyDescent="0.4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75"/>
      <c r="L12" s="171" t="s">
        <v>60</v>
      </c>
      <c r="M12" s="128" t="s">
        <v>59</v>
      </c>
      <c r="N12" s="127"/>
      <c r="O12" s="127"/>
      <c r="P12" s="127"/>
      <c r="Q12" s="127"/>
      <c r="R12" s="127"/>
      <c r="S12" s="127"/>
      <c r="T12" s="127"/>
      <c r="U12" s="127"/>
      <c r="V12" s="127"/>
      <c r="W12" s="127"/>
      <c r="X12" s="59"/>
      <c r="Y12" s="51"/>
    </row>
    <row r="13" spans="1:25" ht="15" customHeight="1" x14ac:dyDescent="0.4">
      <c r="A13" s="3"/>
      <c r="B13" s="122" t="str">
        <f t="shared" ref="B13:B26" si="0">+O14</f>
        <v>Ibagué</v>
      </c>
      <c r="C13" s="232">
        <f t="shared" ref="C13:C26" si="1">+P14</f>
        <v>16.5139131064903</v>
      </c>
      <c r="D13" s="258">
        <f t="shared" ref="D13:D26" si="2">+Q14</f>
        <v>14.397447035101099</v>
      </c>
      <c r="E13" s="232">
        <f t="shared" ref="E13:E26" si="3">+D13-C13</f>
        <v>-2.1164660713892012</v>
      </c>
      <c r="F13" s="24"/>
      <c r="G13" s="232">
        <f t="shared" ref="G13:G26" si="4">+R14</f>
        <v>10.60686538540689</v>
      </c>
      <c r="H13" s="258">
        <f t="shared" ref="H13:H26" si="5">+S14</f>
        <v>14.664046734089769</v>
      </c>
      <c r="I13" s="232">
        <f t="shared" ref="I13:I26" si="6">+H13-G13</f>
        <v>4.0571813486828798</v>
      </c>
      <c r="J13" s="13"/>
      <c r="K13" s="75"/>
      <c r="L13" s="123">
        <f t="shared" ref="L13:L26" si="7">O13</f>
        <v>0</v>
      </c>
      <c r="M13" s="129" t="str">
        <f t="shared" ref="M13:M26" si="8">Q13</f>
        <v>Hombre</v>
      </c>
      <c r="N13" s="127"/>
      <c r="O13" s="130">
        <v>0</v>
      </c>
      <c r="P13" s="130" t="s">
        <v>44</v>
      </c>
      <c r="Q13" s="130" t="s">
        <v>44</v>
      </c>
      <c r="R13" s="130" t="s">
        <v>44</v>
      </c>
      <c r="S13" s="130" t="s">
        <v>44</v>
      </c>
      <c r="T13" s="127"/>
      <c r="U13" s="127"/>
      <c r="V13" s="127"/>
      <c r="W13" s="127"/>
      <c r="X13" s="59"/>
      <c r="Y13" s="51"/>
    </row>
    <row r="14" spans="1:25" ht="15" customHeight="1" x14ac:dyDescent="0.4">
      <c r="A14" s="3"/>
      <c r="B14" s="122" t="str">
        <f t="shared" si="0"/>
        <v>Cúcuta</v>
      </c>
      <c r="C14" s="232">
        <f t="shared" si="1"/>
        <v>14.237419041992661</v>
      </c>
      <c r="D14" s="258">
        <f t="shared" si="2"/>
        <v>11.862567665029484</v>
      </c>
      <c r="E14" s="232">
        <f t="shared" si="3"/>
        <v>-2.3748513769631767</v>
      </c>
      <c r="F14" s="24"/>
      <c r="G14" s="232">
        <f t="shared" si="4"/>
        <v>10.326728657545409</v>
      </c>
      <c r="H14" s="258">
        <f t="shared" si="5"/>
        <v>11.049985922570398</v>
      </c>
      <c r="I14" s="232">
        <f t="shared" si="6"/>
        <v>0.72325726502498888</v>
      </c>
      <c r="J14" s="13"/>
      <c r="K14" s="75"/>
      <c r="L14" s="123" t="str">
        <f>O14</f>
        <v>Ibagué</v>
      </c>
      <c r="M14" s="129">
        <f t="shared" si="8"/>
        <v>14.397447035101099</v>
      </c>
      <c r="N14" s="127"/>
      <c r="O14" s="130" t="s">
        <v>344</v>
      </c>
      <c r="P14" s="130">
        <v>16.5139131064903</v>
      </c>
      <c r="Q14" s="130">
        <v>14.397447035101099</v>
      </c>
      <c r="R14" s="130">
        <v>10.60686538540689</v>
      </c>
      <c r="S14" s="130">
        <v>14.664046734089769</v>
      </c>
      <c r="T14" s="127"/>
      <c r="U14" s="127"/>
      <c r="V14" s="127"/>
      <c r="W14" s="127"/>
      <c r="X14" s="59"/>
      <c r="Y14" s="51"/>
    </row>
    <row r="15" spans="1:25" ht="14.25" customHeight="1" x14ac:dyDescent="0.4">
      <c r="A15" s="3"/>
      <c r="B15" s="122" t="str">
        <f t="shared" si="0"/>
        <v>Montería</v>
      </c>
      <c r="C15" s="232">
        <f t="shared" si="1"/>
        <v>11.544209497740439</v>
      </c>
      <c r="D15" s="258">
        <f t="shared" si="2"/>
        <v>11.055871219102857</v>
      </c>
      <c r="E15" s="232">
        <f t="shared" si="3"/>
        <v>-0.48833827863758295</v>
      </c>
      <c r="F15" s="24"/>
      <c r="G15" s="232">
        <f t="shared" si="4"/>
        <v>10.579650429478402</v>
      </c>
      <c r="H15" s="258">
        <f t="shared" si="5"/>
        <v>10.405068755269273</v>
      </c>
      <c r="I15" s="232">
        <f t="shared" si="6"/>
        <v>-0.17458167420912929</v>
      </c>
      <c r="J15" s="13"/>
      <c r="K15" s="75"/>
      <c r="L15" s="123" t="str">
        <f t="shared" si="7"/>
        <v>Cúcuta</v>
      </c>
      <c r="M15" s="129">
        <f t="shared" si="8"/>
        <v>11.862567665029484</v>
      </c>
      <c r="N15" s="127"/>
      <c r="O15" s="130" t="s">
        <v>342</v>
      </c>
      <c r="P15" s="130">
        <v>14.237419041992661</v>
      </c>
      <c r="Q15" s="130">
        <v>11.862567665029484</v>
      </c>
      <c r="R15" s="130">
        <v>10.326728657545409</v>
      </c>
      <c r="S15" s="130">
        <v>11.049985922570398</v>
      </c>
      <c r="T15" s="127"/>
      <c r="U15" s="127"/>
      <c r="V15" s="127"/>
      <c r="W15" s="127"/>
      <c r="X15" s="59"/>
      <c r="Y15" s="51"/>
    </row>
    <row r="16" spans="1:25" ht="14.25" customHeight="1" x14ac:dyDescent="0.4">
      <c r="A16" s="3"/>
      <c r="B16" s="122" t="str">
        <f t="shared" si="0"/>
        <v>Pasto</v>
      </c>
      <c r="C16" s="232">
        <f t="shared" si="1"/>
        <v>13.020047191591107</v>
      </c>
      <c r="D16" s="258">
        <f t="shared" si="2"/>
        <v>10.71954632605766</v>
      </c>
      <c r="E16" s="232">
        <f t="shared" si="3"/>
        <v>-2.3005008655334471</v>
      </c>
      <c r="F16" s="24"/>
      <c r="G16" s="232">
        <f t="shared" si="4"/>
        <v>10.64489231459021</v>
      </c>
      <c r="H16" s="258">
        <f t="shared" si="5"/>
        <v>9.6241459871877417</v>
      </c>
      <c r="I16" s="232">
        <f t="shared" si="6"/>
        <v>-1.0207463274024686</v>
      </c>
      <c r="J16" s="13"/>
      <c r="K16" s="75"/>
      <c r="L16" s="123" t="str">
        <f t="shared" si="7"/>
        <v>Montería</v>
      </c>
      <c r="M16" s="129">
        <f t="shared" si="8"/>
        <v>11.055871219102857</v>
      </c>
      <c r="N16" s="127"/>
      <c r="O16" s="130" t="s">
        <v>340</v>
      </c>
      <c r="P16" s="130">
        <v>11.544209497740439</v>
      </c>
      <c r="Q16" s="130">
        <v>11.055871219102857</v>
      </c>
      <c r="R16" s="130">
        <v>10.579650429478402</v>
      </c>
      <c r="S16" s="130">
        <v>10.405068755269273</v>
      </c>
      <c r="T16" s="127"/>
      <c r="U16" s="127"/>
      <c r="V16" s="127"/>
      <c r="W16" s="127"/>
      <c r="X16" s="59"/>
      <c r="Y16" s="51"/>
    </row>
    <row r="17" spans="1:25" ht="14.25" customHeight="1" x14ac:dyDescent="0.4">
      <c r="A17" s="3"/>
      <c r="B17" s="125" t="str">
        <f t="shared" si="0"/>
        <v>Bogotá</v>
      </c>
      <c r="C17" s="236">
        <f t="shared" si="1"/>
        <v>15.125244275938385</v>
      </c>
      <c r="D17" s="236">
        <f t="shared" si="2"/>
        <v>10.697926907053057</v>
      </c>
      <c r="E17" s="236">
        <f t="shared" si="3"/>
        <v>-4.427317368885328</v>
      </c>
      <c r="F17" s="174"/>
      <c r="G17" s="236">
        <f t="shared" si="4"/>
        <v>12.409864631526482</v>
      </c>
      <c r="H17" s="236">
        <f t="shared" si="5"/>
        <v>8.5586884756197801</v>
      </c>
      <c r="I17" s="236">
        <f t="shared" si="6"/>
        <v>-3.8511761559067015</v>
      </c>
      <c r="J17" s="13"/>
      <c r="K17" s="75"/>
      <c r="L17" s="123" t="str">
        <f t="shared" si="7"/>
        <v>Pasto</v>
      </c>
      <c r="M17" s="129">
        <f t="shared" si="8"/>
        <v>10.71954632605766</v>
      </c>
      <c r="N17" s="127"/>
      <c r="O17" s="130" t="s">
        <v>339</v>
      </c>
      <c r="P17" s="130">
        <v>13.020047191591107</v>
      </c>
      <c r="Q17" s="130">
        <v>10.71954632605766</v>
      </c>
      <c r="R17" s="130">
        <v>10.64489231459021</v>
      </c>
      <c r="S17" s="130">
        <v>9.6241459871877417</v>
      </c>
      <c r="T17" s="127"/>
      <c r="U17" s="127"/>
      <c r="V17" s="127"/>
      <c r="W17" s="127"/>
      <c r="X17" s="59"/>
      <c r="Y17" s="51"/>
    </row>
    <row r="18" spans="1:25" ht="15" customHeight="1" x14ac:dyDescent="0.4">
      <c r="A18" s="3"/>
      <c r="B18" s="125" t="str">
        <f>+O19</f>
        <v>Total 13 áreas</v>
      </c>
      <c r="C18" s="259">
        <f>+P19</f>
        <v>13.873400956443563</v>
      </c>
      <c r="D18" s="236">
        <f t="shared" si="2"/>
        <v>9.8646017192333542</v>
      </c>
      <c r="E18" s="259">
        <f t="shared" si="3"/>
        <v>-4.0087992372102086</v>
      </c>
      <c r="F18" s="24"/>
      <c r="G18" s="259">
        <f>+R19</f>
        <v>11.485039085474929</v>
      </c>
      <c r="H18" s="236">
        <f t="shared" si="5"/>
        <v>8.4326867468435811</v>
      </c>
      <c r="I18" s="259">
        <f t="shared" si="6"/>
        <v>-3.0523523386313478</v>
      </c>
      <c r="J18" s="13"/>
      <c r="K18" s="75"/>
      <c r="L18" s="123" t="str">
        <f t="shared" si="7"/>
        <v>Bogotá</v>
      </c>
      <c r="M18" s="129">
        <f t="shared" si="8"/>
        <v>10.697926907053057</v>
      </c>
      <c r="N18" s="127"/>
      <c r="O18" s="130" t="s">
        <v>338</v>
      </c>
      <c r="P18" s="130">
        <v>15.125244275938385</v>
      </c>
      <c r="Q18" s="130">
        <v>10.697926907053057</v>
      </c>
      <c r="R18" s="130">
        <v>12.409864631526482</v>
      </c>
      <c r="S18" s="130">
        <v>8.5586884756197801</v>
      </c>
      <c r="T18" s="127"/>
      <c r="U18" s="127"/>
      <c r="V18" s="127"/>
      <c r="W18" s="127"/>
      <c r="X18" s="59"/>
      <c r="Y18" s="51"/>
    </row>
    <row r="19" spans="1:25" ht="15" customHeight="1" x14ac:dyDescent="0.4">
      <c r="A19" s="3"/>
      <c r="B19" s="122" t="str">
        <f t="shared" si="0"/>
        <v>Cali</v>
      </c>
      <c r="C19" s="232">
        <f t="shared" si="1"/>
        <v>13.704585378925888</v>
      </c>
      <c r="D19" s="258">
        <f t="shared" si="2"/>
        <v>9.5058170941035378</v>
      </c>
      <c r="E19" s="232">
        <f t="shared" si="3"/>
        <v>-4.19876828482235</v>
      </c>
      <c r="F19" s="24"/>
      <c r="G19" s="232">
        <f t="shared" si="4"/>
        <v>10.240582404567053</v>
      </c>
      <c r="H19" s="258">
        <f t="shared" si="5"/>
        <v>8.6847405534599922</v>
      </c>
      <c r="I19" s="232">
        <f t="shared" si="6"/>
        <v>-1.5558418511070613</v>
      </c>
      <c r="J19" s="13"/>
      <c r="K19" s="75"/>
      <c r="L19" s="123" t="str">
        <f t="shared" si="7"/>
        <v>Total 13 áreas</v>
      </c>
      <c r="M19" s="129">
        <f t="shared" si="8"/>
        <v>9.8646017192333542</v>
      </c>
      <c r="N19" s="127"/>
      <c r="O19" s="130" t="s">
        <v>337</v>
      </c>
      <c r="P19" s="130">
        <v>13.873400956443563</v>
      </c>
      <c r="Q19" s="130">
        <v>9.8646017192333542</v>
      </c>
      <c r="R19" s="130">
        <v>11.485039085474929</v>
      </c>
      <c r="S19" s="130">
        <v>8.4326867468435811</v>
      </c>
      <c r="T19" s="127"/>
      <c r="U19" s="127"/>
      <c r="V19" s="127"/>
      <c r="W19" s="127"/>
      <c r="X19" s="59"/>
      <c r="Y19" s="51"/>
    </row>
    <row r="20" spans="1:25" ht="15" customHeight="1" x14ac:dyDescent="0.4">
      <c r="A20" s="3"/>
      <c r="B20" s="122" t="str">
        <f t="shared" si="0"/>
        <v>Medellín</v>
      </c>
      <c r="C20" s="232">
        <f t="shared" si="1"/>
        <v>14.005780650194573</v>
      </c>
      <c r="D20" s="258">
        <f t="shared" si="2"/>
        <v>9.3343106084282752</v>
      </c>
      <c r="E20" s="232">
        <f t="shared" si="3"/>
        <v>-4.6714700417662982</v>
      </c>
      <c r="F20" s="24"/>
      <c r="G20" s="232">
        <f t="shared" si="4"/>
        <v>12.433942460661392</v>
      </c>
      <c r="H20" s="258">
        <f t="shared" si="5"/>
        <v>7.5409374379673944</v>
      </c>
      <c r="I20" s="232">
        <f t="shared" si="6"/>
        <v>-4.8930050226939974</v>
      </c>
      <c r="J20" s="13"/>
      <c r="K20" s="75"/>
      <c r="L20" s="123" t="str">
        <f t="shared" si="7"/>
        <v>Cali</v>
      </c>
      <c r="M20" s="129">
        <f t="shared" si="8"/>
        <v>9.5058170941035378</v>
      </c>
      <c r="N20" s="127"/>
      <c r="O20" s="130" t="s">
        <v>333</v>
      </c>
      <c r="P20" s="130">
        <v>13.704585378925888</v>
      </c>
      <c r="Q20" s="130">
        <v>9.5058170941035378</v>
      </c>
      <c r="R20" s="130">
        <v>10.240582404567053</v>
      </c>
      <c r="S20" s="130">
        <v>8.6847405534599922</v>
      </c>
      <c r="T20" s="127"/>
      <c r="U20" s="127"/>
      <c r="V20" s="127"/>
      <c r="W20" s="127"/>
      <c r="X20" s="59"/>
      <c r="Y20" s="51"/>
    </row>
    <row r="21" spans="1:25" ht="15" customHeight="1" x14ac:dyDescent="0.4">
      <c r="A21" s="3"/>
      <c r="B21" s="122" t="str">
        <f t="shared" si="0"/>
        <v>Pereira</v>
      </c>
      <c r="C21" s="232">
        <f t="shared" si="1"/>
        <v>12.55982099332974</v>
      </c>
      <c r="D21" s="258">
        <f t="shared" si="2"/>
        <v>9.1587643740755613</v>
      </c>
      <c r="E21" s="232">
        <f t="shared" si="3"/>
        <v>-3.4010566192541791</v>
      </c>
      <c r="F21" s="24"/>
      <c r="G21" s="232">
        <f t="shared" si="4"/>
        <v>10.283344081656209</v>
      </c>
      <c r="H21" s="258">
        <f t="shared" si="5"/>
        <v>7.0481424792655094</v>
      </c>
      <c r="I21" s="232">
        <f t="shared" si="6"/>
        <v>-3.2352016023906991</v>
      </c>
      <c r="J21" s="13"/>
      <c r="K21" s="75"/>
      <c r="L21" s="123" t="str">
        <f t="shared" si="7"/>
        <v>Medellín</v>
      </c>
      <c r="M21" s="129">
        <f t="shared" si="8"/>
        <v>9.3343106084282752</v>
      </c>
      <c r="N21" s="127"/>
      <c r="O21" s="130" t="s">
        <v>335</v>
      </c>
      <c r="P21" s="130">
        <v>14.005780650194573</v>
      </c>
      <c r="Q21" s="130">
        <v>9.3343106084282752</v>
      </c>
      <c r="R21" s="130">
        <v>12.433942460661392</v>
      </c>
      <c r="S21" s="130">
        <v>7.5409374379673944</v>
      </c>
      <c r="T21" s="127"/>
      <c r="U21" s="127"/>
      <c r="V21" s="127"/>
      <c r="W21" s="127"/>
      <c r="X21" s="59"/>
      <c r="Y21" s="51"/>
    </row>
    <row r="22" spans="1:25" ht="14.25" customHeight="1" x14ac:dyDescent="0.4">
      <c r="A22" s="3"/>
      <c r="B22" s="122" t="str">
        <f t="shared" si="0"/>
        <v>Villavicencio</v>
      </c>
      <c r="C22" s="232">
        <f t="shared" si="1"/>
        <v>11.666720764244131</v>
      </c>
      <c r="D22" s="258">
        <f t="shared" si="2"/>
        <v>9.1519442282113452</v>
      </c>
      <c r="E22" s="232">
        <f t="shared" si="3"/>
        <v>-2.5147765360327856</v>
      </c>
      <c r="F22" s="24"/>
      <c r="G22" s="232">
        <f t="shared" si="4"/>
        <v>8.1307605309420126</v>
      </c>
      <c r="H22" s="258">
        <f t="shared" si="5"/>
        <v>8.4095508061751012</v>
      </c>
      <c r="I22" s="232">
        <f t="shared" si="6"/>
        <v>0.27879027523308864</v>
      </c>
      <c r="J22" s="13"/>
      <c r="K22" s="75"/>
      <c r="L22" s="123" t="str">
        <f t="shared" si="7"/>
        <v>Pereira</v>
      </c>
      <c r="M22" s="129">
        <f t="shared" si="8"/>
        <v>9.1587643740755613</v>
      </c>
      <c r="N22" s="127"/>
      <c r="O22" s="130" t="s">
        <v>341</v>
      </c>
      <c r="P22" s="130">
        <v>12.55982099332974</v>
      </c>
      <c r="Q22" s="130">
        <v>9.1587643740755613</v>
      </c>
      <c r="R22" s="130">
        <v>10.283344081656209</v>
      </c>
      <c r="S22" s="130">
        <v>7.0481424792655094</v>
      </c>
      <c r="T22" s="127"/>
      <c r="U22" s="127"/>
      <c r="V22" s="127"/>
      <c r="W22" s="127"/>
      <c r="X22" s="59"/>
      <c r="Y22" s="51"/>
    </row>
    <row r="23" spans="1:25" ht="14.25" customHeight="1" x14ac:dyDescent="0.4">
      <c r="A23" s="3"/>
      <c r="B23" s="122" t="str">
        <f t="shared" si="0"/>
        <v>Manizales</v>
      </c>
      <c r="C23" s="232">
        <f t="shared" si="1"/>
        <v>13.587660441012167</v>
      </c>
      <c r="D23" s="258">
        <f t="shared" si="2"/>
        <v>9.0959498212202998</v>
      </c>
      <c r="E23" s="232">
        <f t="shared" si="3"/>
        <v>-4.491710619791867</v>
      </c>
      <c r="F23" s="24"/>
      <c r="G23" s="232">
        <f t="shared" si="4"/>
        <v>10.134757136793121</v>
      </c>
      <c r="H23" s="258">
        <f t="shared" si="5"/>
        <v>7.7773973163617365</v>
      </c>
      <c r="I23" s="232">
        <f t="shared" si="6"/>
        <v>-2.3573598204313848</v>
      </c>
      <c r="J23" s="13"/>
      <c r="K23" s="75"/>
      <c r="L23" s="123" t="str">
        <f t="shared" si="7"/>
        <v>Villavicencio</v>
      </c>
      <c r="M23" s="129">
        <f t="shared" si="8"/>
        <v>9.1519442282113452</v>
      </c>
      <c r="N23" s="127"/>
      <c r="O23" s="130" t="s">
        <v>334</v>
      </c>
      <c r="P23" s="130">
        <v>11.666720764244131</v>
      </c>
      <c r="Q23" s="130">
        <v>9.1519442282113452</v>
      </c>
      <c r="R23" s="130">
        <v>8.1307605309420126</v>
      </c>
      <c r="S23" s="130">
        <v>8.4095508061751012</v>
      </c>
      <c r="T23" s="127"/>
      <c r="U23" s="127"/>
      <c r="V23" s="127"/>
      <c r="W23" s="127"/>
      <c r="X23" s="59"/>
      <c r="Y23" s="51"/>
    </row>
    <row r="24" spans="1:25" ht="15" customHeight="1" x14ac:dyDescent="0.4">
      <c r="A24" s="3"/>
      <c r="B24" s="122" t="str">
        <f t="shared" si="0"/>
        <v>Bucaramanga</v>
      </c>
      <c r="C24" s="232">
        <f t="shared" si="1"/>
        <v>13.562055227454808</v>
      </c>
      <c r="D24" s="258">
        <f t="shared" si="2"/>
        <v>8.6045258941527685</v>
      </c>
      <c r="E24" s="232">
        <f t="shared" si="3"/>
        <v>-4.9575293333020394</v>
      </c>
      <c r="F24" s="24"/>
      <c r="G24" s="232">
        <f t="shared" si="4"/>
        <v>11.15692759176504</v>
      </c>
      <c r="H24" s="258">
        <f t="shared" si="5"/>
        <v>8.4891134501425469</v>
      </c>
      <c r="I24" s="232">
        <f t="shared" si="6"/>
        <v>-2.6678141416224932</v>
      </c>
      <c r="J24" s="13"/>
      <c r="K24" s="75"/>
      <c r="L24" s="123" t="str">
        <f t="shared" si="7"/>
        <v>Manizales</v>
      </c>
      <c r="M24" s="129">
        <f t="shared" si="8"/>
        <v>9.0959498212202998</v>
      </c>
      <c r="N24" s="127"/>
      <c r="O24" s="130" t="s">
        <v>343</v>
      </c>
      <c r="P24" s="130">
        <v>13.587660441012167</v>
      </c>
      <c r="Q24" s="130">
        <v>9.0959498212202998</v>
      </c>
      <c r="R24" s="130">
        <v>10.134757136793121</v>
      </c>
      <c r="S24" s="130">
        <v>7.7773973163617365</v>
      </c>
      <c r="T24" s="127"/>
      <c r="U24" s="127"/>
      <c r="V24" s="127"/>
      <c r="W24" s="127"/>
      <c r="X24" s="59"/>
      <c r="Y24" s="51"/>
    </row>
    <row r="25" spans="1:25" ht="15" customHeight="1" x14ac:dyDescent="0.4">
      <c r="A25" s="3"/>
      <c r="B25" s="122" t="str">
        <f t="shared" si="0"/>
        <v>Barranquilla</v>
      </c>
      <c r="C25" s="232">
        <f t="shared" si="1"/>
        <v>12.020618091212144</v>
      </c>
      <c r="D25" s="258">
        <f t="shared" si="2"/>
        <v>8.5992113868753375</v>
      </c>
      <c r="E25" s="232">
        <f t="shared" si="3"/>
        <v>-3.4214067043368068</v>
      </c>
      <c r="F25" s="24"/>
      <c r="G25" s="232">
        <f t="shared" si="4"/>
        <v>11.901130823374254</v>
      </c>
      <c r="H25" s="258">
        <f t="shared" si="5"/>
        <v>7.7918588740120862</v>
      </c>
      <c r="I25" s="232">
        <f t="shared" si="6"/>
        <v>-4.1092719493621681</v>
      </c>
      <c r="J25" s="13"/>
      <c r="K25" s="75"/>
      <c r="L25" s="123" t="str">
        <f t="shared" si="7"/>
        <v>Bucaramanga</v>
      </c>
      <c r="M25" s="129">
        <f t="shared" si="8"/>
        <v>8.6045258941527685</v>
      </c>
      <c r="N25" s="127"/>
      <c r="O25" s="130" t="s">
        <v>336</v>
      </c>
      <c r="P25" s="130">
        <v>13.562055227454808</v>
      </c>
      <c r="Q25" s="130">
        <v>8.6045258941527685</v>
      </c>
      <c r="R25" s="130">
        <v>11.15692759176504</v>
      </c>
      <c r="S25" s="130">
        <v>8.4891134501425469</v>
      </c>
      <c r="T25" s="127"/>
      <c r="U25" s="127"/>
      <c r="V25" s="127"/>
      <c r="W25" s="127"/>
      <c r="X25" s="59"/>
      <c r="Y25" s="51"/>
    </row>
    <row r="26" spans="1:25" ht="15" customHeight="1" x14ac:dyDescent="0.4">
      <c r="A26" s="3"/>
      <c r="B26" s="122" t="str">
        <f t="shared" si="0"/>
        <v>Cartagena</v>
      </c>
      <c r="C26" s="232">
        <f t="shared" si="1"/>
        <v>8.7913602083432885</v>
      </c>
      <c r="D26" s="258">
        <f t="shared" si="2"/>
        <v>6.3188818355130199</v>
      </c>
      <c r="E26" s="232">
        <f t="shared" si="3"/>
        <v>-2.4724783728302686</v>
      </c>
      <c r="F26" s="24"/>
      <c r="G26" s="232">
        <f t="shared" si="4"/>
        <v>7.2483845837632037</v>
      </c>
      <c r="H26" s="258">
        <f t="shared" si="5"/>
        <v>6.4511058755118631</v>
      </c>
      <c r="I26" s="232">
        <f t="shared" si="6"/>
        <v>-0.79727870825134062</v>
      </c>
      <c r="J26" s="13"/>
      <c r="K26" s="75"/>
      <c r="L26" s="123" t="str">
        <f t="shared" si="7"/>
        <v>Barranquilla</v>
      </c>
      <c r="M26" s="129">
        <f t="shared" si="8"/>
        <v>8.5992113868753375</v>
      </c>
      <c r="N26" s="127"/>
      <c r="O26" s="130" t="s">
        <v>332</v>
      </c>
      <c r="P26" s="130">
        <v>12.020618091212144</v>
      </c>
      <c r="Q26" s="130">
        <v>8.5992113868753375</v>
      </c>
      <c r="R26" s="130">
        <v>11.901130823374254</v>
      </c>
      <c r="S26" s="130">
        <v>7.7918588740120862</v>
      </c>
      <c r="T26" s="127"/>
      <c r="U26" s="127"/>
      <c r="V26" s="127"/>
      <c r="W26" s="127"/>
      <c r="X26" s="59"/>
      <c r="Y26" s="51"/>
    </row>
    <row r="27" spans="1:25" ht="13.15" x14ac:dyDescent="0.4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75"/>
      <c r="L27" s="123" t="str">
        <f t="shared" ref="L27" si="9">O27</f>
        <v>Cartagena</v>
      </c>
      <c r="M27" s="56">
        <f t="shared" ref="M27" si="10">Q27</f>
        <v>6.3188818355130199</v>
      </c>
      <c r="N27" s="51"/>
      <c r="O27" s="130" t="s">
        <v>331</v>
      </c>
      <c r="P27" s="130">
        <v>8.7913602083432885</v>
      </c>
      <c r="Q27" s="130">
        <v>6.3188818355130199</v>
      </c>
      <c r="R27" s="130">
        <v>7.2483845837632037</v>
      </c>
      <c r="S27" s="130">
        <v>6.4511058755118631</v>
      </c>
      <c r="T27" s="51"/>
      <c r="U27" s="51"/>
      <c r="V27" s="51"/>
      <c r="W27" s="51"/>
      <c r="X27" s="59"/>
      <c r="Y27" s="51"/>
    </row>
    <row r="28" spans="1:25" ht="13.15" x14ac:dyDescent="0.4">
      <c r="A28" s="3"/>
      <c r="B28" s="21" t="s">
        <v>79</v>
      </c>
      <c r="C28" s="259">
        <f>C17-C18</f>
        <v>1.2518433194948226</v>
      </c>
      <c r="D28" s="236">
        <f>D17-D18</f>
        <v>0.83332518781970322</v>
      </c>
      <c r="E28" s="260"/>
      <c r="F28" s="260"/>
      <c r="G28" s="259">
        <f>G17-G18</f>
        <v>0.92482554605155265</v>
      </c>
      <c r="H28" s="236">
        <f>H17-H18</f>
        <v>0.12600172877619897</v>
      </c>
      <c r="I28" s="260"/>
      <c r="J28" s="13"/>
      <c r="K28" s="75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1"/>
    </row>
    <row r="29" spans="1:25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75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1"/>
    </row>
    <row r="30" spans="1:25" ht="13.15" x14ac:dyDescent="0.35">
      <c r="A30" s="3"/>
      <c r="B30" s="35"/>
      <c r="C30" s="197" t="s">
        <v>173</v>
      </c>
      <c r="D30" s="197"/>
      <c r="E30" s="197"/>
      <c r="F30" s="197"/>
      <c r="G30" s="197"/>
      <c r="H30" s="197"/>
      <c r="I30" s="197"/>
      <c r="J30" s="13"/>
      <c r="K30" s="75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1"/>
    </row>
    <row r="31" spans="1:25" ht="13.15" x14ac:dyDescent="0.35">
      <c r="A31" s="3"/>
      <c r="B31" s="35"/>
      <c r="C31" s="197" t="str">
        <f>'Tasa Ocup. % Ciudades Hombres'!C31:I31</f>
        <v>Porcentaje, año corrido noviembre 2022</v>
      </c>
      <c r="D31" s="197"/>
      <c r="E31" s="197"/>
      <c r="F31" s="197"/>
      <c r="G31" s="197"/>
      <c r="H31" s="197"/>
      <c r="I31" s="197"/>
      <c r="J31" s="13"/>
      <c r="K31" s="75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1"/>
    </row>
    <row r="32" spans="1:25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5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1"/>
    </row>
    <row r="33" spans="1:24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5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</row>
    <row r="34" spans="1:24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5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</row>
    <row r="35" spans="1:24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5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</row>
    <row r="36" spans="1:24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5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</row>
    <row r="37" spans="1:24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5"/>
      <c r="L37" s="59" t="s">
        <v>18</v>
      </c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</row>
    <row r="38" spans="1:24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5"/>
      <c r="L38" s="59" t="s">
        <v>18</v>
      </c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</row>
    <row r="39" spans="1:24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75"/>
      <c r="L39" s="59" t="s">
        <v>18</v>
      </c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</row>
    <row r="40" spans="1:24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59"/>
      <c r="X40" s="59"/>
    </row>
    <row r="41" spans="1:24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59"/>
      <c r="X41" s="59"/>
    </row>
    <row r="42" spans="1:24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59"/>
      <c r="X42" s="59"/>
    </row>
    <row r="43" spans="1:24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2"/>
    </row>
    <row r="48" spans="1:24" x14ac:dyDescent="0.35">
      <c r="A48" s="144" t="s">
        <v>320</v>
      </c>
      <c r="B48" s="147"/>
      <c r="C48" s="147"/>
      <c r="D48" s="147"/>
      <c r="E48" s="147"/>
      <c r="F48" s="147"/>
      <c r="G48" s="147"/>
      <c r="H48" s="147"/>
      <c r="I48" s="147"/>
      <c r="J48" s="13"/>
      <c r="K48" s="2"/>
    </row>
    <row r="49" spans="1:11" x14ac:dyDescent="0.35">
      <c r="A49" s="144" t="s">
        <v>171</v>
      </c>
      <c r="B49" s="147"/>
      <c r="C49" s="147"/>
      <c r="D49" s="147"/>
      <c r="E49" s="147"/>
      <c r="F49" s="147"/>
      <c r="G49" s="147"/>
      <c r="H49" s="147"/>
      <c r="I49" s="147"/>
      <c r="J49" s="13"/>
      <c r="K49" s="2"/>
    </row>
    <row r="50" spans="1:11" x14ac:dyDescent="0.35">
      <c r="A50" s="144" t="s">
        <v>172</v>
      </c>
      <c r="B50" s="147"/>
      <c r="C50" s="147"/>
      <c r="D50" s="147"/>
      <c r="E50" s="147"/>
      <c r="F50" s="147"/>
      <c r="G50" s="147"/>
      <c r="H50" s="147"/>
      <c r="I50" s="147"/>
      <c r="J50" s="13"/>
      <c r="K50" s="2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</row>
    <row r="53" spans="1:11" x14ac:dyDescent="0.3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O31" sqref="O31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4" width="11.86328125" style="10" customWidth="1"/>
    <col min="5" max="5" width="12.86328125" style="10" customWidth="1"/>
    <col min="6" max="6" width="8.86328125" style="10" customWidth="1"/>
    <col min="7" max="7" width="11.53125" style="10" customWidth="1"/>
    <col min="8" max="8" width="12.53125" style="10" customWidth="1"/>
    <col min="9" max="9" width="13.86328125" style="10" customWidth="1"/>
    <col min="10" max="10" width="1.86328125" style="10" customWidth="1"/>
    <col min="11" max="11" width="10.86328125" style="10"/>
    <col min="12" max="12" width="14.33203125" style="10" bestFit="1" customWidth="1"/>
    <col min="13" max="13" width="5.6640625" style="10" bestFit="1" customWidth="1"/>
    <col min="14" max="14" width="10.86328125" style="10"/>
    <col min="15" max="15" width="14.46484375" style="10" bestFit="1" customWidth="1"/>
    <col min="16" max="16384" width="10.86328125" style="10"/>
  </cols>
  <sheetData>
    <row r="1" spans="1:30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59"/>
      <c r="X4" s="59"/>
      <c r="Y4" s="59"/>
      <c r="Z4" s="59"/>
      <c r="AA4" s="59"/>
      <c r="AB4" s="59"/>
      <c r="AC4" s="59"/>
      <c r="AD4" s="59"/>
    </row>
    <row r="5" spans="1:30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59"/>
      <c r="X5" s="59"/>
      <c r="Y5" s="59"/>
      <c r="Z5" s="59"/>
      <c r="AA5" s="59"/>
      <c r="AB5" s="59"/>
      <c r="AC5" s="59"/>
      <c r="AD5" s="59"/>
    </row>
    <row r="6" spans="1:30" ht="19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59"/>
      <c r="X6" s="59"/>
      <c r="Y6" s="59"/>
      <c r="Z6" s="59"/>
      <c r="AA6" s="59"/>
      <c r="AB6" s="59"/>
      <c r="AC6" s="59"/>
      <c r="AD6" s="59"/>
    </row>
    <row r="7" spans="1:30" ht="13.15" x14ac:dyDescent="0.4">
      <c r="A7" s="3"/>
      <c r="B7" s="11"/>
      <c r="C7" s="192" t="s">
        <v>83</v>
      </c>
      <c r="D7" s="192"/>
      <c r="E7" s="192"/>
      <c r="F7" s="192"/>
      <c r="G7" s="192"/>
      <c r="H7" s="192"/>
      <c r="I7" s="192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59"/>
      <c r="X7" s="59"/>
      <c r="Y7" s="59"/>
      <c r="Z7" s="59"/>
      <c r="AA7" s="59"/>
      <c r="AB7" s="59"/>
      <c r="AC7" s="59"/>
      <c r="AD7" s="59"/>
    </row>
    <row r="8" spans="1:30" ht="13.15" x14ac:dyDescent="0.4">
      <c r="A8" s="3"/>
      <c r="B8" s="11"/>
      <c r="C8" s="192" t="str">
        <f>'Tasa Desocup.% Ciudades Hombres'!C8:I8</f>
        <v>Porcentaje</v>
      </c>
      <c r="D8" s="192"/>
      <c r="E8" s="192"/>
      <c r="F8" s="192"/>
      <c r="G8" s="192"/>
      <c r="H8" s="192"/>
      <c r="I8" s="192"/>
      <c r="J8" s="13"/>
      <c r="K8" s="2"/>
      <c r="L8" s="51"/>
      <c r="M8" s="51"/>
      <c r="N8" s="51"/>
      <c r="O8" s="51"/>
      <c r="P8" s="51" t="s">
        <v>223</v>
      </c>
      <c r="Q8" s="51"/>
      <c r="R8" s="51" t="s">
        <v>224</v>
      </c>
      <c r="S8" s="51"/>
      <c r="T8" s="51"/>
      <c r="U8" s="51"/>
      <c r="W8" s="59"/>
      <c r="X8" s="59"/>
      <c r="Y8" s="59"/>
      <c r="Z8" s="59"/>
      <c r="AA8" s="59"/>
      <c r="AB8" s="59"/>
      <c r="AC8" s="59"/>
      <c r="AD8" s="59"/>
    </row>
    <row r="9" spans="1:30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59"/>
      <c r="Y9" s="59"/>
      <c r="Z9" s="59"/>
      <c r="AA9" s="59"/>
      <c r="AB9" s="59"/>
      <c r="AC9" s="59"/>
      <c r="AD9" s="59"/>
    </row>
    <row r="10" spans="1:30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8" t="str">
        <f>'Tasa Desocup.% Ciudades Hombres'!E10:E11</f>
        <v>Cambio p.p   '22/'21</v>
      </c>
      <c r="F10" s="20"/>
      <c r="G10" s="190" t="str">
        <f>+'Mercado Laboral (personas)'!G10:H10</f>
        <v>Septiembre - Noviembre</v>
      </c>
      <c r="H10" s="190"/>
      <c r="I10" s="198" t="str">
        <f>'Tasa Desocup.% Ciudades Hombres'!I10:I11</f>
        <v>Cambio p.p   '22/'21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59"/>
      <c r="Y10" s="59"/>
      <c r="Z10" s="59"/>
      <c r="AA10" s="59"/>
      <c r="AB10" s="59"/>
      <c r="AC10" s="59"/>
      <c r="AD10" s="59"/>
    </row>
    <row r="11" spans="1:30" ht="15.75" customHeight="1" x14ac:dyDescent="0.4">
      <c r="A11" s="3"/>
      <c r="B11" s="2"/>
      <c r="C11" s="20">
        <f>'Tasa Desocup.% Ciudades Hombres'!C11</f>
        <v>2021</v>
      </c>
      <c r="D11" s="20">
        <f>'Tasa Desocup.% Ciudades Hombres'!D11</f>
        <v>2022</v>
      </c>
      <c r="E11" s="199"/>
      <c r="F11" s="20"/>
      <c r="G11" s="20">
        <f>'Tasa Desocup.% Ciudades Hombres'!G11</f>
        <v>2021</v>
      </c>
      <c r="H11" s="20">
        <f>'Tasa Desocup.% Ciudades Hombres'!H11</f>
        <v>2022</v>
      </c>
      <c r="I11" s="199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59"/>
      <c r="Y11" s="59"/>
      <c r="Z11" s="59"/>
      <c r="AA11" s="59"/>
      <c r="AB11" s="59"/>
      <c r="AC11" s="59"/>
      <c r="AD11" s="59"/>
    </row>
    <row r="12" spans="1:30" ht="12" customHeight="1" x14ac:dyDescent="0.4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59"/>
      <c r="Y12" s="59"/>
      <c r="Z12" s="59"/>
      <c r="AA12" s="59"/>
      <c r="AB12" s="59"/>
      <c r="AC12" s="59"/>
      <c r="AD12" s="59"/>
    </row>
    <row r="13" spans="1:30" ht="15" customHeight="1" x14ac:dyDescent="0.4">
      <c r="A13" s="3"/>
      <c r="B13" s="125" t="str">
        <f>+O14</f>
        <v>Bogotá</v>
      </c>
      <c r="C13" s="236">
        <f>+P14</f>
        <v>49.080951911372225</v>
      </c>
      <c r="D13" s="236">
        <f>+Q14</f>
        <v>52.166609014116403</v>
      </c>
      <c r="E13" s="236">
        <f t="shared" ref="E13:E26" si="0">+D13-C13</f>
        <v>3.0856571027441788</v>
      </c>
      <c r="F13" s="174"/>
      <c r="G13" s="236">
        <f>+R14</f>
        <v>49.919951088791642</v>
      </c>
      <c r="H13" s="236">
        <f>+S14</f>
        <v>53.904188616202298</v>
      </c>
      <c r="I13" s="236">
        <f t="shared" ref="I13:I26" si="1">+H13-G13</f>
        <v>3.9842375274106558</v>
      </c>
      <c r="J13" s="13"/>
      <c r="K13" s="2"/>
      <c r="L13" s="123">
        <f>O13</f>
        <v>0</v>
      </c>
      <c r="M13" s="76" t="str">
        <f t="shared" ref="M13:M26" si="2">Q13</f>
        <v xml:space="preserve">Mujer </v>
      </c>
      <c r="N13" s="51"/>
      <c r="O13" s="124">
        <v>0</v>
      </c>
      <c r="P13" s="124" t="s">
        <v>21</v>
      </c>
      <c r="Q13" s="124" t="s">
        <v>345</v>
      </c>
      <c r="R13" s="124" t="s">
        <v>345</v>
      </c>
      <c r="S13" s="124" t="s">
        <v>345</v>
      </c>
      <c r="T13" s="51"/>
      <c r="U13" s="51"/>
      <c r="X13" s="59"/>
      <c r="Y13" s="59"/>
      <c r="Z13" s="59"/>
      <c r="AA13" s="59"/>
      <c r="AB13" s="59"/>
      <c r="AC13" s="59"/>
      <c r="AD13" s="59"/>
    </row>
    <row r="14" spans="1:30" ht="15" customHeight="1" x14ac:dyDescent="0.4">
      <c r="A14" s="3"/>
      <c r="B14" s="122" t="str">
        <f t="shared" ref="B14:B26" si="3">+O15</f>
        <v>Pasto</v>
      </c>
      <c r="C14" s="232">
        <f>+P15</f>
        <v>48.107244558730208</v>
      </c>
      <c r="D14" s="258">
        <f>+Q15</f>
        <v>51.825028427553889</v>
      </c>
      <c r="E14" s="232">
        <f t="shared" si="0"/>
        <v>3.7177838688236804</v>
      </c>
      <c r="F14" s="24"/>
      <c r="G14" s="232">
        <f>+R15</f>
        <v>48.655012277871549</v>
      </c>
      <c r="H14" s="258">
        <f>+S15</f>
        <v>52.144081239213158</v>
      </c>
      <c r="I14" s="232">
        <f t="shared" si="1"/>
        <v>3.4890689613416086</v>
      </c>
      <c r="J14" s="13"/>
      <c r="K14" s="2"/>
      <c r="L14" s="123" t="str">
        <f t="shared" ref="L14:L26" si="4">O14</f>
        <v>Bogotá</v>
      </c>
      <c r="M14" s="76">
        <f t="shared" si="2"/>
        <v>52.166609014116403</v>
      </c>
      <c r="N14" s="51"/>
      <c r="O14" s="124" t="s">
        <v>338</v>
      </c>
      <c r="P14" s="124">
        <v>49.080951911372225</v>
      </c>
      <c r="Q14" s="124">
        <v>52.166609014116403</v>
      </c>
      <c r="R14" s="124">
        <v>49.919951088791642</v>
      </c>
      <c r="S14" s="124">
        <v>53.904188616202298</v>
      </c>
      <c r="T14" s="51"/>
      <c r="U14" s="51"/>
      <c r="X14" s="59"/>
      <c r="Y14" s="59"/>
      <c r="Z14" s="59"/>
      <c r="AA14" s="59"/>
      <c r="AB14" s="59"/>
      <c r="AC14" s="59"/>
      <c r="AD14" s="59"/>
    </row>
    <row r="15" spans="1:30" ht="15" customHeight="1" x14ac:dyDescent="0.4">
      <c r="A15" s="3"/>
      <c r="B15" s="122" t="str">
        <f t="shared" si="3"/>
        <v>Bucaramanga</v>
      </c>
      <c r="C15" s="232">
        <f>+P16</f>
        <v>42.363269413748711</v>
      </c>
      <c r="D15" s="258">
        <f t="shared" ref="D15:D26" si="5">+Q16</f>
        <v>51.463124023272201</v>
      </c>
      <c r="E15" s="232">
        <f t="shared" si="0"/>
        <v>9.09985460952349</v>
      </c>
      <c r="F15" s="24"/>
      <c r="G15" s="232">
        <f t="shared" ref="G15:G26" si="6">+R16</f>
        <v>46.524485585812805</v>
      </c>
      <c r="H15" s="258">
        <f t="shared" ref="H15:H26" si="7">+S16</f>
        <v>51.979974530250004</v>
      </c>
      <c r="I15" s="232">
        <f t="shared" si="1"/>
        <v>5.4554889444371995</v>
      </c>
      <c r="J15" s="13"/>
      <c r="K15" s="2"/>
      <c r="L15" s="123" t="str">
        <f t="shared" si="4"/>
        <v>Pasto</v>
      </c>
      <c r="M15" s="76">
        <f t="shared" si="2"/>
        <v>51.825028427553889</v>
      </c>
      <c r="N15" s="51"/>
      <c r="O15" s="124" t="s">
        <v>339</v>
      </c>
      <c r="P15" s="124">
        <v>48.107244558730208</v>
      </c>
      <c r="Q15" s="124">
        <v>51.825028427553889</v>
      </c>
      <c r="R15" s="124">
        <v>48.655012277871549</v>
      </c>
      <c r="S15" s="124">
        <v>52.144081239213158</v>
      </c>
      <c r="T15" s="51"/>
      <c r="U15" s="51"/>
      <c r="X15" s="59"/>
      <c r="Y15" s="59"/>
      <c r="Z15" s="59"/>
      <c r="AA15" s="59"/>
      <c r="AB15" s="59"/>
      <c r="AC15" s="59"/>
      <c r="AD15" s="59"/>
    </row>
    <row r="16" spans="1:30" ht="15" customHeight="1" x14ac:dyDescent="0.4">
      <c r="A16" s="3"/>
      <c r="B16" s="122" t="str">
        <f t="shared" si="3"/>
        <v>Cali</v>
      </c>
      <c r="C16" s="232">
        <f t="shared" ref="C16:C26" si="8">+P17</f>
        <v>41.185196349391603</v>
      </c>
      <c r="D16" s="258">
        <f t="shared" si="5"/>
        <v>50.399916740508829</v>
      </c>
      <c r="E16" s="232">
        <f t="shared" si="0"/>
        <v>9.2147203911172255</v>
      </c>
      <c r="F16" s="24"/>
      <c r="G16" s="232">
        <f t="shared" si="6"/>
        <v>41.893328492878382</v>
      </c>
      <c r="H16" s="258">
        <f t="shared" si="7"/>
        <v>53.498123974447111</v>
      </c>
      <c r="I16" s="232">
        <f t="shared" si="1"/>
        <v>11.604795481568729</v>
      </c>
      <c r="J16" s="13"/>
      <c r="K16" s="2"/>
      <c r="L16" s="123" t="str">
        <f t="shared" si="4"/>
        <v>Bucaramanga</v>
      </c>
      <c r="M16" s="76">
        <f t="shared" si="2"/>
        <v>51.463124023272201</v>
      </c>
      <c r="N16" s="51"/>
      <c r="O16" s="124" t="s">
        <v>336</v>
      </c>
      <c r="P16" s="124">
        <v>42.363269413748711</v>
      </c>
      <c r="Q16" s="124">
        <v>51.463124023272201</v>
      </c>
      <c r="R16" s="124">
        <v>46.524485585812805</v>
      </c>
      <c r="S16" s="124">
        <v>51.979974530250004</v>
      </c>
      <c r="T16" s="51"/>
      <c r="U16" s="51"/>
      <c r="X16" s="59"/>
      <c r="Y16" s="59"/>
      <c r="Z16" s="59"/>
      <c r="AA16" s="59"/>
      <c r="AB16" s="59"/>
      <c r="AC16" s="59"/>
      <c r="AD16" s="59"/>
    </row>
    <row r="17" spans="1:30" ht="14.25" customHeight="1" x14ac:dyDescent="0.4">
      <c r="A17" s="3"/>
      <c r="B17" s="122" t="str">
        <f t="shared" si="3"/>
        <v>Villavicencio</v>
      </c>
      <c r="C17" s="232">
        <f t="shared" si="8"/>
        <v>45.041502294553744</v>
      </c>
      <c r="D17" s="258">
        <f t="shared" si="5"/>
        <v>49.872357965149547</v>
      </c>
      <c r="E17" s="232">
        <f t="shared" si="0"/>
        <v>4.8308556705958026</v>
      </c>
      <c r="F17" s="24"/>
      <c r="G17" s="232">
        <f t="shared" si="6"/>
        <v>48.366601240703183</v>
      </c>
      <c r="H17" s="258">
        <f t="shared" si="7"/>
        <v>50.937841198231403</v>
      </c>
      <c r="I17" s="232">
        <f t="shared" si="1"/>
        <v>2.5712399575282205</v>
      </c>
      <c r="J17" s="13"/>
      <c r="K17" s="2"/>
      <c r="L17" s="123" t="str">
        <f t="shared" si="4"/>
        <v>Cali</v>
      </c>
      <c r="M17" s="76">
        <f t="shared" si="2"/>
        <v>50.399916740508829</v>
      </c>
      <c r="N17" s="51"/>
      <c r="O17" s="124" t="s">
        <v>333</v>
      </c>
      <c r="P17" s="124">
        <v>41.185196349391603</v>
      </c>
      <c r="Q17" s="124">
        <v>50.399916740508829</v>
      </c>
      <c r="R17" s="124">
        <v>41.893328492878382</v>
      </c>
      <c r="S17" s="124">
        <v>53.498123974447111</v>
      </c>
      <c r="T17" s="51"/>
      <c r="U17" s="51"/>
      <c r="X17" s="59"/>
      <c r="Y17" s="59"/>
      <c r="Z17" s="59"/>
      <c r="AA17" s="59"/>
      <c r="AB17" s="59"/>
      <c r="AC17" s="59"/>
      <c r="AD17" s="59"/>
    </row>
    <row r="18" spans="1:30" ht="14.25" customHeight="1" x14ac:dyDescent="0.4">
      <c r="A18" s="3"/>
      <c r="B18" s="122" t="str">
        <f t="shared" si="3"/>
        <v>Medellín</v>
      </c>
      <c r="C18" s="232">
        <f t="shared" si="8"/>
        <v>41.198587537102291</v>
      </c>
      <c r="D18" s="258">
        <f t="shared" si="5"/>
        <v>49.39296979259592</v>
      </c>
      <c r="E18" s="232">
        <f t="shared" si="0"/>
        <v>8.194382255493629</v>
      </c>
      <c r="F18" s="24"/>
      <c r="G18" s="232">
        <f t="shared" si="6"/>
        <v>42.463080477741308</v>
      </c>
      <c r="H18" s="258">
        <f t="shared" si="7"/>
        <v>51.445203334504505</v>
      </c>
      <c r="I18" s="232">
        <f t="shared" si="1"/>
        <v>8.9821228567631977</v>
      </c>
      <c r="J18" s="13"/>
      <c r="K18" s="2"/>
      <c r="L18" s="123" t="str">
        <f t="shared" si="4"/>
        <v>Villavicencio</v>
      </c>
      <c r="M18" s="76">
        <f t="shared" si="2"/>
        <v>49.872357965149547</v>
      </c>
      <c r="N18" s="51"/>
      <c r="O18" s="124" t="s">
        <v>334</v>
      </c>
      <c r="P18" s="124">
        <v>45.041502294553744</v>
      </c>
      <c r="Q18" s="124">
        <v>49.872357965149547</v>
      </c>
      <c r="R18" s="124">
        <v>48.366601240703183</v>
      </c>
      <c r="S18" s="124">
        <v>50.937841198231403</v>
      </c>
      <c r="T18" s="51"/>
      <c r="U18" s="51"/>
      <c r="X18" s="59"/>
      <c r="Y18" s="59"/>
      <c r="Z18" s="59"/>
      <c r="AA18" s="59"/>
      <c r="AB18" s="59"/>
      <c r="AC18" s="59"/>
      <c r="AD18" s="59"/>
    </row>
    <row r="19" spans="1:30" ht="14.25" customHeight="1" x14ac:dyDescent="0.4">
      <c r="A19" s="3"/>
      <c r="B19" s="125" t="str">
        <f t="shared" si="3"/>
        <v>Total 13 áreas</v>
      </c>
      <c r="C19" s="259">
        <f t="shared" si="8"/>
        <v>44.284307270677438</v>
      </c>
      <c r="D19" s="236">
        <f t="shared" si="5"/>
        <v>49.263351109389291</v>
      </c>
      <c r="E19" s="259">
        <f t="shared" si="0"/>
        <v>4.9790438387118527</v>
      </c>
      <c r="F19" s="24"/>
      <c r="G19" s="259">
        <f t="shared" si="6"/>
        <v>45.180994882928147</v>
      </c>
      <c r="H19" s="236">
        <f t="shared" si="7"/>
        <v>50.984824571571693</v>
      </c>
      <c r="I19" s="259">
        <f t="shared" si="1"/>
        <v>5.8038296886435461</v>
      </c>
      <c r="J19" s="13"/>
      <c r="K19" s="2"/>
      <c r="L19" s="123" t="str">
        <f t="shared" si="4"/>
        <v>Medellín</v>
      </c>
      <c r="M19" s="76">
        <f t="shared" si="2"/>
        <v>49.39296979259592</v>
      </c>
      <c r="N19" s="51"/>
      <c r="O19" s="124" t="s">
        <v>335</v>
      </c>
      <c r="P19" s="124">
        <v>41.198587537102291</v>
      </c>
      <c r="Q19" s="124">
        <v>49.39296979259592</v>
      </c>
      <c r="R19" s="124">
        <v>42.463080477741308</v>
      </c>
      <c r="S19" s="124">
        <v>51.445203334504505</v>
      </c>
      <c r="T19" s="51"/>
      <c r="U19" s="51"/>
      <c r="X19" s="59"/>
      <c r="Y19" s="59"/>
      <c r="Z19" s="59"/>
      <c r="AA19" s="59"/>
      <c r="AB19" s="59"/>
      <c r="AC19" s="59"/>
      <c r="AD19" s="59"/>
    </row>
    <row r="20" spans="1:30" ht="14.25" customHeight="1" x14ac:dyDescent="0.4">
      <c r="A20" s="3"/>
      <c r="B20" s="122" t="str">
        <f t="shared" si="3"/>
        <v>Cartagena</v>
      </c>
      <c r="C20" s="232">
        <f t="shared" si="8"/>
        <v>52.940677110653347</v>
      </c>
      <c r="D20" s="258">
        <f t="shared" si="5"/>
        <v>49.251004061627654</v>
      </c>
      <c r="E20" s="232">
        <f t="shared" si="0"/>
        <v>-3.6896730490256928</v>
      </c>
      <c r="F20" s="24"/>
      <c r="G20" s="232">
        <f t="shared" si="6"/>
        <v>46.650464728468421</v>
      </c>
      <c r="H20" s="258">
        <f t="shared" si="7"/>
        <v>50.538882693387919</v>
      </c>
      <c r="I20" s="232">
        <f t="shared" si="1"/>
        <v>3.8884179649194976</v>
      </c>
      <c r="J20" s="13"/>
      <c r="K20" s="2"/>
      <c r="L20" s="123" t="str">
        <f t="shared" si="4"/>
        <v>Total 13 áreas</v>
      </c>
      <c r="M20" s="76">
        <f t="shared" si="2"/>
        <v>49.263351109389291</v>
      </c>
      <c r="N20" s="51"/>
      <c r="O20" s="124" t="s">
        <v>337</v>
      </c>
      <c r="P20" s="124">
        <v>44.284307270677438</v>
      </c>
      <c r="Q20" s="124">
        <v>49.263351109389291</v>
      </c>
      <c r="R20" s="124">
        <v>45.180994882928147</v>
      </c>
      <c r="S20" s="124">
        <v>50.984824571571693</v>
      </c>
      <c r="T20" s="51"/>
      <c r="U20" s="51"/>
      <c r="X20" s="59"/>
      <c r="Y20" s="59"/>
      <c r="Z20" s="59"/>
      <c r="AA20" s="59"/>
      <c r="AB20" s="59"/>
      <c r="AC20" s="59"/>
      <c r="AD20" s="59"/>
    </row>
    <row r="21" spans="1:30" ht="14.25" customHeight="1" x14ac:dyDescent="0.4">
      <c r="A21" s="3"/>
      <c r="B21" s="122" t="str">
        <f t="shared" si="3"/>
        <v>Barranquilla</v>
      </c>
      <c r="C21" s="232">
        <f t="shared" si="8"/>
        <v>39.595164290983625</v>
      </c>
      <c r="D21" s="258">
        <f t="shared" si="5"/>
        <v>45.170518926205325</v>
      </c>
      <c r="E21" s="232">
        <f t="shared" si="0"/>
        <v>5.5753546352217001</v>
      </c>
      <c r="F21" s="24"/>
      <c r="G21" s="232">
        <f t="shared" si="6"/>
        <v>40.199981013088319</v>
      </c>
      <c r="H21" s="258">
        <f t="shared" si="7"/>
        <v>47.886079171899688</v>
      </c>
      <c r="I21" s="232">
        <f t="shared" si="1"/>
        <v>7.6860981588113688</v>
      </c>
      <c r="J21" s="13"/>
      <c r="K21" s="2"/>
      <c r="L21" s="123" t="str">
        <f t="shared" si="4"/>
        <v>Cartagena</v>
      </c>
      <c r="M21" s="76">
        <f t="shared" si="2"/>
        <v>49.251004061627654</v>
      </c>
      <c r="N21" s="51"/>
      <c r="O21" s="124" t="s">
        <v>331</v>
      </c>
      <c r="P21" s="124">
        <v>52.940677110653347</v>
      </c>
      <c r="Q21" s="124">
        <v>49.251004061627654</v>
      </c>
      <c r="R21" s="124">
        <v>46.650464728468421</v>
      </c>
      <c r="S21" s="124">
        <v>50.538882693387919</v>
      </c>
      <c r="T21" s="51"/>
      <c r="U21" s="51"/>
      <c r="X21" s="59"/>
      <c r="Y21" s="59"/>
      <c r="Z21" s="59"/>
      <c r="AA21" s="59"/>
      <c r="AB21" s="59"/>
      <c r="AC21" s="59"/>
      <c r="AD21" s="59"/>
    </row>
    <row r="22" spans="1:30" ht="14.25" customHeight="1" x14ac:dyDescent="0.4">
      <c r="A22" s="3"/>
      <c r="B22" s="122" t="str">
        <f t="shared" si="3"/>
        <v>Manizales</v>
      </c>
      <c r="C22" s="232">
        <f t="shared" si="8"/>
        <v>40.558873100035761</v>
      </c>
      <c r="D22" s="258">
        <f t="shared" si="5"/>
        <v>44.661115383949394</v>
      </c>
      <c r="E22" s="232">
        <f t="shared" si="0"/>
        <v>4.1022422839136325</v>
      </c>
      <c r="F22" s="24"/>
      <c r="G22" s="232">
        <f t="shared" si="6"/>
        <v>41.877514599166915</v>
      </c>
      <c r="H22" s="258">
        <f t="shared" si="7"/>
        <v>45.855735315204782</v>
      </c>
      <c r="I22" s="232">
        <f t="shared" si="1"/>
        <v>3.9782207160378675</v>
      </c>
      <c r="J22" s="13"/>
      <c r="K22" s="2"/>
      <c r="L22" s="123" t="str">
        <f t="shared" si="4"/>
        <v>Barranquilla</v>
      </c>
      <c r="M22" s="76">
        <f t="shared" si="2"/>
        <v>45.170518926205325</v>
      </c>
      <c r="N22" s="51"/>
      <c r="O22" s="124" t="s">
        <v>332</v>
      </c>
      <c r="P22" s="124">
        <v>39.595164290983625</v>
      </c>
      <c r="Q22" s="124">
        <v>45.170518926205325</v>
      </c>
      <c r="R22" s="124">
        <v>40.199981013088319</v>
      </c>
      <c r="S22" s="124">
        <v>47.886079171899688</v>
      </c>
      <c r="T22" s="51"/>
      <c r="U22" s="51"/>
      <c r="X22" s="59"/>
      <c r="Y22" s="59"/>
      <c r="Z22" s="59"/>
      <c r="AA22" s="59"/>
      <c r="AB22" s="59"/>
      <c r="AC22" s="59"/>
      <c r="AD22" s="59"/>
    </row>
    <row r="23" spans="1:30" ht="14.25" customHeight="1" x14ac:dyDescent="0.4">
      <c r="A23" s="3"/>
      <c r="B23" s="122" t="str">
        <f t="shared" si="3"/>
        <v>Pereira</v>
      </c>
      <c r="C23" s="232">
        <f t="shared" si="8"/>
        <v>39.490612461066284</v>
      </c>
      <c r="D23" s="258">
        <f t="shared" si="5"/>
        <v>42.801662221509602</v>
      </c>
      <c r="E23" s="232">
        <f t="shared" si="0"/>
        <v>3.3110497604433178</v>
      </c>
      <c r="F23" s="24"/>
      <c r="G23" s="232">
        <f t="shared" si="6"/>
        <v>40.253242069625969</v>
      </c>
      <c r="H23" s="258">
        <f t="shared" si="7"/>
        <v>45.08236075781376</v>
      </c>
      <c r="I23" s="232">
        <f t="shared" si="1"/>
        <v>4.8291186881877906</v>
      </c>
      <c r="J23" s="13"/>
      <c r="K23" s="2"/>
      <c r="L23" s="123" t="str">
        <f t="shared" si="4"/>
        <v>Manizales</v>
      </c>
      <c r="M23" s="76">
        <f t="shared" si="2"/>
        <v>44.661115383949394</v>
      </c>
      <c r="N23" s="51"/>
      <c r="O23" s="124" t="s">
        <v>343</v>
      </c>
      <c r="P23" s="124">
        <v>40.558873100035761</v>
      </c>
      <c r="Q23" s="124">
        <v>44.661115383949394</v>
      </c>
      <c r="R23" s="124">
        <v>41.877514599166915</v>
      </c>
      <c r="S23" s="124">
        <v>45.855735315204782</v>
      </c>
      <c r="T23" s="51"/>
      <c r="U23" s="51"/>
      <c r="X23" s="59"/>
      <c r="Y23" s="59"/>
      <c r="Z23" s="59"/>
      <c r="AA23" s="59"/>
      <c r="AB23" s="59"/>
      <c r="AC23" s="59"/>
      <c r="AD23" s="59"/>
    </row>
    <row r="24" spans="1:30" ht="15" customHeight="1" x14ac:dyDescent="0.4">
      <c r="A24" s="3"/>
      <c r="B24" s="122" t="str">
        <f t="shared" si="3"/>
        <v>Montería</v>
      </c>
      <c r="C24" s="232">
        <f t="shared" si="8"/>
        <v>40.057582201990158</v>
      </c>
      <c r="D24" s="258">
        <f t="shared" si="5"/>
        <v>42.483817396867416</v>
      </c>
      <c r="E24" s="232">
        <f t="shared" si="0"/>
        <v>2.4262351948772576</v>
      </c>
      <c r="F24" s="24"/>
      <c r="G24" s="232">
        <f t="shared" si="6"/>
        <v>38.273362665744223</v>
      </c>
      <c r="H24" s="258">
        <f t="shared" si="7"/>
        <v>41.4982556290201</v>
      </c>
      <c r="I24" s="232">
        <f t="shared" si="1"/>
        <v>3.2248929632758774</v>
      </c>
      <c r="J24" s="13"/>
      <c r="K24" s="2"/>
      <c r="L24" s="123" t="str">
        <f t="shared" si="4"/>
        <v>Pereira</v>
      </c>
      <c r="M24" s="76">
        <f t="shared" si="2"/>
        <v>42.801662221509602</v>
      </c>
      <c r="N24" s="51"/>
      <c r="O24" s="124" t="s">
        <v>341</v>
      </c>
      <c r="P24" s="124">
        <v>39.490612461066284</v>
      </c>
      <c r="Q24" s="124">
        <v>42.801662221509602</v>
      </c>
      <c r="R24" s="124">
        <v>40.253242069625969</v>
      </c>
      <c r="S24" s="124">
        <v>45.08236075781376</v>
      </c>
      <c r="T24" s="51"/>
      <c r="U24" s="51"/>
      <c r="X24" s="59"/>
      <c r="Y24" s="59"/>
      <c r="Z24" s="59"/>
      <c r="AA24" s="59"/>
      <c r="AB24" s="59"/>
      <c r="AC24" s="59"/>
      <c r="AD24" s="59"/>
    </row>
    <row r="25" spans="1:30" ht="15" customHeight="1" x14ac:dyDescent="0.4">
      <c r="A25" s="3"/>
      <c r="B25" s="122" t="str">
        <f t="shared" si="3"/>
        <v>Cúcuta</v>
      </c>
      <c r="C25" s="232">
        <f t="shared" si="8"/>
        <v>41.042780086927344</v>
      </c>
      <c r="D25" s="258">
        <f t="shared" si="5"/>
        <v>41.853124538536527</v>
      </c>
      <c r="E25" s="232">
        <f t="shared" si="0"/>
        <v>0.81034445160918267</v>
      </c>
      <c r="F25" s="24"/>
      <c r="G25" s="232">
        <f t="shared" si="6"/>
        <v>42.183235046927805</v>
      </c>
      <c r="H25" s="258">
        <f t="shared" si="7"/>
        <v>41.197878032048472</v>
      </c>
      <c r="I25" s="232">
        <f t="shared" si="1"/>
        <v>-0.9853570148793338</v>
      </c>
      <c r="J25" s="13"/>
      <c r="K25" s="2"/>
      <c r="L25" s="123" t="str">
        <f t="shared" si="4"/>
        <v>Montería</v>
      </c>
      <c r="M25" s="76">
        <f t="shared" si="2"/>
        <v>42.483817396867416</v>
      </c>
      <c r="N25" s="51"/>
      <c r="O25" s="124" t="s">
        <v>340</v>
      </c>
      <c r="P25" s="124">
        <v>40.057582201990158</v>
      </c>
      <c r="Q25" s="124">
        <v>42.483817396867416</v>
      </c>
      <c r="R25" s="124">
        <v>38.273362665744223</v>
      </c>
      <c r="S25" s="124">
        <v>41.4982556290201</v>
      </c>
      <c r="T25" s="51"/>
      <c r="U25" s="51"/>
      <c r="X25" s="59"/>
      <c r="Y25" s="59"/>
      <c r="Z25" s="59"/>
      <c r="AA25" s="59"/>
      <c r="AB25" s="59"/>
      <c r="AC25" s="59"/>
      <c r="AD25" s="59"/>
    </row>
    <row r="26" spans="1:30" ht="15" customHeight="1" x14ac:dyDescent="0.4">
      <c r="A26" s="3"/>
      <c r="B26" s="122" t="str">
        <f t="shared" si="3"/>
        <v>Ibagué</v>
      </c>
      <c r="C26" s="232">
        <f t="shared" si="8"/>
        <v>32.07709118079287</v>
      </c>
      <c r="D26" s="258">
        <f t="shared" si="5"/>
        <v>37.6265724095989</v>
      </c>
      <c r="E26" s="232">
        <f t="shared" si="0"/>
        <v>5.5494812288060302</v>
      </c>
      <c r="F26" s="24"/>
      <c r="G26" s="232">
        <f t="shared" si="6"/>
        <v>36.722786302348268</v>
      </c>
      <c r="H26" s="258">
        <f t="shared" si="7"/>
        <v>37.64387859019066</v>
      </c>
      <c r="I26" s="232">
        <f t="shared" si="1"/>
        <v>0.9210922878423915</v>
      </c>
      <c r="J26" s="13"/>
      <c r="K26" s="2"/>
      <c r="L26" s="123" t="str">
        <f t="shared" si="4"/>
        <v>Cúcuta</v>
      </c>
      <c r="M26" s="76">
        <f t="shared" si="2"/>
        <v>41.853124538536527</v>
      </c>
      <c r="N26" s="51"/>
      <c r="O26" s="124" t="s">
        <v>342</v>
      </c>
      <c r="P26" s="124">
        <v>41.042780086927344</v>
      </c>
      <c r="Q26" s="124">
        <v>41.853124538536527</v>
      </c>
      <c r="R26" s="124">
        <v>42.183235046927805</v>
      </c>
      <c r="S26" s="124">
        <v>41.197878032048472</v>
      </c>
      <c r="T26" s="51"/>
      <c r="U26" s="51"/>
      <c r="X26" s="59"/>
      <c r="Y26" s="59"/>
      <c r="Z26" s="59"/>
      <c r="AA26" s="59"/>
      <c r="AB26" s="59"/>
      <c r="AC26" s="59"/>
      <c r="AD26" s="59"/>
    </row>
    <row r="27" spans="1:30" ht="13.15" x14ac:dyDescent="0.4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2"/>
      <c r="L27" s="123" t="str">
        <f t="shared" ref="L27" si="9">O27</f>
        <v>Ibagué</v>
      </c>
      <c r="M27" s="76">
        <f t="shared" ref="M27" si="10">Q27</f>
        <v>37.6265724095989</v>
      </c>
      <c r="N27" s="51"/>
      <c r="O27" s="124" t="s">
        <v>344</v>
      </c>
      <c r="P27" s="124">
        <v>32.07709118079287</v>
      </c>
      <c r="Q27" s="124">
        <v>37.6265724095989</v>
      </c>
      <c r="R27" s="124">
        <v>36.722786302348268</v>
      </c>
      <c r="S27" s="124">
        <v>37.64387859019066</v>
      </c>
      <c r="T27" s="51"/>
      <c r="U27" s="51"/>
      <c r="X27" s="59"/>
      <c r="Y27" s="59"/>
      <c r="Z27" s="59"/>
      <c r="AA27" s="59"/>
      <c r="AB27" s="59"/>
      <c r="AC27" s="59"/>
      <c r="AD27" s="59"/>
    </row>
    <row r="28" spans="1:30" ht="13.15" x14ac:dyDescent="0.4">
      <c r="A28" s="3"/>
      <c r="B28" s="21" t="s">
        <v>79</v>
      </c>
      <c r="C28" s="259">
        <f>+C13-C19</f>
        <v>4.7966446406947867</v>
      </c>
      <c r="D28" s="236">
        <f>+D13-D19</f>
        <v>2.9032579047271128</v>
      </c>
      <c r="E28" s="61"/>
      <c r="F28" s="61"/>
      <c r="G28" s="259">
        <f>+G13-G19</f>
        <v>4.7389562058634951</v>
      </c>
      <c r="H28" s="236">
        <f>+H13-H19</f>
        <v>2.9193640446306048</v>
      </c>
      <c r="I28" s="61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59"/>
      <c r="Y28" s="59"/>
      <c r="Z28" s="59"/>
      <c r="AA28" s="59"/>
      <c r="AB28" s="59"/>
      <c r="AC28" s="59"/>
      <c r="AD28" s="59"/>
    </row>
    <row r="29" spans="1:30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59"/>
      <c r="Y29" s="59"/>
      <c r="Z29" s="59"/>
      <c r="AA29" s="59"/>
      <c r="AB29" s="59"/>
      <c r="AC29" s="59"/>
      <c r="AD29" s="59"/>
    </row>
    <row r="30" spans="1:30" ht="13.15" x14ac:dyDescent="0.35">
      <c r="A30" s="3"/>
      <c r="B30" s="35"/>
      <c r="C30" s="197" t="s">
        <v>144</v>
      </c>
      <c r="D30" s="197"/>
      <c r="E30" s="197"/>
      <c r="F30" s="197"/>
      <c r="G30" s="197"/>
      <c r="H30" s="197"/>
      <c r="I30" s="197"/>
      <c r="J30" s="13"/>
      <c r="K30" s="2"/>
      <c r="X30" s="59"/>
      <c r="Y30" s="59"/>
      <c r="Z30" s="59"/>
      <c r="AA30" s="59"/>
      <c r="AB30" s="59"/>
      <c r="AC30" s="59"/>
      <c r="AD30" s="59"/>
    </row>
    <row r="31" spans="1:30" ht="13.15" x14ac:dyDescent="0.35">
      <c r="A31" s="3"/>
      <c r="B31" s="35"/>
      <c r="C31" s="197" t="str">
        <f>'Tasa Desocup.% Ciudades Hombres'!C31:I31</f>
        <v>Porcentaje, año corrido noviembre 2022</v>
      </c>
      <c r="D31" s="197"/>
      <c r="E31" s="197"/>
      <c r="F31" s="197"/>
      <c r="G31" s="197"/>
      <c r="H31" s="197"/>
      <c r="I31" s="197"/>
      <c r="J31" s="13"/>
      <c r="K31" s="2"/>
      <c r="W31" s="59"/>
      <c r="X31" s="59"/>
      <c r="Y31" s="59"/>
      <c r="Z31" s="59"/>
      <c r="AA31" s="59"/>
      <c r="AB31" s="59"/>
      <c r="AC31" s="59"/>
      <c r="AD31" s="59"/>
    </row>
    <row r="32" spans="1:30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59"/>
      <c r="X32" s="59"/>
      <c r="Y32" s="59"/>
      <c r="Z32" s="59"/>
      <c r="AA32" s="59"/>
      <c r="AB32" s="59"/>
      <c r="AC32" s="59"/>
      <c r="AD32" s="59"/>
    </row>
    <row r="33" spans="1:30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59"/>
      <c r="X33" s="59"/>
      <c r="Y33" s="59"/>
      <c r="Z33" s="59"/>
      <c r="AA33" s="59"/>
      <c r="AB33" s="59"/>
      <c r="AC33" s="59"/>
      <c r="AD33" s="59"/>
    </row>
    <row r="34" spans="1:30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59"/>
      <c r="X34" s="59"/>
      <c r="Y34" s="59"/>
      <c r="Z34" s="59"/>
      <c r="AA34" s="59"/>
      <c r="AB34" s="59"/>
      <c r="AC34" s="59"/>
      <c r="AD34" s="59"/>
    </row>
    <row r="35" spans="1:30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59"/>
      <c r="X35" s="59"/>
      <c r="Y35" s="59"/>
      <c r="Z35" s="59"/>
      <c r="AA35" s="59"/>
      <c r="AB35" s="59"/>
      <c r="AC35" s="59"/>
      <c r="AD35" s="59"/>
    </row>
    <row r="36" spans="1:30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59"/>
      <c r="X36" s="59"/>
      <c r="Y36" s="59"/>
      <c r="Z36" s="59"/>
      <c r="AA36" s="59"/>
      <c r="AB36" s="59"/>
      <c r="AC36" s="59"/>
      <c r="AD36" s="59"/>
    </row>
    <row r="37" spans="1:30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59"/>
      <c r="X37" s="59"/>
      <c r="Y37" s="59"/>
      <c r="Z37" s="59"/>
      <c r="AA37" s="59"/>
      <c r="AB37" s="59"/>
      <c r="AC37" s="59"/>
      <c r="AD37" s="59"/>
    </row>
    <row r="38" spans="1:30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59"/>
      <c r="X38" s="59"/>
      <c r="Y38" s="59"/>
      <c r="Z38" s="59"/>
      <c r="AA38" s="59"/>
      <c r="AB38" s="59"/>
      <c r="AC38" s="59"/>
      <c r="AD38" s="59"/>
    </row>
    <row r="39" spans="1:30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59"/>
      <c r="X39" s="59"/>
      <c r="Y39" s="59"/>
      <c r="Z39" s="59"/>
      <c r="AA39" s="59"/>
      <c r="AB39" s="59"/>
      <c r="AC39" s="59"/>
      <c r="AD39" s="59"/>
    </row>
    <row r="40" spans="1:30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59"/>
      <c r="X40" s="59"/>
      <c r="Y40" s="59"/>
      <c r="Z40" s="59"/>
      <c r="AA40" s="59"/>
      <c r="AB40" s="59"/>
      <c r="AC40" s="59"/>
      <c r="AD40" s="59"/>
    </row>
    <row r="41" spans="1:30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35">
      <c r="A48" s="144" t="str">
        <f>+Índice!A46</f>
        <v>Fuente: Departamento Administrativo Nacional de Estadística, Gran Encuesta Integrada de Hogares (GEIH) noviembre 2022.</v>
      </c>
      <c r="B48" s="147"/>
      <c r="C48" s="147"/>
      <c r="D48" s="147"/>
      <c r="E48" s="147"/>
      <c r="F48" s="147"/>
      <c r="G48" s="147"/>
      <c r="H48" s="147"/>
      <c r="I48" s="147"/>
      <c r="J48" s="13"/>
      <c r="K48" s="2"/>
    </row>
    <row r="49" spans="1:11" x14ac:dyDescent="0.35">
      <c r="A49" s="144" t="s">
        <v>319</v>
      </c>
      <c r="B49" s="147"/>
      <c r="C49" s="147"/>
      <c r="D49" s="147"/>
      <c r="E49" s="147"/>
      <c r="F49" s="147"/>
      <c r="G49" s="147"/>
      <c r="H49" s="147"/>
      <c r="I49" s="147"/>
      <c r="J49" s="13"/>
      <c r="K49" s="2"/>
    </row>
    <row r="50" spans="1:11" x14ac:dyDescent="0.35">
      <c r="A50" s="144" t="s">
        <v>17</v>
      </c>
      <c r="B50" s="147"/>
      <c r="C50" s="147"/>
      <c r="D50" s="147"/>
      <c r="E50" s="147"/>
      <c r="F50" s="147"/>
      <c r="G50" s="147"/>
      <c r="H50" s="147"/>
      <c r="I50" s="147"/>
      <c r="J50" s="13"/>
      <c r="K50" s="2"/>
    </row>
    <row r="51" spans="1:11" x14ac:dyDescent="0.35">
      <c r="A51" s="144" t="s">
        <v>179</v>
      </c>
      <c r="B51" s="147"/>
      <c r="C51" s="147"/>
      <c r="D51" s="147"/>
      <c r="E51" s="147"/>
      <c r="F51" s="147"/>
      <c r="G51" s="147"/>
      <c r="H51" s="147"/>
      <c r="I51" s="147"/>
      <c r="J51" s="13"/>
      <c r="K51" s="2"/>
    </row>
    <row r="52" spans="1:11" x14ac:dyDescent="0.35">
      <c r="A52" s="149" t="s">
        <v>162</v>
      </c>
      <c r="B52" s="150"/>
      <c r="C52" s="150"/>
      <c r="D52" s="150"/>
      <c r="E52" s="150"/>
      <c r="F52" s="150"/>
      <c r="G52" s="150"/>
      <c r="H52" s="151"/>
      <c r="I52" s="151"/>
      <c r="J52" s="57"/>
      <c r="K52" s="2"/>
    </row>
    <row r="54" spans="1:11" x14ac:dyDescent="0.3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K13" sqref="K13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3.46484375" style="10" customWidth="1"/>
    <col min="4" max="4" width="12" style="10" customWidth="1"/>
    <col min="5" max="5" width="13" style="10" customWidth="1"/>
    <col min="6" max="6" width="8.86328125" style="10" customWidth="1"/>
    <col min="7" max="8" width="11.33203125" style="10" customWidth="1"/>
    <col min="9" max="9" width="14" style="10" customWidth="1"/>
    <col min="10" max="10" width="1.86328125" style="10" customWidth="1"/>
    <col min="11" max="11" width="10.86328125" style="10"/>
    <col min="12" max="12" width="14.46484375" style="10" bestFit="1" customWidth="1"/>
    <col min="13" max="13" width="6.46484375" style="10" bestFit="1" customWidth="1"/>
    <col min="14" max="14" width="10.86328125" style="10"/>
    <col min="15" max="15" width="14.1328125" style="10" customWidth="1"/>
    <col min="16" max="21" width="10.86328125" style="10"/>
    <col min="22" max="23" width="10.86328125" style="59"/>
    <col min="24" max="16384" width="10.86328125" style="10"/>
  </cols>
  <sheetData>
    <row r="1" spans="1:27" ht="13.15" x14ac:dyDescent="0.4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ht="13.15" x14ac:dyDescent="0.4">
      <c r="A7" s="3"/>
      <c r="B7" s="11"/>
      <c r="C7" s="192" t="s">
        <v>84</v>
      </c>
      <c r="D7" s="192"/>
      <c r="E7" s="192"/>
      <c r="F7" s="192"/>
      <c r="G7" s="192"/>
      <c r="H7" s="192"/>
      <c r="I7" s="192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ht="13.15" x14ac:dyDescent="0.4">
      <c r="A8" s="3"/>
      <c r="B8" s="11"/>
      <c r="C8" s="192" t="str">
        <f>'Tasa Desocup.% Ciudades Hombres'!C8:I8</f>
        <v>Porcentaje</v>
      </c>
      <c r="D8" s="192"/>
      <c r="E8" s="192"/>
      <c r="F8" s="192"/>
      <c r="G8" s="192"/>
      <c r="H8" s="192"/>
      <c r="I8" s="192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ht="13.15" x14ac:dyDescent="0.4">
      <c r="A9" s="3"/>
      <c r="B9" s="11"/>
      <c r="C9" s="20"/>
      <c r="D9" s="20"/>
      <c r="E9" s="20"/>
      <c r="F9" s="20"/>
      <c r="G9" s="11"/>
      <c r="H9" s="20"/>
      <c r="I9" s="11"/>
      <c r="J9" s="96"/>
      <c r="K9" s="2"/>
      <c r="L9" s="51"/>
      <c r="M9" s="51"/>
      <c r="N9" s="51"/>
      <c r="O9" s="51"/>
      <c r="P9" s="51" t="s">
        <v>223</v>
      </c>
      <c r="Q9" s="51"/>
      <c r="R9" s="51" t="s">
        <v>224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8" t="str">
        <f>'Tasa Ocup.% Ciudades Mujer'!E10:E11</f>
        <v>Cambio p.p   '22/'21</v>
      </c>
      <c r="F10" s="20"/>
      <c r="G10" s="190" t="str">
        <f>+'Mercado Laboral (personas)'!G10:H10</f>
        <v>Septiembre - Noviembre</v>
      </c>
      <c r="H10" s="190"/>
      <c r="I10" s="198" t="str">
        <f>'Tasa Ocup.% Ciudades Mujer'!I10:I11</f>
        <v>Cambio p.p   '22/'21</v>
      </c>
      <c r="J10" s="96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4">
      <c r="A11" s="3"/>
      <c r="B11" s="2"/>
      <c r="C11" s="20">
        <f>'Tasa Ocup.% Ciudades Mujer'!C11</f>
        <v>2021</v>
      </c>
      <c r="D11" s="20">
        <f>'Tasa Ocup.% Ciudades Mujer'!D11</f>
        <v>2022</v>
      </c>
      <c r="E11" s="199"/>
      <c r="F11" s="20"/>
      <c r="G11" s="20">
        <f>'Tasa Ocup.% Ciudades Mujer'!G11</f>
        <v>2021</v>
      </c>
      <c r="H11" s="20">
        <f>'Tasa Ocup.% Ciudades Mujer'!H11</f>
        <v>2022</v>
      </c>
      <c r="I11" s="199"/>
      <c r="J11" s="13"/>
      <c r="L11" s="8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4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ht="13.15" x14ac:dyDescent="0.4">
      <c r="A13" s="3"/>
      <c r="B13" s="118" t="str">
        <f>+O14</f>
        <v>Montería</v>
      </c>
      <c r="C13" s="232">
        <f>+P14</f>
        <v>21.372198175529284</v>
      </c>
      <c r="D13" s="258">
        <f>+Q14</f>
        <v>18.573941360955153</v>
      </c>
      <c r="E13" s="232">
        <f t="shared" ref="E13:E26" si="0">+D13-C13</f>
        <v>-2.7982568145741311</v>
      </c>
      <c r="F13" s="174"/>
      <c r="G13" s="232">
        <f>+R14</f>
        <v>19.882909600596498</v>
      </c>
      <c r="H13" s="258">
        <f>+S14</f>
        <v>17.653841942162966</v>
      </c>
      <c r="I13" s="232">
        <f t="shared" ref="I13:I26" si="1">+H13-G13</f>
        <v>-2.2290676584335323</v>
      </c>
      <c r="J13" s="13"/>
      <c r="K13" s="2"/>
      <c r="L13" s="119">
        <f t="shared" ref="L13:L26" si="2">O13</f>
        <v>0</v>
      </c>
      <c r="M13" s="119" t="str">
        <f t="shared" ref="M13:M26" si="3">Q13</f>
        <v xml:space="preserve">Mujer </v>
      </c>
      <c r="N13" s="51"/>
      <c r="O13" s="120">
        <v>0</v>
      </c>
      <c r="P13" s="120" t="s">
        <v>345</v>
      </c>
      <c r="Q13" s="120" t="s">
        <v>345</v>
      </c>
      <c r="R13" s="120" t="s">
        <v>345</v>
      </c>
      <c r="S13" s="120" t="s">
        <v>345</v>
      </c>
      <c r="T13" s="51"/>
      <c r="U13" s="119" t="str">
        <f>+B13</f>
        <v>Montería</v>
      </c>
      <c r="V13" s="97">
        <f>+D13</f>
        <v>18.573941360955153</v>
      </c>
      <c r="W13" s="51"/>
      <c r="X13" s="51"/>
      <c r="Y13" s="51"/>
      <c r="Z13" s="51"/>
      <c r="AA13" s="51"/>
    </row>
    <row r="14" spans="1:27" ht="15" customHeight="1" x14ac:dyDescent="0.4">
      <c r="A14" s="3"/>
      <c r="B14" s="118" t="str">
        <f t="shared" ref="B14:B26" si="4">+O15</f>
        <v>Ibagué</v>
      </c>
      <c r="C14" s="232">
        <f t="shared" ref="C14:C26" si="5">+P15</f>
        <v>20.058321257713583</v>
      </c>
      <c r="D14" s="258">
        <f t="shared" ref="D14:D26" si="6">+Q15</f>
        <v>17.48739356161143</v>
      </c>
      <c r="E14" s="232">
        <f t="shared" si="0"/>
        <v>-2.570927696102153</v>
      </c>
      <c r="F14" s="24"/>
      <c r="G14" s="232">
        <f t="shared" ref="G14:G26" si="7">+R15</f>
        <v>16.322529645818122</v>
      </c>
      <c r="H14" s="258">
        <f t="shared" ref="H14:H26" si="8">+S15</f>
        <v>16.437188392717712</v>
      </c>
      <c r="I14" s="232">
        <f t="shared" si="1"/>
        <v>0.11465874689958966</v>
      </c>
      <c r="J14" s="13"/>
      <c r="K14" s="2"/>
      <c r="L14" s="119" t="str">
        <f t="shared" si="2"/>
        <v>Montería</v>
      </c>
      <c r="M14" s="119">
        <f t="shared" si="3"/>
        <v>18.573941360955153</v>
      </c>
      <c r="N14" s="51"/>
      <c r="O14" s="120" t="s">
        <v>340</v>
      </c>
      <c r="P14" s="120">
        <v>21.372198175529284</v>
      </c>
      <c r="Q14" s="120">
        <v>18.573941360955153</v>
      </c>
      <c r="R14" s="120">
        <v>19.882909600596498</v>
      </c>
      <c r="S14" s="120">
        <v>17.653841942162966</v>
      </c>
      <c r="T14" s="51"/>
      <c r="U14" s="119" t="str">
        <f t="shared" ref="U14:U26" si="9">+B14</f>
        <v>Ibagué</v>
      </c>
      <c r="V14" s="97">
        <f t="shared" ref="V14:V26" si="10">+D14</f>
        <v>17.48739356161143</v>
      </c>
      <c r="W14" s="51"/>
      <c r="X14" s="51"/>
      <c r="Y14" s="51"/>
      <c r="Z14" s="51"/>
      <c r="AA14" s="51"/>
    </row>
    <row r="15" spans="1:27" ht="14.25" customHeight="1" x14ac:dyDescent="0.4">
      <c r="A15" s="3"/>
      <c r="B15" s="118" t="str">
        <f t="shared" si="4"/>
        <v>Barranquilla</v>
      </c>
      <c r="C15" s="232">
        <f t="shared" si="5"/>
        <v>18.206702403894223</v>
      </c>
      <c r="D15" s="258">
        <f t="shared" si="6"/>
        <v>16.103929266694763</v>
      </c>
      <c r="E15" s="232">
        <f t="shared" si="0"/>
        <v>-2.1027731371994598</v>
      </c>
      <c r="F15" s="174"/>
      <c r="G15" s="232">
        <f t="shared" si="7"/>
        <v>19.762825042922973</v>
      </c>
      <c r="H15" s="258">
        <f t="shared" si="8"/>
        <v>14.638121424906284</v>
      </c>
      <c r="I15" s="232">
        <f t="shared" si="1"/>
        <v>-5.1247036180166887</v>
      </c>
      <c r="J15" s="13"/>
      <c r="K15" s="2"/>
      <c r="L15" s="119" t="str">
        <f t="shared" si="2"/>
        <v>Ibagué</v>
      </c>
      <c r="M15" s="119">
        <f t="shared" si="3"/>
        <v>17.48739356161143</v>
      </c>
      <c r="N15" s="51"/>
      <c r="O15" s="120" t="s">
        <v>344</v>
      </c>
      <c r="P15" s="120">
        <v>20.058321257713583</v>
      </c>
      <c r="Q15" s="120">
        <v>17.48739356161143</v>
      </c>
      <c r="R15" s="120">
        <v>16.322529645818122</v>
      </c>
      <c r="S15" s="120">
        <v>16.437188392717712</v>
      </c>
      <c r="T15" s="51"/>
      <c r="U15" s="119" t="str">
        <f t="shared" si="9"/>
        <v>Barranquilla</v>
      </c>
      <c r="V15" s="97">
        <f t="shared" si="10"/>
        <v>16.103929266694763</v>
      </c>
      <c r="W15" s="51"/>
      <c r="X15" s="51"/>
      <c r="Y15" s="51"/>
      <c r="Z15" s="51"/>
      <c r="AA15" s="51"/>
    </row>
    <row r="16" spans="1:27" ht="14.25" customHeight="1" x14ac:dyDescent="0.4">
      <c r="A16" s="3"/>
      <c r="B16" s="118" t="str">
        <f t="shared" si="4"/>
        <v>Cartagena</v>
      </c>
      <c r="C16" s="232">
        <f t="shared" si="5"/>
        <v>16.209618268507484</v>
      </c>
      <c r="D16" s="258">
        <f t="shared" si="6"/>
        <v>16.089008720613197</v>
      </c>
      <c r="E16" s="232">
        <f t="shared" si="0"/>
        <v>-0.12060954789428635</v>
      </c>
      <c r="F16" s="174"/>
      <c r="G16" s="232">
        <f t="shared" si="7"/>
        <v>18.086150799782352</v>
      </c>
      <c r="H16" s="258">
        <f t="shared" si="8"/>
        <v>14.878357677950877</v>
      </c>
      <c r="I16" s="232">
        <f t="shared" si="1"/>
        <v>-3.2077931218314752</v>
      </c>
      <c r="J16" s="13"/>
      <c r="K16" s="2"/>
      <c r="L16" s="119" t="str">
        <f t="shared" si="2"/>
        <v>Barranquilla</v>
      </c>
      <c r="M16" s="119">
        <f t="shared" si="3"/>
        <v>16.103929266694763</v>
      </c>
      <c r="N16" s="51"/>
      <c r="O16" s="120" t="s">
        <v>332</v>
      </c>
      <c r="P16" s="120">
        <v>18.206702403894223</v>
      </c>
      <c r="Q16" s="120">
        <v>16.103929266694763</v>
      </c>
      <c r="R16" s="120">
        <v>19.762825042922973</v>
      </c>
      <c r="S16" s="120">
        <v>14.638121424906284</v>
      </c>
      <c r="T16" s="51"/>
      <c r="U16" s="119" t="str">
        <f t="shared" si="9"/>
        <v>Cartagena</v>
      </c>
      <c r="V16" s="97">
        <f t="shared" si="10"/>
        <v>16.089008720613197</v>
      </c>
      <c r="W16" s="51"/>
      <c r="X16" s="51"/>
      <c r="Y16" s="51"/>
      <c r="Z16" s="51"/>
      <c r="AA16" s="51"/>
    </row>
    <row r="17" spans="1:27" ht="13.15" x14ac:dyDescent="0.4">
      <c r="A17" s="3"/>
      <c r="B17" s="118" t="str">
        <f t="shared" si="4"/>
        <v>Cúcuta</v>
      </c>
      <c r="C17" s="232">
        <f t="shared" si="5"/>
        <v>19.080254403596854</v>
      </c>
      <c r="D17" s="258">
        <f t="shared" si="6"/>
        <v>15.428838164769543</v>
      </c>
      <c r="E17" s="232">
        <f t="shared" si="0"/>
        <v>-3.651416238827311</v>
      </c>
      <c r="F17" s="174"/>
      <c r="G17" s="232">
        <f t="shared" si="7"/>
        <v>14.710857638474925</v>
      </c>
      <c r="H17" s="258">
        <f t="shared" si="8"/>
        <v>14.19152257715551</v>
      </c>
      <c r="I17" s="232">
        <f t="shared" si="1"/>
        <v>-0.5193350613194152</v>
      </c>
      <c r="J17" s="13"/>
      <c r="K17" s="2"/>
      <c r="L17" s="119" t="str">
        <f t="shared" si="2"/>
        <v>Cartagena</v>
      </c>
      <c r="M17" s="119">
        <f t="shared" si="3"/>
        <v>16.089008720613197</v>
      </c>
      <c r="N17" s="51"/>
      <c r="O17" s="120" t="s">
        <v>331</v>
      </c>
      <c r="P17" s="120">
        <v>16.209618268507484</v>
      </c>
      <c r="Q17" s="120">
        <v>16.089008720613197</v>
      </c>
      <c r="R17" s="120">
        <v>18.086150799782352</v>
      </c>
      <c r="S17" s="120">
        <v>14.878357677950877</v>
      </c>
      <c r="T17" s="51"/>
      <c r="U17" s="119" t="str">
        <f t="shared" si="9"/>
        <v>Cúcuta</v>
      </c>
      <c r="V17" s="97">
        <f t="shared" si="10"/>
        <v>15.428838164769543</v>
      </c>
      <c r="W17" s="51"/>
      <c r="X17" s="51"/>
      <c r="Y17" s="51"/>
      <c r="Z17" s="51"/>
      <c r="AA17" s="51"/>
    </row>
    <row r="18" spans="1:27" ht="13.15" x14ac:dyDescent="0.4">
      <c r="A18" s="3"/>
      <c r="B18" s="118" t="str">
        <f t="shared" si="4"/>
        <v>Cali</v>
      </c>
      <c r="C18" s="232">
        <f t="shared" si="5"/>
        <v>16.45667300652158</v>
      </c>
      <c r="D18" s="258">
        <f t="shared" si="6"/>
        <v>13.957521432247471</v>
      </c>
      <c r="E18" s="232">
        <f t="shared" si="0"/>
        <v>-2.4991515742741086</v>
      </c>
      <c r="F18" s="174"/>
      <c r="G18" s="232">
        <f t="shared" si="7"/>
        <v>12.544714574724534</v>
      </c>
      <c r="H18" s="258">
        <f t="shared" si="8"/>
        <v>11.897680370830564</v>
      </c>
      <c r="I18" s="232">
        <f t="shared" si="1"/>
        <v>-0.64703420389396982</v>
      </c>
      <c r="J18" s="13"/>
      <c r="K18" s="2"/>
      <c r="L18" s="119" t="str">
        <f t="shared" si="2"/>
        <v>Cúcuta</v>
      </c>
      <c r="M18" s="119">
        <f t="shared" si="3"/>
        <v>15.428838164769543</v>
      </c>
      <c r="N18" s="51"/>
      <c r="O18" s="120" t="s">
        <v>342</v>
      </c>
      <c r="P18" s="120">
        <v>19.080254403596854</v>
      </c>
      <c r="Q18" s="120">
        <v>15.428838164769543</v>
      </c>
      <c r="R18" s="120">
        <v>14.710857638474925</v>
      </c>
      <c r="S18" s="120">
        <v>14.19152257715551</v>
      </c>
      <c r="T18" s="51"/>
      <c r="U18" s="119" t="str">
        <f t="shared" si="9"/>
        <v>Cali</v>
      </c>
      <c r="V18" s="97">
        <f t="shared" si="10"/>
        <v>13.957521432247471</v>
      </c>
      <c r="W18" s="51"/>
      <c r="X18" s="51"/>
      <c r="Y18" s="51"/>
      <c r="Z18" s="51"/>
      <c r="AA18" s="51"/>
    </row>
    <row r="19" spans="1:27" ht="15" customHeight="1" x14ac:dyDescent="0.4">
      <c r="A19" s="3"/>
      <c r="B19" s="118" t="str">
        <f t="shared" si="4"/>
        <v>Pereira</v>
      </c>
      <c r="C19" s="232">
        <f t="shared" si="5"/>
        <v>16.013350238350217</v>
      </c>
      <c r="D19" s="258">
        <f t="shared" si="6"/>
        <v>13.556711357275885</v>
      </c>
      <c r="E19" s="232">
        <f t="shared" si="0"/>
        <v>-2.4566388810743316</v>
      </c>
      <c r="F19" s="174"/>
      <c r="G19" s="232">
        <f t="shared" si="7"/>
        <v>14.244170156419045</v>
      </c>
      <c r="H19" s="258">
        <f t="shared" si="8"/>
        <v>11.913472071092665</v>
      </c>
      <c r="I19" s="232">
        <f t="shared" si="1"/>
        <v>-2.3306980853263806</v>
      </c>
      <c r="J19" s="13"/>
      <c r="K19" s="2"/>
      <c r="L19" s="119" t="str">
        <f t="shared" si="2"/>
        <v>Cali</v>
      </c>
      <c r="M19" s="119">
        <f t="shared" si="3"/>
        <v>13.957521432247471</v>
      </c>
      <c r="N19" s="51"/>
      <c r="O19" s="120" t="s">
        <v>333</v>
      </c>
      <c r="P19" s="120">
        <v>16.45667300652158</v>
      </c>
      <c r="Q19" s="120">
        <v>13.957521432247471</v>
      </c>
      <c r="R19" s="120">
        <v>12.544714574724534</v>
      </c>
      <c r="S19" s="120">
        <v>11.897680370830564</v>
      </c>
      <c r="T19" s="51"/>
      <c r="U19" s="119" t="str">
        <f t="shared" si="9"/>
        <v>Pereira</v>
      </c>
      <c r="V19" s="97">
        <f t="shared" si="10"/>
        <v>13.556711357275885</v>
      </c>
      <c r="W19" s="51"/>
      <c r="X19" s="51"/>
      <c r="Y19" s="51"/>
      <c r="Z19" s="51"/>
      <c r="AA19" s="51"/>
    </row>
    <row r="20" spans="1:27" ht="13.15" x14ac:dyDescent="0.4">
      <c r="A20" s="3"/>
      <c r="B20" s="118" t="str">
        <f t="shared" si="4"/>
        <v>Pasto</v>
      </c>
      <c r="C20" s="232">
        <f t="shared" si="5"/>
        <v>14.278509336240122</v>
      </c>
      <c r="D20" s="258">
        <f t="shared" si="6"/>
        <v>13.315333747647481</v>
      </c>
      <c r="E20" s="232">
        <f t="shared" si="0"/>
        <v>-0.96317558859264096</v>
      </c>
      <c r="F20" s="174"/>
      <c r="G20" s="232">
        <f t="shared" si="7"/>
        <v>13.025739486935015</v>
      </c>
      <c r="H20" s="258">
        <f t="shared" si="8"/>
        <v>12.247698500275428</v>
      </c>
      <c r="I20" s="232">
        <f t="shared" si="1"/>
        <v>-0.77804098665958676</v>
      </c>
      <c r="J20" s="13"/>
      <c r="K20" s="2"/>
      <c r="L20" s="119" t="str">
        <f t="shared" si="2"/>
        <v>Pereira</v>
      </c>
      <c r="M20" s="119">
        <f t="shared" si="3"/>
        <v>13.556711357275885</v>
      </c>
      <c r="N20" s="51"/>
      <c r="O20" s="120" t="s">
        <v>341</v>
      </c>
      <c r="P20" s="120">
        <v>16.013350238350217</v>
      </c>
      <c r="Q20" s="120">
        <v>13.556711357275885</v>
      </c>
      <c r="R20" s="120">
        <v>14.244170156419045</v>
      </c>
      <c r="S20" s="120">
        <v>11.913472071092665</v>
      </c>
      <c r="T20" s="51"/>
      <c r="U20" s="119" t="str">
        <f t="shared" si="9"/>
        <v>Pasto</v>
      </c>
      <c r="V20" s="97">
        <f t="shared" si="10"/>
        <v>13.315333747647481</v>
      </c>
      <c r="W20" s="51"/>
      <c r="X20" s="51"/>
      <c r="Y20" s="51"/>
      <c r="Z20" s="51"/>
      <c r="AA20" s="51"/>
    </row>
    <row r="21" spans="1:27" ht="13.15" x14ac:dyDescent="0.4">
      <c r="A21" s="3"/>
      <c r="B21" s="121" t="str">
        <f t="shared" si="4"/>
        <v>Total 13 áreas</v>
      </c>
      <c r="C21" s="259">
        <f t="shared" si="5"/>
        <v>17.541538932415207</v>
      </c>
      <c r="D21" s="236">
        <f t="shared" si="6"/>
        <v>13.195223128064072</v>
      </c>
      <c r="E21" s="259">
        <f t="shared" si="0"/>
        <v>-4.3463158043511356</v>
      </c>
      <c r="F21" s="174"/>
      <c r="G21" s="259">
        <f>+R22</f>
        <v>14.425529635097092</v>
      </c>
      <c r="H21" s="236">
        <f t="shared" si="8"/>
        <v>11.418959006763728</v>
      </c>
      <c r="I21" s="259">
        <f t="shared" si="1"/>
        <v>-3.006570628333364</v>
      </c>
      <c r="J21" s="13"/>
      <c r="K21" s="2"/>
      <c r="L21" s="119" t="str">
        <f t="shared" si="2"/>
        <v>Pasto</v>
      </c>
      <c r="M21" s="119">
        <f t="shared" si="3"/>
        <v>13.315333747647481</v>
      </c>
      <c r="N21" s="51"/>
      <c r="O21" s="120" t="s">
        <v>339</v>
      </c>
      <c r="P21" s="120">
        <v>14.278509336240122</v>
      </c>
      <c r="Q21" s="120">
        <v>13.315333747647481</v>
      </c>
      <c r="R21" s="120">
        <v>13.025739486935015</v>
      </c>
      <c r="S21" s="120">
        <v>12.247698500275428</v>
      </c>
      <c r="T21" s="51"/>
      <c r="U21" s="119" t="str">
        <f t="shared" si="9"/>
        <v>Total 13 áreas</v>
      </c>
      <c r="V21" s="97">
        <f t="shared" si="10"/>
        <v>13.195223128064072</v>
      </c>
      <c r="W21" s="51"/>
      <c r="X21" s="51"/>
      <c r="Y21" s="51"/>
      <c r="Z21" s="51"/>
      <c r="AA21" s="51"/>
    </row>
    <row r="22" spans="1:27" ht="15" customHeight="1" x14ac:dyDescent="0.4">
      <c r="A22" s="3"/>
      <c r="B22" s="118" t="str">
        <f t="shared" si="4"/>
        <v>Medellín</v>
      </c>
      <c r="C22" s="232">
        <f t="shared" si="5"/>
        <v>17.592020366591949</v>
      </c>
      <c r="D22" s="258">
        <f t="shared" si="6"/>
        <v>12.728969697647226</v>
      </c>
      <c r="E22" s="232">
        <f t="shared" si="0"/>
        <v>-4.863050668944723</v>
      </c>
      <c r="F22" s="174"/>
      <c r="G22" s="232">
        <f t="shared" si="7"/>
        <v>15.291963343114409</v>
      </c>
      <c r="H22" s="258">
        <f t="shared" si="8"/>
        <v>11.342663780142802</v>
      </c>
      <c r="I22" s="232">
        <f t="shared" si="1"/>
        <v>-3.949299562971607</v>
      </c>
      <c r="J22" s="13"/>
      <c r="K22" s="2"/>
      <c r="L22" s="119" t="str">
        <f t="shared" si="2"/>
        <v>Total 13 áreas</v>
      </c>
      <c r="M22" s="119">
        <f t="shared" si="3"/>
        <v>13.195223128064072</v>
      </c>
      <c r="N22" s="51"/>
      <c r="O22" s="120" t="s">
        <v>337</v>
      </c>
      <c r="P22" s="120">
        <v>17.541538932415207</v>
      </c>
      <c r="Q22" s="120">
        <v>13.195223128064072</v>
      </c>
      <c r="R22" s="120">
        <v>14.425529635097092</v>
      </c>
      <c r="S22" s="120">
        <v>11.418959006763728</v>
      </c>
      <c r="T22" s="51"/>
      <c r="U22" s="119" t="str">
        <f t="shared" si="9"/>
        <v>Medellín</v>
      </c>
      <c r="V22" s="97">
        <f t="shared" si="10"/>
        <v>12.728969697647226</v>
      </c>
      <c r="W22" s="51"/>
      <c r="X22" s="51"/>
      <c r="Y22" s="51"/>
      <c r="Z22" s="51"/>
      <c r="AA22" s="51"/>
    </row>
    <row r="23" spans="1:27" ht="15" customHeight="1" x14ac:dyDescent="0.4">
      <c r="A23" s="3"/>
      <c r="B23" s="121" t="str">
        <f t="shared" si="4"/>
        <v>Bogotá</v>
      </c>
      <c r="C23" s="236">
        <f t="shared" si="5"/>
        <v>18.046835037954025</v>
      </c>
      <c r="D23" s="236">
        <f t="shared" si="6"/>
        <v>12.230723336924001</v>
      </c>
      <c r="E23" s="236">
        <f t="shared" si="0"/>
        <v>-5.8161117010300245</v>
      </c>
      <c r="F23" s="174"/>
      <c r="G23" s="236">
        <f t="shared" si="7"/>
        <v>13.76551652143822</v>
      </c>
      <c r="H23" s="236">
        <f t="shared" si="8"/>
        <v>9.7635495992051524</v>
      </c>
      <c r="I23" s="236">
        <f t="shared" si="1"/>
        <v>-4.001966922233068</v>
      </c>
      <c r="J23" s="13"/>
      <c r="K23" s="2"/>
      <c r="L23" s="119" t="str">
        <f t="shared" si="2"/>
        <v>Medellín</v>
      </c>
      <c r="M23" s="119">
        <f t="shared" si="3"/>
        <v>12.728969697647226</v>
      </c>
      <c r="N23" s="51"/>
      <c r="O23" s="120" t="s">
        <v>335</v>
      </c>
      <c r="P23" s="120">
        <v>17.592020366591949</v>
      </c>
      <c r="Q23" s="120">
        <v>12.728969697647226</v>
      </c>
      <c r="R23" s="120">
        <v>15.291963343114409</v>
      </c>
      <c r="S23" s="120">
        <v>11.342663780142802</v>
      </c>
      <c r="T23" s="51"/>
      <c r="U23" s="119" t="str">
        <f t="shared" si="9"/>
        <v>Bogotá</v>
      </c>
      <c r="V23" s="97">
        <f t="shared" si="10"/>
        <v>12.230723336924001</v>
      </c>
      <c r="W23" s="51"/>
      <c r="X23" s="51"/>
      <c r="Y23" s="51"/>
      <c r="Z23" s="51"/>
      <c r="AA23" s="51"/>
    </row>
    <row r="24" spans="1:27" ht="15" customHeight="1" x14ac:dyDescent="0.4">
      <c r="A24" s="3"/>
      <c r="B24" s="118" t="str">
        <f>+O25</f>
        <v>Villavicencio</v>
      </c>
      <c r="C24" s="232">
        <f t="shared" si="5"/>
        <v>15.825201108889727</v>
      </c>
      <c r="D24" s="258">
        <f t="shared" si="6"/>
        <v>12.13600193711258</v>
      </c>
      <c r="E24" s="232">
        <f t="shared" si="0"/>
        <v>-3.6891991717771475</v>
      </c>
      <c r="F24" s="174"/>
      <c r="G24" s="232">
        <f t="shared" si="7"/>
        <v>11.100773668163608</v>
      </c>
      <c r="H24" s="258">
        <f t="shared" si="8"/>
        <v>10.467708826926604</v>
      </c>
      <c r="I24" s="232">
        <f t="shared" si="1"/>
        <v>-0.63306484123700457</v>
      </c>
      <c r="J24" s="13"/>
      <c r="K24" s="2"/>
      <c r="L24" s="119" t="str">
        <f t="shared" si="2"/>
        <v>Bogotá</v>
      </c>
      <c r="M24" s="119">
        <f t="shared" si="3"/>
        <v>12.230723336924001</v>
      </c>
      <c r="N24" s="51"/>
      <c r="O24" s="120" t="s">
        <v>338</v>
      </c>
      <c r="P24" s="120">
        <v>18.046835037954025</v>
      </c>
      <c r="Q24" s="120">
        <v>12.230723336924001</v>
      </c>
      <c r="R24" s="120">
        <v>13.76551652143822</v>
      </c>
      <c r="S24" s="120">
        <v>9.7635495992051524</v>
      </c>
      <c r="T24" s="51"/>
      <c r="U24" s="119" t="str">
        <f t="shared" si="9"/>
        <v>Villavicencio</v>
      </c>
      <c r="V24" s="97">
        <f t="shared" si="10"/>
        <v>12.13600193711258</v>
      </c>
      <c r="W24" s="51"/>
      <c r="X24" s="51"/>
      <c r="Y24" s="51"/>
      <c r="Z24" s="51"/>
      <c r="AA24" s="51"/>
    </row>
    <row r="25" spans="1:27" ht="14.25" customHeight="1" x14ac:dyDescent="0.4">
      <c r="A25" s="3"/>
      <c r="B25" s="118" t="str">
        <f t="shared" si="4"/>
        <v>Manizales</v>
      </c>
      <c r="C25" s="232">
        <f t="shared" si="5"/>
        <v>16.247171751519463</v>
      </c>
      <c r="D25" s="258">
        <f t="shared" si="6"/>
        <v>11.665082563846129</v>
      </c>
      <c r="E25" s="232">
        <f t="shared" si="0"/>
        <v>-4.5820891876733345</v>
      </c>
      <c r="F25" s="174"/>
      <c r="G25" s="232">
        <f t="shared" si="7"/>
        <v>11.798257236176688</v>
      </c>
      <c r="H25" s="258">
        <f t="shared" si="8"/>
        <v>10.511505719623198</v>
      </c>
      <c r="I25" s="232">
        <f t="shared" si="1"/>
        <v>-1.2867515165534904</v>
      </c>
      <c r="J25" s="13"/>
      <c r="K25" s="2"/>
      <c r="L25" s="119" t="str">
        <f t="shared" si="2"/>
        <v>Villavicencio</v>
      </c>
      <c r="M25" s="119">
        <f t="shared" si="3"/>
        <v>12.13600193711258</v>
      </c>
      <c r="N25" s="51"/>
      <c r="O25" s="120" t="s">
        <v>334</v>
      </c>
      <c r="P25" s="120">
        <v>15.825201108889727</v>
      </c>
      <c r="Q25" s="120">
        <v>12.13600193711258</v>
      </c>
      <c r="R25" s="120">
        <v>11.100773668163608</v>
      </c>
      <c r="S25" s="120">
        <v>10.467708826926604</v>
      </c>
      <c r="T25" s="51"/>
      <c r="U25" s="119" t="str">
        <f t="shared" si="9"/>
        <v>Manizales</v>
      </c>
      <c r="V25" s="97">
        <f t="shared" si="10"/>
        <v>11.665082563846129</v>
      </c>
      <c r="W25" s="51"/>
      <c r="X25" s="51"/>
      <c r="Y25" s="51"/>
      <c r="Z25" s="51"/>
      <c r="AA25" s="51"/>
    </row>
    <row r="26" spans="1:27" ht="13.15" x14ac:dyDescent="0.4">
      <c r="A26" s="3"/>
      <c r="B26" s="118" t="str">
        <f t="shared" si="4"/>
        <v>Bucaramanga</v>
      </c>
      <c r="C26" s="232">
        <f t="shared" si="5"/>
        <v>15.491190340128123</v>
      </c>
      <c r="D26" s="258">
        <f t="shared" si="6"/>
        <v>9.6960833027249134</v>
      </c>
      <c r="E26" s="232">
        <f t="shared" si="0"/>
        <v>-5.7951070374032092</v>
      </c>
      <c r="F26" s="174"/>
      <c r="G26" s="232">
        <f t="shared" si="7"/>
        <v>9.3088522615551081</v>
      </c>
      <c r="H26" s="258">
        <f t="shared" si="8"/>
        <v>9.54954479437313</v>
      </c>
      <c r="I26" s="232">
        <f t="shared" si="1"/>
        <v>0.24069253281802183</v>
      </c>
      <c r="J26" s="13"/>
      <c r="K26" s="2"/>
      <c r="L26" s="119" t="str">
        <f t="shared" si="2"/>
        <v>Manizales</v>
      </c>
      <c r="M26" s="119">
        <f t="shared" si="3"/>
        <v>11.665082563846129</v>
      </c>
      <c r="N26" s="51"/>
      <c r="O26" s="120" t="s">
        <v>343</v>
      </c>
      <c r="P26" s="120">
        <v>16.247171751519463</v>
      </c>
      <c r="Q26" s="120">
        <v>11.665082563846129</v>
      </c>
      <c r="R26" s="120">
        <v>11.798257236176688</v>
      </c>
      <c r="S26" s="120">
        <v>10.511505719623198</v>
      </c>
      <c r="T26" s="51"/>
      <c r="U26" s="119" t="str">
        <f t="shared" si="9"/>
        <v>Bucaramanga</v>
      </c>
      <c r="V26" s="97">
        <f t="shared" si="10"/>
        <v>9.6960833027249134</v>
      </c>
      <c r="W26" s="51"/>
      <c r="X26" s="51"/>
      <c r="Y26" s="51"/>
      <c r="Z26" s="51"/>
      <c r="AA26" s="51"/>
    </row>
    <row r="27" spans="1:27" ht="13.15" x14ac:dyDescent="0.4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2"/>
      <c r="L27" s="119" t="str">
        <f t="shared" ref="L27" si="11">O27</f>
        <v>Bucaramanga</v>
      </c>
      <c r="M27" s="119">
        <f t="shared" ref="M27" si="12">Q27</f>
        <v>9.6960833027249134</v>
      </c>
      <c r="N27" s="51"/>
      <c r="O27" s="120" t="s">
        <v>336</v>
      </c>
      <c r="P27" s="120">
        <v>15.491190340128123</v>
      </c>
      <c r="Q27" s="120">
        <v>9.6960833027249134</v>
      </c>
      <c r="R27" s="120">
        <v>9.3088522615551081</v>
      </c>
      <c r="S27" s="120">
        <v>9.54954479437313</v>
      </c>
      <c r="T27" s="51"/>
      <c r="U27" s="51"/>
      <c r="V27" s="51"/>
      <c r="W27" s="51"/>
      <c r="X27" s="51"/>
      <c r="Y27" s="51"/>
      <c r="Z27" s="51"/>
      <c r="AA27" s="51"/>
    </row>
    <row r="28" spans="1:27" ht="13.15" x14ac:dyDescent="0.4">
      <c r="A28" s="3"/>
      <c r="B28" s="21" t="s">
        <v>79</v>
      </c>
      <c r="C28" s="259">
        <f>+C23-C21</f>
        <v>0.5052961055388181</v>
      </c>
      <c r="D28" s="236">
        <f>+D23-D21</f>
        <v>-0.96449979114007078</v>
      </c>
      <c r="E28" s="260"/>
      <c r="F28" s="260"/>
      <c r="G28" s="259">
        <f>+G23-G21</f>
        <v>-0.66001311365887183</v>
      </c>
      <c r="H28" s="236">
        <f>+H23-H21</f>
        <v>-1.6554094075585759</v>
      </c>
      <c r="I28" s="260"/>
      <c r="J28" s="13"/>
      <c r="K28" s="2"/>
      <c r="V28" s="10"/>
      <c r="W28" s="10"/>
      <c r="X28" s="51"/>
      <c r="Y28" s="51"/>
      <c r="Z28" s="51"/>
      <c r="AA28" s="51"/>
    </row>
    <row r="29" spans="1:27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59"/>
    </row>
    <row r="30" spans="1:27" ht="13.15" x14ac:dyDescent="0.35">
      <c r="A30" s="3"/>
      <c r="B30" s="35"/>
      <c r="C30" s="197" t="s">
        <v>141</v>
      </c>
      <c r="D30" s="197"/>
      <c r="E30" s="197"/>
      <c r="F30" s="197"/>
      <c r="G30" s="197"/>
      <c r="H30" s="197"/>
      <c r="I30" s="197"/>
      <c r="J30" s="13"/>
      <c r="K30" s="2"/>
      <c r="V30" s="10"/>
      <c r="W30" s="10"/>
      <c r="X30" s="51"/>
      <c r="Y30" s="51"/>
      <c r="Z30" s="51"/>
      <c r="AA30" s="59"/>
    </row>
    <row r="31" spans="1:27" ht="13.15" x14ac:dyDescent="0.35">
      <c r="A31" s="3"/>
      <c r="B31" s="35"/>
      <c r="C31" s="197" t="str">
        <f>'Tasa Desocup.% Ciudades Hombres'!C31:I31</f>
        <v>Porcentaje, año corrido noviembre 2022</v>
      </c>
      <c r="D31" s="197"/>
      <c r="E31" s="197"/>
      <c r="F31" s="197"/>
      <c r="G31" s="197"/>
      <c r="H31" s="197"/>
      <c r="I31" s="197"/>
      <c r="J31" s="13"/>
      <c r="K31" s="2"/>
      <c r="V31" s="10"/>
      <c r="W31" s="10"/>
      <c r="X31" s="51"/>
      <c r="Y31" s="51"/>
      <c r="Z31" s="51"/>
      <c r="AA31" s="59"/>
    </row>
    <row r="32" spans="1:27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59"/>
    </row>
    <row r="33" spans="1:27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59"/>
    </row>
    <row r="34" spans="1:27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59"/>
      <c r="Y34" s="59"/>
      <c r="Z34" s="59"/>
      <c r="AA34" s="59"/>
    </row>
    <row r="35" spans="1:27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59"/>
      <c r="Y35" s="59"/>
      <c r="Z35" s="59"/>
      <c r="AA35" s="59"/>
    </row>
    <row r="36" spans="1:27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59"/>
      <c r="Y36" s="59"/>
      <c r="Z36" s="59"/>
      <c r="AA36" s="59"/>
    </row>
    <row r="37" spans="1:27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59"/>
      <c r="Y37" s="59"/>
      <c r="Z37" s="59"/>
      <c r="AA37" s="59"/>
    </row>
    <row r="38" spans="1:27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59"/>
      <c r="Y38" s="59"/>
      <c r="Z38" s="59"/>
      <c r="AA38" s="59"/>
    </row>
    <row r="39" spans="1:27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2"/>
      <c r="V47" s="10"/>
      <c r="W47" s="10"/>
    </row>
    <row r="48" spans="1:27" x14ac:dyDescent="0.35">
      <c r="A48" s="144" t="s">
        <v>319</v>
      </c>
      <c r="B48" s="147"/>
      <c r="C48" s="147"/>
      <c r="D48" s="147"/>
      <c r="E48" s="147"/>
      <c r="F48" s="147"/>
      <c r="G48" s="147"/>
      <c r="H48" s="147"/>
      <c r="I48" s="147"/>
      <c r="J48" s="13"/>
      <c r="K48" s="2"/>
      <c r="V48" s="10"/>
      <c r="W48" s="10"/>
    </row>
    <row r="49" spans="1:11" x14ac:dyDescent="0.35">
      <c r="A49" s="144" t="s">
        <v>17</v>
      </c>
      <c r="B49" s="147"/>
      <c r="C49" s="147"/>
      <c r="D49" s="147"/>
      <c r="E49" s="147"/>
      <c r="F49" s="147"/>
      <c r="G49" s="147"/>
      <c r="H49" s="147"/>
      <c r="I49" s="147"/>
      <c r="J49" s="13"/>
      <c r="K49" s="2"/>
    </row>
    <row r="50" spans="1:11" x14ac:dyDescent="0.35">
      <c r="A50" s="144" t="s">
        <v>179</v>
      </c>
      <c r="B50" s="147"/>
      <c r="C50" s="147"/>
      <c r="D50" s="147"/>
      <c r="E50" s="147"/>
      <c r="F50" s="147"/>
      <c r="G50" s="147"/>
      <c r="H50" s="147"/>
      <c r="I50" s="147"/>
      <c r="J50" s="13"/>
      <c r="K50" s="2"/>
    </row>
    <row r="51" spans="1:11" x14ac:dyDescent="0.35">
      <c r="A51" s="149" t="s">
        <v>16</v>
      </c>
      <c r="B51" s="150"/>
      <c r="C51" s="150"/>
      <c r="D51" s="150"/>
      <c r="E51" s="150"/>
      <c r="F51" s="150"/>
      <c r="G51" s="150"/>
      <c r="H51" s="151"/>
      <c r="I51" s="151"/>
      <c r="J51" s="57"/>
      <c r="K51" s="2"/>
    </row>
    <row r="54" spans="1:11" x14ac:dyDescent="0.3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N7" sqref="N7"/>
    </sheetView>
  </sheetViews>
  <sheetFormatPr baseColWidth="10" defaultColWidth="10.86328125" defaultRowHeight="12.75" x14ac:dyDescent="0.35"/>
  <cols>
    <col min="1" max="1" width="1.86328125" style="10" customWidth="1"/>
    <col min="2" max="2" width="34.86328125" style="10" bestFit="1" customWidth="1"/>
    <col min="3" max="5" width="10" style="10" customWidth="1"/>
    <col min="6" max="6" width="11.33203125" style="10" customWidth="1"/>
    <col min="7" max="7" width="13.1328125" style="10" customWidth="1"/>
    <col min="8" max="10" width="10" style="10" customWidth="1"/>
    <col min="11" max="11" width="11.33203125" style="10" customWidth="1"/>
    <col min="12" max="12" width="7" style="10" customWidth="1"/>
    <col min="13" max="13" width="10.86328125" style="51"/>
    <col min="14" max="17" width="9" style="51" bestFit="1" customWidth="1"/>
    <col min="18" max="18" width="14.46484375" style="51" bestFit="1" customWidth="1"/>
    <col min="19" max="23" width="10.86328125" style="51"/>
    <col min="24" max="26" width="10.86328125" style="78"/>
    <col min="27" max="16384" width="10.86328125" style="10"/>
  </cols>
  <sheetData>
    <row r="1" spans="1:17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79"/>
    </row>
    <row r="2" spans="1:17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79"/>
    </row>
    <row r="3" spans="1:17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79"/>
    </row>
    <row r="4" spans="1:17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79"/>
    </row>
    <row r="5" spans="1:17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79"/>
    </row>
    <row r="6" spans="1:17" ht="52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79"/>
    </row>
    <row r="7" spans="1:17" ht="13.15" x14ac:dyDescent="0.4">
      <c r="A7" s="3"/>
      <c r="B7" s="11"/>
      <c r="C7" s="192" t="s">
        <v>210</v>
      </c>
      <c r="D7" s="192"/>
      <c r="E7" s="192"/>
      <c r="F7" s="192"/>
      <c r="G7" s="192"/>
      <c r="H7" s="192"/>
      <c r="I7" s="192"/>
      <c r="J7" s="192"/>
      <c r="K7" s="192"/>
      <c r="L7" s="13"/>
      <c r="M7" s="79"/>
    </row>
    <row r="8" spans="1:17" ht="13.15" x14ac:dyDescent="0.4">
      <c r="A8" s="3"/>
      <c r="B8" s="11"/>
      <c r="C8" s="192" t="s">
        <v>323</v>
      </c>
      <c r="D8" s="192"/>
      <c r="E8" s="192"/>
      <c r="F8" s="192"/>
      <c r="G8" s="192"/>
      <c r="H8" s="192"/>
      <c r="I8" s="192"/>
      <c r="J8" s="192"/>
      <c r="K8" s="192"/>
      <c r="L8" s="13"/>
      <c r="M8" s="79"/>
    </row>
    <row r="9" spans="1:17" ht="7.5" customHeight="1" x14ac:dyDescent="0.4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79"/>
    </row>
    <row r="10" spans="1:17" ht="15.75" customHeight="1" x14ac:dyDescent="0.4">
      <c r="A10" s="3"/>
      <c r="B10" s="2"/>
      <c r="C10" s="190" t="s">
        <v>21</v>
      </c>
      <c r="D10" s="190"/>
      <c r="E10" s="199" t="s">
        <v>285</v>
      </c>
      <c r="F10" s="199" t="s">
        <v>286</v>
      </c>
      <c r="G10" s="11"/>
      <c r="H10" s="190" t="s">
        <v>44</v>
      </c>
      <c r="I10" s="190"/>
      <c r="J10" s="199" t="str">
        <f>E10</f>
        <v>Part.% 2022</v>
      </c>
      <c r="K10" s="199" t="str">
        <f>F10</f>
        <v>% Cambio   '22/'21</v>
      </c>
      <c r="L10" s="13"/>
      <c r="M10" s="79"/>
    </row>
    <row r="11" spans="1:17" ht="13.15" x14ac:dyDescent="0.4">
      <c r="A11" s="3"/>
      <c r="B11" s="2"/>
      <c r="C11" s="20">
        <f>'Tasa Desocup.% Ciudades Mujer'!C11</f>
        <v>2021</v>
      </c>
      <c r="D11" s="20">
        <f>'Tasa Desocup.% Ciudades Mujer'!D11</f>
        <v>2022</v>
      </c>
      <c r="E11" s="199"/>
      <c r="F11" s="199"/>
      <c r="G11" s="11"/>
      <c r="H11" s="20">
        <f>C11</f>
        <v>2021</v>
      </c>
      <c r="I11" s="20">
        <f>D11</f>
        <v>2022</v>
      </c>
      <c r="J11" s="199"/>
      <c r="K11" s="199"/>
      <c r="L11" s="13"/>
      <c r="N11" s="203" t="s">
        <v>21</v>
      </c>
      <c r="O11" s="203"/>
      <c r="P11" s="203" t="s">
        <v>44</v>
      </c>
      <c r="Q11" s="203"/>
    </row>
    <row r="12" spans="1:17" ht="6" customHeight="1" x14ac:dyDescent="0.4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79"/>
    </row>
    <row r="13" spans="1:17" ht="13.15" x14ac:dyDescent="0.4">
      <c r="A13" s="3"/>
      <c r="B13" s="21" t="s">
        <v>24</v>
      </c>
      <c r="C13" s="231">
        <f>SUM(C14:C24)</f>
        <v>1681.7816866024268</v>
      </c>
      <c r="D13" s="231">
        <f>SUM(D14:D24)</f>
        <v>1836.526486991741</v>
      </c>
      <c r="E13" s="231">
        <v>100</v>
      </c>
      <c r="F13" s="236">
        <f>IF(OR(OR(D13=0,C13=0),D13=""),"",(D13/C13-1)*100)</f>
        <v>9.201241850952302</v>
      </c>
      <c r="G13" s="116"/>
      <c r="H13" s="231">
        <f>SUM(H14:H24)</f>
        <v>2002.8519450505382</v>
      </c>
      <c r="I13" s="231">
        <f>SUM(I14:I24)</f>
        <v>2096.7409495118018</v>
      </c>
      <c r="J13" s="231">
        <v>100</v>
      </c>
      <c r="K13" s="236">
        <f>IF(OR(OR(I13=0,H13=0),I13=""),"",(I13/H13-1)*100)</f>
        <v>4.6877655981153676</v>
      </c>
      <c r="L13" s="13"/>
      <c r="M13" s="79"/>
      <c r="N13" s="51">
        <f>C11</f>
        <v>2021</v>
      </c>
      <c r="O13" s="51">
        <f>D11</f>
        <v>2022</v>
      </c>
      <c r="P13" s="51">
        <f>N13</f>
        <v>2021</v>
      </c>
      <c r="Q13" s="51">
        <f>O13</f>
        <v>2022</v>
      </c>
    </row>
    <row r="14" spans="1:17" ht="13.15" x14ac:dyDescent="0.4">
      <c r="A14" s="3"/>
      <c r="B14" s="2" t="s">
        <v>265</v>
      </c>
      <c r="C14" s="235">
        <f>N14/1000</f>
        <v>378.14321965717323</v>
      </c>
      <c r="D14" s="261">
        <f>O14/1000</f>
        <v>424.64049851346516</v>
      </c>
      <c r="E14" s="232">
        <f>IF(D14=0,"",D14/$D$13*100)</f>
        <v>23.121937065499822</v>
      </c>
      <c r="F14" s="232">
        <f t="shared" ref="F14:F19" si="0">IF(OR(OR(D14=0,C14=0),D14=""),"",(D14/C14-1)*100)</f>
        <v>12.29620853666149</v>
      </c>
      <c r="G14" s="179"/>
      <c r="H14" s="235">
        <f>P14/1000</f>
        <v>252.62013858261065</v>
      </c>
      <c r="I14" s="261">
        <f>Q14/1000</f>
        <v>255.54144303222515</v>
      </c>
      <c r="J14" s="232">
        <f>IF(I14=0,"",I14/$I$13*100)</f>
        <v>12.187554361053737</v>
      </c>
      <c r="K14" s="232">
        <f t="shared" ref="K14:K19" si="1">IF(OR(OR(I14=0,H14=0),I14=""),"",(I14/H14-1)*100)</f>
        <v>1.1564020453813439</v>
      </c>
      <c r="L14" s="13"/>
      <c r="M14" s="79"/>
      <c r="N14" s="69">
        <v>378143.21965717321</v>
      </c>
      <c r="O14" s="69">
        <v>424640.49851346517</v>
      </c>
      <c r="P14" s="69">
        <v>252620.13858261064</v>
      </c>
      <c r="Q14" s="69">
        <v>255541.44303222516</v>
      </c>
    </row>
    <row r="15" spans="1:17" ht="13.15" x14ac:dyDescent="0.4">
      <c r="A15" s="3"/>
      <c r="B15" s="2" t="s">
        <v>263</v>
      </c>
      <c r="C15" s="235">
        <f t="shared" ref="C15:C24" si="2">N15/1000</f>
        <v>289.99083257854278</v>
      </c>
      <c r="D15" s="261">
        <f t="shared" ref="D15:D23" si="3">O15/1000</f>
        <v>317.46521301926714</v>
      </c>
      <c r="E15" s="232">
        <f t="shared" ref="E15:E19" si="4">IF(D15=0,"",D15/$D$13*100)</f>
        <v>17.2861766638215</v>
      </c>
      <c r="F15" s="232">
        <f t="shared" si="0"/>
        <v>9.4742237871547239</v>
      </c>
      <c r="G15" s="179"/>
      <c r="H15" s="235">
        <f t="shared" ref="H15:H24" si="5">P15/1000</f>
        <v>410.38015676821959</v>
      </c>
      <c r="I15" s="261">
        <f t="shared" ref="I15:I24" si="6">Q15/1000</f>
        <v>401.26848101416647</v>
      </c>
      <c r="J15" s="232">
        <f t="shared" ref="J15:J19" si="7">IF(I15=0,"",I15/$I$13*100)</f>
        <v>19.137723289450541</v>
      </c>
      <c r="K15" s="232">
        <f t="shared" si="1"/>
        <v>-2.2203012508714814</v>
      </c>
      <c r="L15" s="13"/>
      <c r="M15" s="79"/>
      <c r="N15" s="69">
        <v>289990.83257854276</v>
      </c>
      <c r="O15" s="69">
        <v>317465.21301926713</v>
      </c>
      <c r="P15" s="69">
        <v>410380.1567682196</v>
      </c>
      <c r="Q15" s="69">
        <v>401268.48101416649</v>
      </c>
    </row>
    <row r="16" spans="1:17" ht="13.15" x14ac:dyDescent="0.4">
      <c r="A16" s="3"/>
      <c r="B16" s="2" t="s">
        <v>256</v>
      </c>
      <c r="C16" s="235">
        <f t="shared" si="2"/>
        <v>174.85037581421474</v>
      </c>
      <c r="D16" s="261">
        <f t="shared" si="3"/>
        <v>197.49589404152778</v>
      </c>
      <c r="E16" s="232">
        <f t="shared" si="4"/>
        <v>10.753773247508622</v>
      </c>
      <c r="F16" s="232">
        <f t="shared" si="0"/>
        <v>12.951369490549315</v>
      </c>
      <c r="G16" s="179"/>
      <c r="H16" s="235">
        <f t="shared" si="5"/>
        <v>121.13122450328163</v>
      </c>
      <c r="I16" s="261">
        <f t="shared" si="6"/>
        <v>128.80687917159668</v>
      </c>
      <c r="J16" s="232">
        <f t="shared" si="7"/>
        <v>6.1431947137574454</v>
      </c>
      <c r="K16" s="232">
        <f t="shared" si="1"/>
        <v>6.3366441640380744</v>
      </c>
      <c r="L16" s="13"/>
      <c r="M16" s="79"/>
      <c r="N16" s="69">
        <v>174850.37581421476</v>
      </c>
      <c r="O16" s="69">
        <v>197495.89404152779</v>
      </c>
      <c r="P16" s="69">
        <v>121131.22450328163</v>
      </c>
      <c r="Q16" s="69">
        <v>128806.87917159667</v>
      </c>
    </row>
    <row r="17" spans="1:17" ht="13.15" x14ac:dyDescent="0.4">
      <c r="A17" s="3"/>
      <c r="B17" s="2" t="s">
        <v>257</v>
      </c>
      <c r="C17" s="235">
        <f t="shared" si="2"/>
        <v>295.99299804280037</v>
      </c>
      <c r="D17" s="261">
        <f t="shared" si="3"/>
        <v>299.35145668421512</v>
      </c>
      <c r="E17" s="232">
        <f t="shared" si="4"/>
        <v>16.29987145867727</v>
      </c>
      <c r="F17" s="232">
        <f t="shared" si="0"/>
        <v>1.1346412461179733</v>
      </c>
      <c r="G17" s="179"/>
      <c r="H17" s="235">
        <f t="shared" si="5"/>
        <v>265.83220561722175</v>
      </c>
      <c r="I17" s="261">
        <f t="shared" si="6"/>
        <v>284.97315041889317</v>
      </c>
      <c r="J17" s="232">
        <f t="shared" si="7"/>
        <v>13.591242660913613</v>
      </c>
      <c r="K17" s="232">
        <f>IF(OR(OR(I17=0,H17=0),I17=""),"",(I17/H17-1)*100)</f>
        <v>7.2003859567086881</v>
      </c>
      <c r="L17" s="13"/>
      <c r="M17" s="79"/>
      <c r="N17" s="69">
        <v>295992.99804280035</v>
      </c>
      <c r="O17" s="69">
        <v>299351.45668421511</v>
      </c>
      <c r="P17" s="69">
        <v>265832.20561722177</v>
      </c>
      <c r="Q17" s="69">
        <v>284973.15041889314</v>
      </c>
    </row>
    <row r="18" spans="1:17" ht="13.15" x14ac:dyDescent="0.4">
      <c r="A18" s="3"/>
      <c r="B18" s="2" t="s">
        <v>258</v>
      </c>
      <c r="C18" s="235">
        <f t="shared" si="2"/>
        <v>171.34639308753782</v>
      </c>
      <c r="D18" s="261">
        <f t="shared" si="3"/>
        <v>222.76269722499299</v>
      </c>
      <c r="E18" s="232">
        <f t="shared" si="4"/>
        <v>12.129566265601852</v>
      </c>
      <c r="F18" s="232">
        <f t="shared" si="0"/>
        <v>30.007228755137838</v>
      </c>
      <c r="G18" s="179"/>
      <c r="H18" s="235">
        <f t="shared" si="5"/>
        <v>233.82874931188044</v>
      </c>
      <c r="I18" s="261">
        <f t="shared" si="6"/>
        <v>279.64888279598165</v>
      </c>
      <c r="J18" s="232">
        <f t="shared" si="7"/>
        <v>13.337312025173839</v>
      </c>
      <c r="K18" s="232">
        <f t="shared" si="1"/>
        <v>19.595594476274769</v>
      </c>
      <c r="L18" s="13"/>
      <c r="M18" s="79"/>
      <c r="N18" s="69">
        <v>171346.39308753781</v>
      </c>
      <c r="O18" s="69">
        <v>222762.697224993</v>
      </c>
      <c r="P18" s="69">
        <v>233828.74931188044</v>
      </c>
      <c r="Q18" s="69">
        <v>279648.88279598166</v>
      </c>
    </row>
    <row r="19" spans="1:17" ht="13.15" x14ac:dyDescent="0.4">
      <c r="A19" s="3"/>
      <c r="B19" s="2" t="s">
        <v>259</v>
      </c>
      <c r="C19" s="235">
        <f t="shared" si="2"/>
        <v>105.91855628412556</v>
      </c>
      <c r="D19" s="261">
        <f t="shared" si="3"/>
        <v>107.5380943231234</v>
      </c>
      <c r="E19" s="232">
        <f t="shared" si="4"/>
        <v>5.855515566196515</v>
      </c>
      <c r="F19" s="232">
        <f t="shared" si="0"/>
        <v>1.5290408931306176</v>
      </c>
      <c r="G19" s="179"/>
      <c r="H19" s="235">
        <f t="shared" si="5"/>
        <v>79.848643454940657</v>
      </c>
      <c r="I19" s="261">
        <f t="shared" si="6"/>
        <v>74.028132657802189</v>
      </c>
      <c r="J19" s="232">
        <f t="shared" si="7"/>
        <v>3.5306284581811913</v>
      </c>
      <c r="K19" s="232">
        <f t="shared" si="1"/>
        <v>-7.2894297827652332</v>
      </c>
      <c r="L19" s="13"/>
      <c r="M19" s="79"/>
      <c r="N19" s="69">
        <v>105918.55628412556</v>
      </c>
      <c r="O19" s="69">
        <v>107538.0943231234</v>
      </c>
      <c r="P19" s="69">
        <v>79848.643454940655</v>
      </c>
      <c r="Q19" s="69">
        <v>74028.132657802184</v>
      </c>
    </row>
    <row r="20" spans="1:17" ht="13.15" x14ac:dyDescent="0.4">
      <c r="A20" s="3"/>
      <c r="B20" s="2" t="s">
        <v>260</v>
      </c>
      <c r="C20" s="235">
        <f t="shared" si="2"/>
        <v>96.45987191394839</v>
      </c>
      <c r="D20" s="261">
        <f t="shared" si="3"/>
        <v>92.624027957972785</v>
      </c>
      <c r="E20" s="232">
        <f>IF(D20=0,"",D20/$D$13*100)</f>
        <v>5.0434354535061665</v>
      </c>
      <c r="F20" s="232">
        <f>IF(OR(OR(D20=0,C20=0),D20=""),"",(D20/C20-1)*100)</f>
        <v>-3.9766214487590767</v>
      </c>
      <c r="G20" s="179"/>
      <c r="H20" s="235">
        <f t="shared" si="5"/>
        <v>71.102264507200132</v>
      </c>
      <c r="I20" s="261">
        <f t="shared" si="6"/>
        <v>76.351763914567655</v>
      </c>
      <c r="J20" s="232">
        <f>IF(I20=0,"",I20/$I$13*100)</f>
        <v>3.6414495520939365</v>
      </c>
      <c r="K20" s="232">
        <f>IF(OR(OR(I20=0,H20=0),I20=""),"",(I20/H20-1)*100)</f>
        <v>7.38302702980147</v>
      </c>
      <c r="L20" s="13"/>
      <c r="M20" s="79"/>
      <c r="N20" s="69">
        <v>96459.871913948387</v>
      </c>
      <c r="O20" s="69">
        <v>92624.027957972779</v>
      </c>
      <c r="P20" s="69">
        <v>71102.264507200132</v>
      </c>
      <c r="Q20" s="69">
        <v>76351.763914567651</v>
      </c>
    </row>
    <row r="21" spans="1:17" ht="13.15" x14ac:dyDescent="0.4">
      <c r="A21" s="3"/>
      <c r="B21" s="2" t="s">
        <v>261</v>
      </c>
      <c r="C21" s="235">
        <f t="shared" si="2"/>
        <v>30.443383429107772</v>
      </c>
      <c r="D21" s="261">
        <f t="shared" si="3"/>
        <v>37.041445928596886</v>
      </c>
      <c r="E21" s="232">
        <f>IF(D21=0,"",D21/$D$13*100)</f>
        <v>2.0169295782535297</v>
      </c>
      <c r="F21" s="232">
        <f>IF(OR(OR(D21=0,C21=0),D21=""),"",(D21/C21-1)*100)</f>
        <v>21.673223394678676</v>
      </c>
      <c r="G21" s="179"/>
      <c r="H21" s="235">
        <f t="shared" si="5"/>
        <v>225.61218987715628</v>
      </c>
      <c r="I21" s="261">
        <f t="shared" si="6"/>
        <v>247.98638380850912</v>
      </c>
      <c r="J21" s="232">
        <f>IF(I21=0,"",I21/$I$13*100)</f>
        <v>11.827230439041573</v>
      </c>
      <c r="K21" s="232">
        <f>IF(OR(OR(I21=0,H21=0),I21=""),"",(I21/H21-1)*100)</f>
        <v>9.9171033017034116</v>
      </c>
      <c r="L21" s="13"/>
      <c r="M21" s="79"/>
      <c r="N21" s="69">
        <v>30443.383429107773</v>
      </c>
      <c r="O21" s="69">
        <v>37041.445928596884</v>
      </c>
      <c r="P21" s="69">
        <v>225612.18987715628</v>
      </c>
      <c r="Q21" s="69">
        <v>247986.38380850913</v>
      </c>
    </row>
    <row r="22" spans="1:17" ht="13.15" x14ac:dyDescent="0.4">
      <c r="A22" s="3"/>
      <c r="B22" s="2" t="s">
        <v>262</v>
      </c>
      <c r="C22" s="235">
        <f t="shared" si="2"/>
        <v>60.296595312248016</v>
      </c>
      <c r="D22" s="261">
        <f t="shared" si="3"/>
        <v>49.8130142675423</v>
      </c>
      <c r="E22" s="232">
        <f t="shared" ref="E22:E24" si="8">IF(D22=0,"",D22/$D$13*100)</f>
        <v>2.7123493519081663</v>
      </c>
      <c r="F22" s="232">
        <f t="shared" ref="F22:F24" si="9">IF(OR(OR(D22=0,C22=0),D22=""),"",(D22/C22-1)*100)</f>
        <v>-17.386688237397362</v>
      </c>
      <c r="G22" s="179"/>
      <c r="H22" s="235">
        <f t="shared" si="5"/>
        <v>101.68306421245441</v>
      </c>
      <c r="I22" s="261">
        <f t="shared" si="6"/>
        <v>105.55508285932247</v>
      </c>
      <c r="J22" s="232">
        <f t="shared" ref="J22:J24" si="10">IF(I22=0,"",I22/$I$13*100)</f>
        <v>5.0342453074090798</v>
      </c>
      <c r="K22" s="232">
        <f t="shared" ref="K22:K24" si="11">IF(OR(OR(I22=0,H22=0),I22=""),"",(I22/H22-1)*100)</f>
        <v>3.8079287606616052</v>
      </c>
      <c r="L22" s="13"/>
      <c r="M22" s="79"/>
      <c r="N22" s="69">
        <v>60296.595312248013</v>
      </c>
      <c r="O22" s="69">
        <v>49813.014267542298</v>
      </c>
      <c r="P22" s="69">
        <v>101683.06421245441</v>
      </c>
      <c r="Q22" s="69">
        <v>105555.08285932247</v>
      </c>
    </row>
    <row r="23" spans="1:17" ht="13.15" x14ac:dyDescent="0.4">
      <c r="A23" s="3"/>
      <c r="B23" s="2" t="s">
        <v>14</v>
      </c>
      <c r="C23" s="235">
        <f t="shared" si="2"/>
        <v>38.270694561136239</v>
      </c>
      <c r="D23" s="261">
        <f t="shared" si="3"/>
        <v>19.544947361994566</v>
      </c>
      <c r="E23" s="232">
        <f t="shared" si="8"/>
        <v>1.0642344393306027</v>
      </c>
      <c r="F23" s="232">
        <f t="shared" si="9"/>
        <v>-48.929729167125188</v>
      </c>
      <c r="G23" s="179"/>
      <c r="H23" s="235">
        <f t="shared" si="5"/>
        <v>162.90535415687987</v>
      </c>
      <c r="I23" s="261">
        <f t="shared" si="6"/>
        <v>140.44060824634192</v>
      </c>
      <c r="J23" s="232">
        <f t="shared" si="10"/>
        <v>6.6980428974328783</v>
      </c>
      <c r="K23" s="232">
        <f t="shared" si="11"/>
        <v>-13.790059895087371</v>
      </c>
      <c r="L23" s="13"/>
      <c r="M23" s="79"/>
      <c r="N23" s="69">
        <v>38270.694561136239</v>
      </c>
      <c r="O23" s="69">
        <v>19544.947361994567</v>
      </c>
      <c r="P23" s="69">
        <v>162905.35415687985</v>
      </c>
      <c r="Q23" s="69">
        <v>140440.60824634193</v>
      </c>
    </row>
    <row r="24" spans="1:17" ht="13.15" x14ac:dyDescent="0.4">
      <c r="A24" s="3"/>
      <c r="B24" s="2" t="s">
        <v>266</v>
      </c>
      <c r="C24" s="235">
        <f t="shared" si="2"/>
        <v>40.068765921591996</v>
      </c>
      <c r="D24" s="261">
        <f>O24/1000</f>
        <v>68.249197669042502</v>
      </c>
      <c r="E24" s="232">
        <f t="shared" si="8"/>
        <v>3.7162109096959308</v>
      </c>
      <c r="F24" s="232">
        <f t="shared" si="9"/>
        <v>70.330171392338329</v>
      </c>
      <c r="G24" s="179"/>
      <c r="H24" s="235">
        <f t="shared" si="5"/>
        <v>77.907954058692795</v>
      </c>
      <c r="I24" s="261">
        <f t="shared" si="6"/>
        <v>102.14014159239524</v>
      </c>
      <c r="J24" s="232">
        <f t="shared" si="10"/>
        <v>4.8713762954921647</v>
      </c>
      <c r="K24" s="232">
        <f t="shared" si="11"/>
        <v>31.103611725507328</v>
      </c>
      <c r="L24" s="13"/>
      <c r="M24" s="79"/>
      <c r="N24" s="69">
        <v>40068.765921591999</v>
      </c>
      <c r="O24" s="69">
        <v>68249.197669042507</v>
      </c>
      <c r="P24" s="69">
        <v>77907.954058692791</v>
      </c>
      <c r="Q24" s="69">
        <v>102140.14159239524</v>
      </c>
    </row>
    <row r="25" spans="1:17" x14ac:dyDescent="0.35">
      <c r="A25" s="3"/>
      <c r="C25" s="177"/>
      <c r="D25" s="177"/>
      <c r="E25" s="177"/>
      <c r="F25" s="177"/>
      <c r="G25" s="177"/>
      <c r="H25" s="177"/>
      <c r="I25" s="177"/>
      <c r="J25" s="177"/>
      <c r="K25" s="177"/>
      <c r="L25" s="13"/>
      <c r="M25" s="79"/>
      <c r="N25" s="69"/>
      <c r="O25" s="69"/>
      <c r="P25" s="69"/>
      <c r="Q25" s="69"/>
    </row>
    <row r="26" spans="1:17" x14ac:dyDescent="0.35">
      <c r="A26" s="3"/>
      <c r="L26" s="13"/>
      <c r="M26" s="79"/>
      <c r="O26" s="156"/>
    </row>
    <row r="27" spans="1:17" ht="13.15" x14ac:dyDescent="0.4">
      <c r="A27" s="3"/>
      <c r="B27" s="2"/>
      <c r="C27" s="190" t="s">
        <v>318</v>
      </c>
      <c r="D27" s="190"/>
      <c r="E27" s="190"/>
      <c r="F27" s="190"/>
      <c r="G27" s="190"/>
      <c r="H27" s="190"/>
      <c r="I27" s="190"/>
      <c r="J27" s="190"/>
      <c r="K27" s="190"/>
      <c r="L27" s="13"/>
      <c r="M27" s="79"/>
      <c r="O27" s="156"/>
    </row>
    <row r="28" spans="1:17" ht="13.15" x14ac:dyDescent="0.4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79"/>
      <c r="O28" s="156"/>
    </row>
    <row r="29" spans="1:17" ht="15" customHeight="1" x14ac:dyDescent="0.4">
      <c r="A29" s="3"/>
      <c r="B29" s="2"/>
      <c r="C29" s="190" t="s">
        <v>21</v>
      </c>
      <c r="D29" s="190"/>
      <c r="E29" s="199" t="str">
        <f>E10</f>
        <v>Part.% 2022</v>
      </c>
      <c r="F29" s="199" t="str">
        <f>F10</f>
        <v>% Cambio   '22/'21</v>
      </c>
      <c r="G29" s="11"/>
      <c r="H29" s="190" t="s">
        <v>44</v>
      </c>
      <c r="I29" s="190"/>
      <c r="J29" s="199" t="str">
        <f>J10</f>
        <v>Part.% 2022</v>
      </c>
      <c r="K29" s="199" t="str">
        <f>K10</f>
        <v>% Cambio   '22/'21</v>
      </c>
      <c r="L29" s="13"/>
      <c r="M29" s="79"/>
    </row>
    <row r="30" spans="1:17" ht="13.15" x14ac:dyDescent="0.4">
      <c r="A30" s="3"/>
      <c r="B30" s="2"/>
      <c r="C30" s="20">
        <f>C11</f>
        <v>2021</v>
      </c>
      <c r="D30" s="20">
        <f>D11</f>
        <v>2022</v>
      </c>
      <c r="E30" s="199"/>
      <c r="F30" s="199"/>
      <c r="G30" s="11"/>
      <c r="H30" s="20">
        <f>H11</f>
        <v>2021</v>
      </c>
      <c r="I30" s="20">
        <f>I11</f>
        <v>2022</v>
      </c>
      <c r="J30" s="199"/>
      <c r="K30" s="199"/>
      <c r="L30" s="13"/>
      <c r="M30" s="79"/>
      <c r="N30" s="203" t="s">
        <v>21</v>
      </c>
      <c r="O30" s="203"/>
      <c r="P30" s="203" t="s">
        <v>44</v>
      </c>
      <c r="Q30" s="203"/>
    </row>
    <row r="31" spans="1:17" ht="6" customHeight="1" x14ac:dyDescent="0.4">
      <c r="A31" s="3"/>
      <c r="B31" s="2"/>
      <c r="C31" s="117"/>
      <c r="D31" s="117"/>
      <c r="E31" s="20"/>
      <c r="F31" s="11"/>
      <c r="G31" s="11"/>
      <c r="H31" s="117"/>
      <c r="I31" s="117"/>
      <c r="J31" s="20"/>
      <c r="K31" s="20"/>
      <c r="L31" s="13"/>
      <c r="M31" s="79"/>
    </row>
    <row r="32" spans="1:17" ht="13.15" x14ac:dyDescent="0.4">
      <c r="A32" s="3"/>
      <c r="B32" s="21" t="s">
        <v>24</v>
      </c>
      <c r="C32" s="231">
        <f>SUM(C33:C43)</f>
        <v>1646.3092519632733</v>
      </c>
      <c r="D32" s="231">
        <f>SUM(D33:D43)</f>
        <v>1770.7669461975988</v>
      </c>
      <c r="E32" s="231">
        <v>100</v>
      </c>
      <c r="F32" s="236">
        <f>IF(OR(OR(D32=0,C32=0),D32=""),"",(D32/C32-1)*100)</f>
        <v>7.559800449757903</v>
      </c>
      <c r="G32" s="179"/>
      <c r="H32" s="231">
        <f>SUM(H33:H43)</f>
        <v>1946.8594837319945</v>
      </c>
      <c r="I32" s="231">
        <f>SUM(I33:I43)</f>
        <v>2039.3330953139944</v>
      </c>
      <c r="J32" s="231">
        <v>100</v>
      </c>
      <c r="K32" s="236">
        <f>IF(OR(OR(I32=0,H32=0),I32=""),"",(I32/H32-1)*100)</f>
        <v>4.7498862837668465</v>
      </c>
      <c r="L32" s="13"/>
      <c r="M32" s="79"/>
      <c r="N32" s="51">
        <f>C30</f>
        <v>2021</v>
      </c>
      <c r="O32" s="51">
        <f>D30</f>
        <v>2022</v>
      </c>
      <c r="P32" s="51">
        <f>N32</f>
        <v>2021</v>
      </c>
      <c r="Q32" s="51">
        <f>O32</f>
        <v>2022</v>
      </c>
    </row>
    <row r="33" spans="1:17" ht="13.15" x14ac:dyDescent="0.4">
      <c r="A33" s="3"/>
      <c r="B33" s="2" t="s">
        <v>265</v>
      </c>
      <c r="C33" s="235">
        <f>N33/1000</f>
        <v>376.55417693504</v>
      </c>
      <c r="D33" s="261">
        <f>O33/1000</f>
        <v>409.33755548024493</v>
      </c>
      <c r="E33" s="232">
        <f>IF(D33=0,"",D33/$D$32*100)</f>
        <v>23.116399160218297</v>
      </c>
      <c r="F33" s="232">
        <f t="shared" ref="F33" si="12">IF(OR(OR(D33=0,C33=0),D33=""),"",(D33/C33-1)*100)</f>
        <v>8.7061518775452207</v>
      </c>
      <c r="G33" s="179"/>
      <c r="H33" s="235">
        <f>P33/1000</f>
        <v>246.65742419251353</v>
      </c>
      <c r="I33" s="261">
        <f>Q33/1000</f>
        <v>258.53442347874108</v>
      </c>
      <c r="J33" s="232">
        <f>IF(I33=0,"",I33/$I$32*100)</f>
        <v>12.677400473360864</v>
      </c>
      <c r="K33" s="232">
        <f t="shared" ref="K33" si="13">IF(OR(OR(I33=0,H33=0),I33=""),"",(I33/H33-1)*100)</f>
        <v>4.8151801329757049</v>
      </c>
      <c r="L33" s="13"/>
      <c r="M33" s="79"/>
      <c r="N33" s="69">
        <v>376554.17693503998</v>
      </c>
      <c r="O33" s="69">
        <v>409337.55548024492</v>
      </c>
      <c r="P33" s="69">
        <v>246657.42419251354</v>
      </c>
      <c r="Q33" s="69">
        <v>258534.42347874105</v>
      </c>
    </row>
    <row r="34" spans="1:17" ht="13.15" x14ac:dyDescent="0.4">
      <c r="A34" s="3"/>
      <c r="B34" s="2" t="s">
        <v>263</v>
      </c>
      <c r="C34" s="235">
        <f t="shared" ref="C34:C43" si="14">N34/1000</f>
        <v>293.28692856019416</v>
      </c>
      <c r="D34" s="261">
        <f t="shared" ref="D34:D43" si="15">O34/1000</f>
        <v>302.37175759227142</v>
      </c>
      <c r="E34" s="232">
        <f t="shared" ref="E34:E43" si="16">IF(D34=0,"",D34/$D$32*100)</f>
        <v>17.075751173329724</v>
      </c>
      <c r="F34" s="232">
        <f t="shared" ref="F34:F43" si="17">IF(OR(OR(D34=0,C34=0),D34=""),"",(D34/C34-1)*100)</f>
        <v>3.0975908393451324</v>
      </c>
      <c r="G34" s="179"/>
      <c r="H34" s="235">
        <f t="shared" ref="H34:H43" si="18">P34/1000</f>
        <v>395.65362266660395</v>
      </c>
      <c r="I34" s="261">
        <f t="shared" ref="I34:I43" si="19">Q34/1000</f>
        <v>387.27317535304115</v>
      </c>
      <c r="J34" s="232">
        <f t="shared" ref="J34:J43" si="20">IF(I34=0,"",I34/$I$32*100)</f>
        <v>18.990187343250714</v>
      </c>
      <c r="K34" s="232">
        <f t="shared" ref="K34:K43" si="21">IF(OR(OR(I34=0,H34=0),I34=""),"",(I34/H34-1)*100)</f>
        <v>-2.1181272793815764</v>
      </c>
      <c r="L34" s="13"/>
      <c r="M34" s="79"/>
      <c r="N34" s="69">
        <v>293286.92856019415</v>
      </c>
      <c r="O34" s="69">
        <v>302371.75759227143</v>
      </c>
      <c r="P34" s="69">
        <v>395653.62266660394</v>
      </c>
      <c r="Q34" s="69">
        <v>387273.17535304115</v>
      </c>
    </row>
    <row r="35" spans="1:17" ht="13.15" x14ac:dyDescent="0.4">
      <c r="A35" s="3"/>
      <c r="B35" s="2" t="s">
        <v>256</v>
      </c>
      <c r="C35" s="235">
        <f t="shared" si="14"/>
        <v>161.78733107355853</v>
      </c>
      <c r="D35" s="261">
        <f t="shared" si="15"/>
        <v>194.88684381519113</v>
      </c>
      <c r="E35" s="232">
        <f t="shared" si="16"/>
        <v>11.005787307791989</v>
      </c>
      <c r="F35" s="232">
        <f t="shared" si="17"/>
        <v>20.458655521416258</v>
      </c>
      <c r="G35" s="179"/>
      <c r="H35" s="235">
        <f t="shared" si="18"/>
        <v>102.67726894928406</v>
      </c>
      <c r="I35" s="261">
        <f t="shared" si="19"/>
        <v>109.83832309559419</v>
      </c>
      <c r="J35" s="232">
        <f t="shared" si="20"/>
        <v>5.3859922809070326</v>
      </c>
      <c r="K35" s="232">
        <f t="shared" si="21"/>
        <v>6.9743325076626617</v>
      </c>
      <c r="L35" s="13"/>
      <c r="M35" s="79"/>
      <c r="N35" s="69">
        <v>161787.33107355854</v>
      </c>
      <c r="O35" s="69">
        <v>194886.84381519113</v>
      </c>
      <c r="P35" s="69">
        <v>102677.26894928406</v>
      </c>
      <c r="Q35" s="69">
        <v>109838.3230955942</v>
      </c>
    </row>
    <row r="36" spans="1:17" ht="13.15" x14ac:dyDescent="0.4">
      <c r="A36" s="3"/>
      <c r="B36" s="2" t="s">
        <v>257</v>
      </c>
      <c r="C36" s="235">
        <f t="shared" si="14"/>
        <v>271.57321852959717</v>
      </c>
      <c r="D36" s="261">
        <f t="shared" si="15"/>
        <v>280.93435833051188</v>
      </c>
      <c r="E36" s="232">
        <f t="shared" si="16"/>
        <v>15.865123241303298</v>
      </c>
      <c r="F36" s="232">
        <f t="shared" si="17"/>
        <v>3.4470040350810471</v>
      </c>
      <c r="G36" s="179"/>
      <c r="H36" s="235">
        <f t="shared" si="18"/>
        <v>270.45589085570521</v>
      </c>
      <c r="I36" s="261">
        <f t="shared" si="19"/>
        <v>265.31059783444732</v>
      </c>
      <c r="J36" s="232">
        <f t="shared" si="20"/>
        <v>13.009674508008592</v>
      </c>
      <c r="K36" s="232">
        <f t="shared" si="21"/>
        <v>-1.9024518212483743</v>
      </c>
      <c r="L36" s="13"/>
      <c r="M36" s="79"/>
      <c r="N36" s="69">
        <v>271573.21852959716</v>
      </c>
      <c r="O36" s="69">
        <v>280934.3583305119</v>
      </c>
      <c r="P36" s="69">
        <v>270455.89085570519</v>
      </c>
      <c r="Q36" s="69">
        <v>265310.59783444734</v>
      </c>
    </row>
    <row r="37" spans="1:17" ht="13.15" x14ac:dyDescent="0.4">
      <c r="A37" s="3"/>
      <c r="B37" s="2" t="s">
        <v>258</v>
      </c>
      <c r="C37" s="235">
        <f t="shared" si="14"/>
        <v>172.95434194912727</v>
      </c>
      <c r="D37" s="261">
        <f t="shared" si="15"/>
        <v>193.5982932415975</v>
      </c>
      <c r="E37" s="232">
        <f t="shared" si="16"/>
        <v>10.933019370918052</v>
      </c>
      <c r="F37" s="232">
        <f t="shared" si="17"/>
        <v>11.93606998229766</v>
      </c>
      <c r="G37" s="179"/>
      <c r="H37" s="235">
        <f t="shared" si="18"/>
        <v>233.92647001966753</v>
      </c>
      <c r="I37" s="261">
        <f t="shared" si="19"/>
        <v>255.05702354868936</v>
      </c>
      <c r="J37" s="232">
        <f t="shared" si="20"/>
        <v>12.506883948226143</v>
      </c>
      <c r="K37" s="232">
        <f t="shared" si="21"/>
        <v>9.0329895232656998</v>
      </c>
      <c r="L37" s="13"/>
      <c r="M37" s="79"/>
      <c r="N37" s="69">
        <v>172954.34194912727</v>
      </c>
      <c r="O37" s="69">
        <v>193598.29324159751</v>
      </c>
      <c r="P37" s="69">
        <v>233926.47001966753</v>
      </c>
      <c r="Q37" s="69">
        <v>255057.02354868935</v>
      </c>
    </row>
    <row r="38" spans="1:17" ht="13.15" x14ac:dyDescent="0.4">
      <c r="A38" s="3"/>
      <c r="B38" s="2" t="s">
        <v>259</v>
      </c>
      <c r="C38" s="235">
        <f t="shared" si="14"/>
        <v>108.96763962973571</v>
      </c>
      <c r="D38" s="261">
        <f t="shared" si="15"/>
        <v>109.05669365468289</v>
      </c>
      <c r="E38" s="232">
        <f t="shared" si="16"/>
        <v>6.1587265274440757</v>
      </c>
      <c r="F38" s="232">
        <f t="shared" si="17"/>
        <v>8.1725203234439547E-2</v>
      </c>
      <c r="G38" s="179"/>
      <c r="H38" s="235">
        <f t="shared" si="18"/>
        <v>84.902477252099658</v>
      </c>
      <c r="I38" s="261">
        <f t="shared" si="19"/>
        <v>77.965547703639828</v>
      </c>
      <c r="J38" s="232">
        <f t="shared" si="20"/>
        <v>3.8230903957176028</v>
      </c>
      <c r="K38" s="232">
        <f t="shared" si="21"/>
        <v>-8.1704677801828005</v>
      </c>
      <c r="L38" s="13"/>
      <c r="M38" s="79"/>
      <c r="N38" s="69">
        <v>108967.63962973571</v>
      </c>
      <c r="O38" s="69">
        <v>109056.69365468289</v>
      </c>
      <c r="P38" s="69">
        <v>84902.477252099663</v>
      </c>
      <c r="Q38" s="69">
        <v>77965.547703639822</v>
      </c>
    </row>
    <row r="39" spans="1:17" ht="13.15" x14ac:dyDescent="0.4">
      <c r="A39" s="3"/>
      <c r="B39" s="2" t="s">
        <v>260</v>
      </c>
      <c r="C39" s="235">
        <f t="shared" si="14"/>
        <v>88.750806485903098</v>
      </c>
      <c r="D39" s="261">
        <f t="shared" si="15"/>
        <v>87.301428826615208</v>
      </c>
      <c r="E39" s="232">
        <f t="shared" si="16"/>
        <v>4.9301478669499232</v>
      </c>
      <c r="F39" s="232">
        <f t="shared" si="17"/>
        <v>-1.6330867478011046</v>
      </c>
      <c r="G39" s="179"/>
      <c r="H39" s="235">
        <f t="shared" si="18"/>
        <v>66.64027414395072</v>
      </c>
      <c r="I39" s="261">
        <f t="shared" si="19"/>
        <v>76.621050026306463</v>
      </c>
      <c r="J39" s="232">
        <f t="shared" si="20"/>
        <v>3.7571620939397929</v>
      </c>
      <c r="K39" s="232">
        <f t="shared" si="21"/>
        <v>14.977093072570668</v>
      </c>
      <c r="L39" s="13"/>
      <c r="M39" s="79"/>
      <c r="N39" s="69">
        <v>88750.8064859031</v>
      </c>
      <c r="O39" s="69">
        <v>87301.428826615214</v>
      </c>
      <c r="P39" s="69">
        <v>66640.274143950723</v>
      </c>
      <c r="Q39" s="69">
        <v>76621.05002630646</v>
      </c>
    </row>
    <row r="40" spans="1:17" ht="13.15" x14ac:dyDescent="0.4">
      <c r="A40" s="3"/>
      <c r="B40" s="2" t="s">
        <v>261</v>
      </c>
      <c r="C40" s="235">
        <f t="shared" si="14"/>
        <v>31.805076433530452</v>
      </c>
      <c r="D40" s="261">
        <f t="shared" si="15"/>
        <v>47.460206699257135</v>
      </c>
      <c r="E40" s="232">
        <f t="shared" si="16"/>
        <v>2.6802062688807995</v>
      </c>
      <c r="F40" s="232">
        <f t="shared" si="17"/>
        <v>49.222111754532015</v>
      </c>
      <c r="G40" s="179"/>
      <c r="H40" s="235">
        <f t="shared" si="18"/>
        <v>209.66273311766349</v>
      </c>
      <c r="I40" s="261">
        <f t="shared" si="19"/>
        <v>240.64722666398615</v>
      </c>
      <c r="J40" s="232">
        <f t="shared" si="20"/>
        <v>11.800290360458938</v>
      </c>
      <c r="K40" s="232">
        <f t="shared" si="21"/>
        <v>14.778255098360304</v>
      </c>
      <c r="L40" s="13"/>
      <c r="M40" s="79"/>
      <c r="N40" s="69">
        <v>31805.076433530452</v>
      </c>
      <c r="O40" s="69">
        <v>47460.206699257134</v>
      </c>
      <c r="P40" s="69">
        <v>209662.73311766351</v>
      </c>
      <c r="Q40" s="69">
        <v>240647.22666398613</v>
      </c>
    </row>
    <row r="41" spans="1:17" ht="13.15" x14ac:dyDescent="0.4">
      <c r="A41" s="3"/>
      <c r="B41" s="2" t="s">
        <v>262</v>
      </c>
      <c r="C41" s="235">
        <f t="shared" si="14"/>
        <v>59.897507063972796</v>
      </c>
      <c r="D41" s="261">
        <f t="shared" si="15"/>
        <v>56.885907311523091</v>
      </c>
      <c r="E41" s="232">
        <f t="shared" si="16"/>
        <v>3.2125010822951756</v>
      </c>
      <c r="F41" s="232">
        <f t="shared" si="17"/>
        <v>-5.0279216950268157</v>
      </c>
      <c r="G41" s="179"/>
      <c r="H41" s="235">
        <f t="shared" si="18"/>
        <v>95.032525557181074</v>
      </c>
      <c r="I41" s="261">
        <f t="shared" si="19"/>
        <v>102.78042134253819</v>
      </c>
      <c r="J41" s="232">
        <f t="shared" si="20"/>
        <v>5.0399035635085001</v>
      </c>
      <c r="K41" s="232">
        <f t="shared" si="21"/>
        <v>8.1528884347024988</v>
      </c>
      <c r="L41" s="13"/>
      <c r="M41" s="79"/>
      <c r="N41" s="69">
        <v>59897.507063972793</v>
      </c>
      <c r="O41" s="69">
        <v>56885.907311523093</v>
      </c>
      <c r="P41" s="69">
        <v>95032.52555718107</v>
      </c>
      <c r="Q41" s="69">
        <v>102780.42134253819</v>
      </c>
    </row>
    <row r="42" spans="1:17" ht="13.15" x14ac:dyDescent="0.4">
      <c r="A42" s="3"/>
      <c r="B42" s="2" t="s">
        <v>14</v>
      </c>
      <c r="C42" s="235">
        <f t="shared" si="14"/>
        <v>31.903861117654863</v>
      </c>
      <c r="D42" s="261">
        <f t="shared" si="15"/>
        <v>24.202495731773762</v>
      </c>
      <c r="E42" s="232">
        <f t="shared" si="16"/>
        <v>1.3667804102479006</v>
      </c>
      <c r="F42" s="232">
        <f t="shared" si="17"/>
        <v>-24.139289465560466</v>
      </c>
      <c r="G42" s="179"/>
      <c r="H42" s="235">
        <f t="shared" si="18"/>
        <v>163.71599265491136</v>
      </c>
      <c r="I42" s="261">
        <f t="shared" si="19"/>
        <v>162.61738737109476</v>
      </c>
      <c r="J42" s="232">
        <f t="shared" si="20"/>
        <v>7.974047385626168</v>
      </c>
      <c r="K42" s="232">
        <f t="shared" si="21"/>
        <v>-0.67104335135559356</v>
      </c>
      <c r="L42" s="13"/>
      <c r="M42" s="79"/>
      <c r="N42" s="69">
        <v>31903.861117654862</v>
      </c>
      <c r="O42" s="69">
        <v>24202.495731773761</v>
      </c>
      <c r="P42" s="69">
        <v>163715.99265491136</v>
      </c>
      <c r="Q42" s="69">
        <v>162617.38737109475</v>
      </c>
    </row>
    <row r="43" spans="1:17" ht="13.15" x14ac:dyDescent="0.4">
      <c r="A43" s="3"/>
      <c r="B43" s="2" t="s">
        <v>266</v>
      </c>
      <c r="C43" s="235">
        <f t="shared" si="14"/>
        <v>48.828364184959192</v>
      </c>
      <c r="D43" s="261">
        <f t="shared" si="15"/>
        <v>64.731405513929744</v>
      </c>
      <c r="E43" s="232">
        <f t="shared" si="16"/>
        <v>3.6555575906207594</v>
      </c>
      <c r="F43" s="232">
        <f t="shared" si="17"/>
        <v>32.569269100907604</v>
      </c>
      <c r="G43" s="179"/>
      <c r="H43" s="235">
        <f t="shared" si="18"/>
        <v>77.53480432241372</v>
      </c>
      <c r="I43" s="261">
        <f t="shared" si="19"/>
        <v>102.68791889591591</v>
      </c>
      <c r="J43" s="232">
        <f t="shared" si="20"/>
        <v>5.0353676469956543</v>
      </c>
      <c r="K43" s="232">
        <f t="shared" si="21"/>
        <v>32.441062814717057</v>
      </c>
      <c r="L43" s="13"/>
      <c r="M43" s="79"/>
      <c r="N43" s="69">
        <v>48828.364184959195</v>
      </c>
      <c r="O43" s="69">
        <v>64731.405513929742</v>
      </c>
      <c r="P43" s="69">
        <v>77534.804322413722</v>
      </c>
      <c r="Q43" s="69">
        <v>102687.91889591591</v>
      </c>
    </row>
    <row r="44" spans="1:17" ht="14.25" customHeight="1" x14ac:dyDescent="0.35">
      <c r="A44" s="3"/>
      <c r="B44" s="2"/>
      <c r="C44" s="117"/>
      <c r="D44" s="117"/>
      <c r="E44" s="117"/>
      <c r="F44" s="117"/>
      <c r="G44" s="117"/>
      <c r="H44" s="117"/>
      <c r="I44" s="117"/>
      <c r="J44" s="260"/>
      <c r="K44" s="260"/>
      <c r="L44" s="13"/>
      <c r="M44" s="79"/>
    </row>
    <row r="45" spans="1:17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79"/>
    </row>
    <row r="46" spans="1:17" x14ac:dyDescent="0.35">
      <c r="A46" s="144" t="str">
        <f>+Índice!A46</f>
        <v>Fuente: Departamento Administrativo Nacional de Estadística, Gran Encuesta Integrada de Hogares (GEIH) noviembre 2022.</v>
      </c>
      <c r="B46" s="147"/>
      <c r="C46" s="147"/>
      <c r="D46" s="147"/>
      <c r="E46" s="147"/>
      <c r="F46" s="147"/>
      <c r="G46" s="147"/>
      <c r="H46" s="147"/>
      <c r="I46" s="147"/>
      <c r="J46" s="147"/>
      <c r="K46" s="147"/>
      <c r="L46" s="13"/>
      <c r="M46" s="79"/>
    </row>
    <row r="47" spans="1:17" x14ac:dyDescent="0.35">
      <c r="A47" s="144" t="s">
        <v>264</v>
      </c>
      <c r="B47" s="147"/>
      <c r="C47" s="147"/>
      <c r="D47" s="147"/>
      <c r="E47" s="147"/>
      <c r="F47" s="147"/>
      <c r="G47" s="147"/>
      <c r="H47" s="147"/>
      <c r="I47" s="147"/>
      <c r="J47" s="147"/>
      <c r="K47" s="147"/>
      <c r="L47" s="13"/>
      <c r="M47" s="79"/>
    </row>
    <row r="48" spans="1:17" x14ac:dyDescent="0.35">
      <c r="A48" s="149" t="s">
        <v>162</v>
      </c>
      <c r="B48" s="154"/>
      <c r="C48" s="154"/>
      <c r="D48" s="154"/>
      <c r="E48" s="154"/>
      <c r="F48" s="154"/>
      <c r="G48" s="154"/>
      <c r="H48" s="154"/>
      <c r="I48" s="154"/>
      <c r="J48" s="154"/>
      <c r="K48" s="154"/>
      <c r="L48" s="46"/>
      <c r="M48" s="79"/>
    </row>
    <row r="49" spans="2:13" x14ac:dyDescent="0.35">
      <c r="M49" s="79"/>
    </row>
    <row r="51" spans="2:13" x14ac:dyDescent="0.35">
      <c r="B51" s="51"/>
      <c r="C51" s="51"/>
      <c r="D51" s="51"/>
      <c r="E51" s="51"/>
    </row>
    <row r="53" spans="2:13" x14ac:dyDescent="0.35">
      <c r="H53" s="72"/>
    </row>
    <row r="54" spans="2:13" x14ac:dyDescent="0.35">
      <c r="G54" s="2"/>
      <c r="H54" s="72"/>
      <c r="J54" s="2"/>
      <c r="K54" s="66"/>
    </row>
    <row r="55" spans="2:13" x14ac:dyDescent="0.35">
      <c r="G55" s="2"/>
      <c r="H55" s="72"/>
      <c r="J55" s="2"/>
      <c r="K55" s="66"/>
    </row>
    <row r="56" spans="2:13" x14ac:dyDescent="0.35">
      <c r="G56" s="2"/>
      <c r="H56" s="72"/>
      <c r="J56" s="2"/>
      <c r="K56" s="66"/>
    </row>
    <row r="57" spans="2:13" x14ac:dyDescent="0.35">
      <c r="G57" s="2"/>
      <c r="H57" s="72"/>
      <c r="J57" s="2"/>
      <c r="K57" s="66"/>
    </row>
    <row r="58" spans="2:13" x14ac:dyDescent="0.35">
      <c r="G58" s="2"/>
      <c r="H58" s="72"/>
      <c r="J58" s="2"/>
      <c r="K58" s="66"/>
    </row>
    <row r="59" spans="2:13" x14ac:dyDescent="0.35">
      <c r="G59" s="2"/>
      <c r="H59" s="72"/>
      <c r="J59" s="2"/>
      <c r="K59" s="66"/>
    </row>
    <row r="60" spans="2:13" x14ac:dyDescent="0.35">
      <c r="G60" s="2"/>
      <c r="H60" s="72"/>
      <c r="J60" s="2"/>
      <c r="K60" s="66"/>
    </row>
    <row r="61" spans="2:13" x14ac:dyDescent="0.35">
      <c r="G61" s="2"/>
      <c r="H61" s="72"/>
      <c r="J61" s="2"/>
      <c r="K61" s="66"/>
    </row>
    <row r="62" spans="2:13" x14ac:dyDescent="0.35">
      <c r="G62" s="2"/>
      <c r="H62" s="72"/>
      <c r="J62" s="2"/>
      <c r="K62" s="66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1"/>
  <sheetViews>
    <sheetView showGridLines="0" zoomScaleNormal="100" zoomScaleSheetLayoutView="100" workbookViewId="0">
      <selection activeCell="M16" sqref="M16"/>
    </sheetView>
  </sheetViews>
  <sheetFormatPr baseColWidth="10" defaultColWidth="10.86328125" defaultRowHeight="12.75" x14ac:dyDescent="0.35"/>
  <cols>
    <col min="1" max="1" width="1.86328125" style="10" customWidth="1"/>
    <col min="2" max="2" width="20.53125" style="10" customWidth="1"/>
    <col min="3" max="5" width="10" style="10" customWidth="1"/>
    <col min="6" max="6" width="11.33203125" style="10" customWidth="1"/>
    <col min="7" max="7" width="12.53125" style="10" customWidth="1"/>
    <col min="8" max="10" width="10" style="10" customWidth="1"/>
    <col min="11" max="11" width="11.33203125" style="10" customWidth="1"/>
    <col min="12" max="12" width="1.86328125" style="10" customWidth="1"/>
    <col min="13" max="13" width="20.86328125" style="51" bestFit="1" customWidth="1"/>
    <col min="14" max="14" width="11.46484375" style="51" customWidth="1"/>
    <col min="15" max="15" width="10.86328125" style="51" customWidth="1"/>
    <col min="16" max="24" width="10.86328125" style="51"/>
    <col min="25" max="16384" width="10.86328125" style="10"/>
  </cols>
  <sheetData>
    <row r="1" spans="1:17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79"/>
    </row>
    <row r="2" spans="1:17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79"/>
    </row>
    <row r="3" spans="1:17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79"/>
    </row>
    <row r="4" spans="1:17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79"/>
    </row>
    <row r="5" spans="1:17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79"/>
    </row>
    <row r="6" spans="1:17" ht="35.2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79"/>
    </row>
    <row r="7" spans="1:17" ht="13.15" x14ac:dyDescent="0.4">
      <c r="A7" s="3"/>
      <c r="B7" s="11"/>
      <c r="C7" s="192" t="s">
        <v>211</v>
      </c>
      <c r="D7" s="192"/>
      <c r="E7" s="192"/>
      <c r="F7" s="192"/>
      <c r="G7" s="192"/>
      <c r="H7" s="192"/>
      <c r="I7" s="192"/>
      <c r="J7" s="192"/>
      <c r="K7" s="192"/>
      <c r="L7" s="13"/>
      <c r="M7" s="79"/>
    </row>
    <row r="8" spans="1:17" ht="13.15" x14ac:dyDescent="0.4">
      <c r="A8" s="3"/>
      <c r="B8" s="11"/>
      <c r="C8" s="192" t="str">
        <f>+'Ramas Ocupados Sexo'!C8:K8</f>
        <v>Miles de personas, trimestre movil sep - nov 2022</v>
      </c>
      <c r="D8" s="192"/>
      <c r="E8" s="192"/>
      <c r="F8" s="192"/>
      <c r="G8" s="192"/>
      <c r="H8" s="192"/>
      <c r="I8" s="192"/>
      <c r="J8" s="192"/>
      <c r="K8" s="192"/>
      <c r="L8" s="13"/>
      <c r="M8" s="79"/>
    </row>
    <row r="9" spans="1:17" ht="7.5" customHeight="1" x14ac:dyDescent="0.4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96"/>
      <c r="M9" s="79"/>
    </row>
    <row r="10" spans="1:17" ht="15.75" customHeight="1" x14ac:dyDescent="0.4">
      <c r="A10" s="3"/>
      <c r="B10" s="2"/>
      <c r="C10" s="190" t="s">
        <v>21</v>
      </c>
      <c r="D10" s="190"/>
      <c r="E10" s="199" t="str">
        <f>'Ramas Ocupados Sexo'!E10:E11</f>
        <v>Part.% 2022</v>
      </c>
      <c r="F10" s="199" t="str">
        <f>'Ramas Ocupados Sexo'!F10:F11</f>
        <v>% Cambio   '22/'21</v>
      </c>
      <c r="G10" s="11"/>
      <c r="H10" s="190" t="s">
        <v>44</v>
      </c>
      <c r="I10" s="190"/>
      <c r="J10" s="199" t="str">
        <f>E10</f>
        <v>Part.% 2022</v>
      </c>
      <c r="K10" s="199" t="str">
        <f>F10</f>
        <v>% Cambio   '22/'21</v>
      </c>
      <c r="L10" s="13"/>
      <c r="M10" s="79"/>
    </row>
    <row r="11" spans="1:17" ht="15.75" customHeight="1" x14ac:dyDescent="0.4">
      <c r="A11" s="3"/>
      <c r="B11" s="2"/>
      <c r="C11" s="20">
        <f>'Ramas Ocupados Sexo'!C11</f>
        <v>2021</v>
      </c>
      <c r="D11" s="20">
        <f>'Ramas Ocupados Sexo'!D11</f>
        <v>2022</v>
      </c>
      <c r="E11" s="199"/>
      <c r="F11" s="199"/>
      <c r="G11" s="11"/>
      <c r="H11" s="20">
        <f>C11</f>
        <v>2021</v>
      </c>
      <c r="I11" s="20">
        <f>D11</f>
        <v>2022</v>
      </c>
      <c r="J11" s="199"/>
      <c r="K11" s="199"/>
      <c r="L11" s="13"/>
      <c r="N11" s="205" t="s">
        <v>21</v>
      </c>
      <c r="O11" s="205"/>
      <c r="P11" s="205" t="s">
        <v>44</v>
      </c>
      <c r="Q11" s="205"/>
    </row>
    <row r="12" spans="1:17" ht="6" customHeight="1" x14ac:dyDescent="0.4">
      <c r="A12" s="3"/>
      <c r="B12" s="2"/>
      <c r="C12" s="20"/>
      <c r="D12" s="20"/>
      <c r="E12" s="20"/>
      <c r="F12" s="70"/>
      <c r="G12" s="11"/>
      <c r="H12" s="20"/>
      <c r="I12" s="20"/>
      <c r="J12" s="20"/>
      <c r="K12" s="20"/>
      <c r="L12" s="13"/>
      <c r="M12" s="79"/>
    </row>
    <row r="13" spans="1:17" ht="13.15" x14ac:dyDescent="0.4">
      <c r="A13" s="3"/>
      <c r="B13" s="21" t="s">
        <v>24</v>
      </c>
      <c r="C13" s="231">
        <f>'Ramas Ocupados Sexo'!C13</f>
        <v>1681.7816866024268</v>
      </c>
      <c r="D13" s="231">
        <f>'Ramas Ocupados Sexo'!D13</f>
        <v>1836.526486991741</v>
      </c>
      <c r="E13" s="231">
        <v>100</v>
      </c>
      <c r="F13" s="236">
        <f t="shared" ref="F13:F14" si="0">IF(OR(OR(D13=0,C13=0),D13=""),"",(D13/C13-1)*100)</f>
        <v>9.201241850952302</v>
      </c>
      <c r="G13" s="179"/>
      <c r="H13" s="231">
        <f>'Ramas Ocupados Sexo'!H13</f>
        <v>2002.8519450505382</v>
      </c>
      <c r="I13" s="231">
        <f>'Ramas Ocupados Sexo'!I13</f>
        <v>2096.7409495118018</v>
      </c>
      <c r="J13" s="231">
        <v>100</v>
      </c>
      <c r="K13" s="236">
        <f t="shared" ref="K13:K19" si="1">IF(OR(OR(I13=0,H13=0),I13=""),"",(I13/H13-1)*100)</f>
        <v>4.6877655981153676</v>
      </c>
      <c r="L13" s="115"/>
      <c r="M13" s="79"/>
      <c r="N13" s="188">
        <f>C11</f>
        <v>2021</v>
      </c>
      <c r="O13" s="188">
        <f>D11</f>
        <v>2022</v>
      </c>
      <c r="P13" s="188">
        <f>N13</f>
        <v>2021</v>
      </c>
      <c r="Q13" s="188">
        <f>O13</f>
        <v>2022</v>
      </c>
    </row>
    <row r="14" spans="1:17" ht="13.15" x14ac:dyDescent="0.4">
      <c r="A14" s="3"/>
      <c r="B14" s="2" t="s">
        <v>25</v>
      </c>
      <c r="C14" s="235">
        <f>N14/1000</f>
        <v>66.258475148785706</v>
      </c>
      <c r="D14" s="261">
        <f>O14/1000</f>
        <v>98.63273868222322</v>
      </c>
      <c r="E14" s="232">
        <f>IF(D14=0,"",D14/$D$13*100)</f>
        <v>5.3706134586594052</v>
      </c>
      <c r="F14" s="232">
        <f t="shared" si="0"/>
        <v>48.860562306542654</v>
      </c>
      <c r="G14" s="179"/>
      <c r="H14" s="235">
        <f>P14/1000</f>
        <v>3.1272751824569767</v>
      </c>
      <c r="I14" s="261">
        <f>Q14/1000</f>
        <v>5.3067894256687627</v>
      </c>
      <c r="J14" s="232">
        <f>IF(I14=0,"",I14/$I$13*100)</f>
        <v>0.25309704696254337</v>
      </c>
      <c r="K14" s="232">
        <f t="shared" si="1"/>
        <v>69.69371468932988</v>
      </c>
      <c r="L14" s="115"/>
      <c r="M14" s="69" t="s">
        <v>25</v>
      </c>
      <c r="N14" s="69">
        <v>66258.475148785699</v>
      </c>
      <c r="O14" s="69">
        <v>98632.738682223222</v>
      </c>
      <c r="P14" s="69">
        <v>3127.2751824569768</v>
      </c>
      <c r="Q14" s="69">
        <v>5306.7894256687623</v>
      </c>
    </row>
    <row r="15" spans="1:17" ht="13.15" x14ac:dyDescent="0.4">
      <c r="A15" s="3"/>
      <c r="B15" s="2" t="s">
        <v>26</v>
      </c>
      <c r="C15" s="235">
        <f t="shared" ref="C15:C19" si="2">N15/1000</f>
        <v>932.71283139460229</v>
      </c>
      <c r="D15" s="261">
        <f>O15/1000</f>
        <v>1085.9337137511707</v>
      </c>
      <c r="E15" s="232">
        <f t="shared" ref="E15:E19" si="3">IF(D15=0,"",D15/$D$13*100)</f>
        <v>59.129760525803633</v>
      </c>
      <c r="F15" s="232">
        <f t="shared" ref="F15:F19" si="4">IF(OR(OR(D15=0,C15=0),D15=""),"",(D15/C15-1)*100)</f>
        <v>16.427444460849848</v>
      </c>
      <c r="G15" s="179"/>
      <c r="H15" s="235">
        <f t="shared" ref="H15:H19" si="5">P15/1000</f>
        <v>1110.5472885220508</v>
      </c>
      <c r="I15" s="261">
        <f t="shared" ref="I15:I19" si="6">Q15/1000</f>
        <v>1229.2150082288852</v>
      </c>
      <c r="J15" s="232">
        <f t="shared" ref="J15:J19" si="7">IF(I15=0,"",I15/$I$13*100)</f>
        <v>58.625029883405077</v>
      </c>
      <c r="K15" s="232">
        <f t="shared" si="1"/>
        <v>10.685517035907655</v>
      </c>
      <c r="L15" s="115"/>
      <c r="M15" s="69" t="s">
        <v>26</v>
      </c>
      <c r="N15" s="69">
        <v>932712.83139460231</v>
      </c>
      <c r="O15" s="69">
        <v>1085933.7137511708</v>
      </c>
      <c r="P15" s="69">
        <v>1110547.2885220509</v>
      </c>
      <c r="Q15" s="69">
        <v>1229215.0082288852</v>
      </c>
    </row>
    <row r="16" spans="1:17" ht="13.15" x14ac:dyDescent="0.4">
      <c r="A16" s="3"/>
      <c r="B16" s="2" t="s">
        <v>27</v>
      </c>
      <c r="C16" s="235">
        <f t="shared" si="2"/>
        <v>108.31632661361803</v>
      </c>
      <c r="D16" s="261">
        <f t="shared" ref="D16:D19" si="8">O16/1000</f>
        <v>113.68857164491439</v>
      </c>
      <c r="E16" s="232">
        <f t="shared" si="3"/>
        <v>6.1904128500285367</v>
      </c>
      <c r="F16" s="232">
        <f t="shared" si="4"/>
        <v>4.9597740241505983</v>
      </c>
      <c r="G16" s="179"/>
      <c r="H16" s="235">
        <f t="shared" si="5"/>
        <v>107.07202917676364</v>
      </c>
      <c r="I16" s="261">
        <f t="shared" si="6"/>
        <v>103.62932195702984</v>
      </c>
      <c r="J16" s="232">
        <f t="shared" si="7"/>
        <v>4.9423998697196501</v>
      </c>
      <c r="K16" s="232">
        <f t="shared" si="1"/>
        <v>-3.2153189270843763</v>
      </c>
      <c r="L16" s="115"/>
      <c r="M16" s="69" t="s">
        <v>27</v>
      </c>
      <c r="N16" s="69">
        <v>108316.32661361803</v>
      </c>
      <c r="O16" s="69">
        <v>113688.57164491439</v>
      </c>
      <c r="P16" s="69">
        <v>107072.02917676364</v>
      </c>
      <c r="Q16" s="69">
        <v>103629.32195702984</v>
      </c>
    </row>
    <row r="17" spans="1:17" ht="13.15" x14ac:dyDescent="0.4">
      <c r="A17" s="3"/>
      <c r="B17" s="2" t="s">
        <v>29</v>
      </c>
      <c r="C17" s="235">
        <f t="shared" si="2"/>
        <v>22.16758661685358</v>
      </c>
      <c r="D17" s="261">
        <f t="shared" si="8"/>
        <v>8.9671089917254871</v>
      </c>
      <c r="E17" s="232">
        <f t="shared" si="3"/>
        <v>0.48826461557947642</v>
      </c>
      <c r="F17" s="232">
        <f t="shared" si="4"/>
        <v>-59.548555525173995</v>
      </c>
      <c r="G17" s="179"/>
      <c r="H17" s="235">
        <f t="shared" si="5"/>
        <v>9.4728297533411645</v>
      </c>
      <c r="I17" s="261">
        <f t="shared" si="6"/>
        <v>10.869511721122391</v>
      </c>
      <c r="J17" s="232">
        <f t="shared" si="7"/>
        <v>0.51840031662725017</v>
      </c>
      <c r="K17" s="232">
        <f t="shared" si="1"/>
        <v>14.744083913136974</v>
      </c>
      <c r="L17" s="115"/>
      <c r="M17" s="69" t="s">
        <v>29</v>
      </c>
      <c r="N17" s="69">
        <v>22167.586616853579</v>
      </c>
      <c r="O17" s="69">
        <v>8967.1089917254867</v>
      </c>
      <c r="P17" s="69">
        <v>9472.8297533411642</v>
      </c>
      <c r="Q17" s="69">
        <v>10869.511721122391</v>
      </c>
    </row>
    <row r="18" spans="1:17" ht="13.15" x14ac:dyDescent="0.4">
      <c r="A18" s="3"/>
      <c r="B18" s="2" t="s">
        <v>146</v>
      </c>
      <c r="C18" s="235">
        <f t="shared" si="2"/>
        <v>38.115879270962516</v>
      </c>
      <c r="D18" s="261">
        <f t="shared" si="8"/>
        <v>50.668769930679368</v>
      </c>
      <c r="E18" s="232">
        <f t="shared" si="3"/>
        <v>2.7589457756024856</v>
      </c>
      <c r="F18" s="232">
        <f t="shared" si="4"/>
        <v>32.933493598506345</v>
      </c>
      <c r="G18" s="179"/>
      <c r="H18" s="235">
        <f t="shared" si="5"/>
        <v>74.073207783166438</v>
      </c>
      <c r="I18" s="261">
        <f t="shared" si="6"/>
        <v>86.664464907728672</v>
      </c>
      <c r="J18" s="232">
        <f t="shared" si="7"/>
        <v>4.1332938591153727</v>
      </c>
      <c r="K18" s="232">
        <f t="shared" si="1"/>
        <v>16.998395913162632</v>
      </c>
      <c r="L18" s="115"/>
      <c r="M18" s="69" t="s">
        <v>206</v>
      </c>
      <c r="N18" s="69">
        <v>38115.87927096252</v>
      </c>
      <c r="O18" s="69">
        <v>50668.769930679366</v>
      </c>
      <c r="P18" s="69">
        <v>74073.207783166436</v>
      </c>
      <c r="Q18" s="69">
        <v>86664.464907728674</v>
      </c>
    </row>
    <row r="19" spans="1:17" ht="13.15" x14ac:dyDescent="0.4">
      <c r="A19" s="3"/>
      <c r="B19" s="2" t="s">
        <v>28</v>
      </c>
      <c r="C19" s="235">
        <f t="shared" si="2"/>
        <v>514.21058755760464</v>
      </c>
      <c r="D19" s="261">
        <f t="shared" si="8"/>
        <v>478.63558399102754</v>
      </c>
      <c r="E19" s="232">
        <f t="shared" si="3"/>
        <v>26.062002774326448</v>
      </c>
      <c r="F19" s="232">
        <f t="shared" si="4"/>
        <v>-6.9183724387222529</v>
      </c>
      <c r="G19" s="179"/>
      <c r="H19" s="235">
        <f t="shared" si="5"/>
        <v>698.55931463275908</v>
      </c>
      <c r="I19" s="261">
        <f t="shared" si="6"/>
        <v>661.05585327136714</v>
      </c>
      <c r="J19" s="232">
        <f t="shared" si="7"/>
        <v>31.527779024170115</v>
      </c>
      <c r="K19" s="232">
        <f t="shared" si="1"/>
        <v>-5.3686867494005082</v>
      </c>
      <c r="L19" s="115"/>
      <c r="M19" s="69" t="s">
        <v>28</v>
      </c>
      <c r="N19" s="69">
        <v>514210.58755760465</v>
      </c>
      <c r="O19" s="69">
        <v>478635.58399102755</v>
      </c>
      <c r="P19" s="69">
        <v>698559.31463275908</v>
      </c>
      <c r="Q19" s="69">
        <v>661055.85327136714</v>
      </c>
    </row>
    <row r="20" spans="1:17" x14ac:dyDescent="0.35">
      <c r="A20" s="3"/>
      <c r="B20" s="2"/>
      <c r="C20" s="262"/>
      <c r="D20" s="262"/>
      <c r="E20" s="61"/>
      <c r="F20" s="61"/>
      <c r="G20" s="61"/>
      <c r="H20" s="262"/>
      <c r="I20" s="262"/>
      <c r="J20" s="61"/>
      <c r="K20" s="61"/>
      <c r="L20" s="13"/>
      <c r="M20" s="79"/>
    </row>
    <row r="21" spans="1:17" x14ac:dyDescent="0.35">
      <c r="A21" s="3"/>
      <c r="B21" s="2" t="s">
        <v>46</v>
      </c>
      <c r="C21" s="235">
        <f>+C15+C16</f>
        <v>1041.0291580082203</v>
      </c>
      <c r="D21" s="261">
        <f>+D16+D15</f>
        <v>1199.6222853960851</v>
      </c>
      <c r="E21" s="232">
        <f>+D21/D13*100</f>
        <v>65.320173375832169</v>
      </c>
      <c r="F21" s="232">
        <f>+(D21/C21-1)*100</f>
        <v>15.23426372526373</v>
      </c>
      <c r="G21" s="61"/>
      <c r="H21" s="235">
        <f>+H15+H16</f>
        <v>1217.6193176988145</v>
      </c>
      <c r="I21" s="261">
        <f>+I16+I15</f>
        <v>1332.8443301859149</v>
      </c>
      <c r="J21" s="232">
        <f>+I21/I13*100</f>
        <v>63.567429753124728</v>
      </c>
      <c r="K21" s="232">
        <f>+(I21/H21-1)*100</f>
        <v>9.4631393254227305</v>
      </c>
      <c r="L21" s="13"/>
      <c r="M21" s="79"/>
    </row>
    <row r="22" spans="1:17" x14ac:dyDescent="0.35">
      <c r="A22" s="3"/>
      <c r="B22" s="2"/>
      <c r="C22" s="61"/>
      <c r="D22" s="61"/>
      <c r="E22" s="61"/>
      <c r="F22" s="61"/>
      <c r="G22" s="61"/>
      <c r="H22" s="61"/>
      <c r="I22" s="61"/>
      <c r="J22" s="61"/>
      <c r="K22" s="61"/>
      <c r="L22" s="13"/>
      <c r="M22" s="79"/>
    </row>
    <row r="23" spans="1:17" ht="13.15" x14ac:dyDescent="0.4">
      <c r="A23" s="3"/>
      <c r="B23" s="2"/>
      <c r="C23" s="190" t="str">
        <f>'Ramas Ocupados Sexo'!C27:K27</f>
        <v>Miles de personas, año corrido a noviembre de 2022</v>
      </c>
      <c r="D23" s="190"/>
      <c r="E23" s="190"/>
      <c r="F23" s="190"/>
      <c r="G23" s="190"/>
      <c r="H23" s="190"/>
      <c r="I23" s="190"/>
      <c r="J23" s="190"/>
      <c r="K23" s="190"/>
      <c r="L23" s="13"/>
      <c r="M23" s="79"/>
    </row>
    <row r="24" spans="1:17" x14ac:dyDescent="0.35">
      <c r="A24" s="3"/>
      <c r="B24" s="2"/>
      <c r="C24" s="61"/>
      <c r="D24" s="61"/>
      <c r="E24" s="61"/>
      <c r="F24" s="61"/>
      <c r="G24" s="61"/>
      <c r="H24" s="61"/>
      <c r="I24" s="61"/>
      <c r="J24" s="61"/>
      <c r="K24" s="61"/>
      <c r="L24" s="13"/>
      <c r="M24" s="79"/>
      <c r="O24" s="52"/>
    </row>
    <row r="25" spans="1:17" ht="15" customHeight="1" x14ac:dyDescent="0.4">
      <c r="A25" s="3"/>
      <c r="B25" s="2"/>
      <c r="C25" s="190" t="s">
        <v>21</v>
      </c>
      <c r="D25" s="190"/>
      <c r="E25" s="199" t="str">
        <f>E10</f>
        <v>Part.% 2022</v>
      </c>
      <c r="F25" s="199" t="str">
        <f>F10</f>
        <v>% Cambio   '22/'21</v>
      </c>
      <c r="G25" s="179"/>
      <c r="H25" s="190" t="s">
        <v>44</v>
      </c>
      <c r="I25" s="190"/>
      <c r="J25" s="199" t="str">
        <f>J10</f>
        <v>Part.% 2022</v>
      </c>
      <c r="K25" s="199" t="str">
        <f>K10</f>
        <v>% Cambio   '22/'21</v>
      </c>
      <c r="L25" s="13"/>
      <c r="M25" s="79"/>
      <c r="N25" s="206"/>
      <c r="O25" s="206"/>
      <c r="P25" s="206"/>
      <c r="Q25" s="206"/>
    </row>
    <row r="26" spans="1:17" ht="13.15" x14ac:dyDescent="0.4">
      <c r="A26" s="3"/>
      <c r="B26" s="2"/>
      <c r="C26" s="174">
        <f>C11</f>
        <v>2021</v>
      </c>
      <c r="D26" s="174">
        <f>D11</f>
        <v>2022</v>
      </c>
      <c r="E26" s="199"/>
      <c r="F26" s="199"/>
      <c r="G26" s="179"/>
      <c r="H26" s="174">
        <f>H11</f>
        <v>2021</v>
      </c>
      <c r="I26" s="174">
        <f>I11</f>
        <v>2022</v>
      </c>
      <c r="J26" s="199"/>
      <c r="K26" s="199"/>
      <c r="L26" s="13"/>
      <c r="M26" s="79"/>
      <c r="N26" s="205" t="s">
        <v>21</v>
      </c>
      <c r="O26" s="205"/>
      <c r="P26" s="205" t="s">
        <v>44</v>
      </c>
      <c r="Q26" s="205"/>
    </row>
    <row r="27" spans="1:17" ht="6" customHeight="1" x14ac:dyDescent="0.4">
      <c r="A27" s="3"/>
      <c r="B27" s="2"/>
      <c r="C27" s="174"/>
      <c r="D27" s="174"/>
      <c r="E27" s="174"/>
      <c r="F27" s="179"/>
      <c r="G27" s="179"/>
      <c r="H27" s="174"/>
      <c r="I27" s="174"/>
      <c r="J27" s="174"/>
      <c r="K27" s="174"/>
      <c r="L27" s="13"/>
      <c r="M27" s="79"/>
    </row>
    <row r="28" spans="1:17" ht="13.15" x14ac:dyDescent="0.4">
      <c r="A28" s="3"/>
      <c r="B28" s="21" t="s">
        <v>24</v>
      </c>
      <c r="C28" s="231">
        <f>'Ramas Ocupados Sexo'!C32</f>
        <v>1646.3092519632733</v>
      </c>
      <c r="D28" s="231">
        <f>'Ramas Ocupados Sexo'!D32</f>
        <v>1770.7669461975988</v>
      </c>
      <c r="E28" s="231">
        <v>100</v>
      </c>
      <c r="F28" s="236">
        <f>IF(OR(OR(D28=0,C28=0),D28=""),"",(D28/C28-1)*100)</f>
        <v>7.559800449757903</v>
      </c>
      <c r="G28" s="179"/>
      <c r="H28" s="231">
        <f>'Ramas Ocupados Sexo'!H32</f>
        <v>1946.8594837319945</v>
      </c>
      <c r="I28" s="231">
        <f>'Ramas Ocupados Sexo'!I32</f>
        <v>2039.3330953139944</v>
      </c>
      <c r="J28" s="231">
        <v>100</v>
      </c>
      <c r="K28" s="236">
        <f t="shared" ref="K28:K34" si="9">IF(OR(OR(I28=0,H28=0),I28=""),"",(I28/H28-1)*100)</f>
        <v>4.7498862837668465</v>
      </c>
      <c r="L28" s="13"/>
      <c r="M28" s="79"/>
      <c r="N28" s="188">
        <f>N13</f>
        <v>2021</v>
      </c>
      <c r="O28" s="188">
        <f t="shared" ref="O28:Q28" si="10">O13</f>
        <v>2022</v>
      </c>
      <c r="P28" s="188">
        <f t="shared" si="10"/>
        <v>2021</v>
      </c>
      <c r="Q28" s="188">
        <f t="shared" si="10"/>
        <v>2022</v>
      </c>
    </row>
    <row r="29" spans="1:17" ht="13.15" x14ac:dyDescent="0.4">
      <c r="A29" s="3"/>
      <c r="B29" s="2" t="s">
        <v>25</v>
      </c>
      <c r="C29" s="235">
        <f>N29/1000</f>
        <v>69.227766098929479</v>
      </c>
      <c r="D29" s="261">
        <f>O29/1000</f>
        <v>92.714803614505286</v>
      </c>
      <c r="E29" s="232">
        <f>IF(D29=0,"",D29/$D$28*100)</f>
        <v>5.2358557863073694</v>
      </c>
      <c r="F29" s="232">
        <f t="shared" ref="F29:F34" si="11">IF(OR(OR(D29=0,C29=0),D29=""),"",(D29/C29-1)*100)</f>
        <v>33.927192568964038</v>
      </c>
      <c r="G29" s="179"/>
      <c r="H29" s="235">
        <f>P29/1000</f>
        <v>2.4872981576884654</v>
      </c>
      <c r="I29" s="261">
        <f>Q29/1000</f>
        <v>4.0577335961242431</v>
      </c>
      <c r="J29" s="232">
        <f>IF(I29=0,"",I29/$I$28*100)</f>
        <v>0.19897355686759338</v>
      </c>
      <c r="K29" s="232">
        <f t="shared" si="9"/>
        <v>63.13820615278545</v>
      </c>
      <c r="L29" s="13"/>
      <c r="M29" s="69" t="s">
        <v>25</v>
      </c>
      <c r="N29" s="69">
        <v>69227.766098929482</v>
      </c>
      <c r="O29" s="69">
        <v>92714.80361450529</v>
      </c>
      <c r="P29" s="69">
        <v>2487.2981576884654</v>
      </c>
      <c r="Q29" s="69">
        <v>4057.7335961242434</v>
      </c>
    </row>
    <row r="30" spans="1:17" ht="13.15" x14ac:dyDescent="0.4">
      <c r="A30" s="3"/>
      <c r="B30" s="2" t="s">
        <v>26</v>
      </c>
      <c r="C30" s="235">
        <f t="shared" ref="C30:C33" si="12">N30/1000</f>
        <v>949.0906316541882</v>
      </c>
      <c r="D30" s="261">
        <f t="shared" ref="D30:D34" si="13">O30/1000</f>
        <v>1042.2645187347455</v>
      </c>
      <c r="E30" s="232">
        <f t="shared" ref="E30:E34" si="14">IF(D30=0,"",D30/$D$28*100)</f>
        <v>58.859497065540992</v>
      </c>
      <c r="F30" s="232">
        <f t="shared" si="11"/>
        <v>9.8171748801442416</v>
      </c>
      <c r="G30" s="179"/>
      <c r="H30" s="235">
        <f t="shared" ref="H30:H33" si="15">P30/1000</f>
        <v>1078.8952547682634</v>
      </c>
      <c r="I30" s="261">
        <f t="shared" ref="I30:I33" si="16">Q30/1000</f>
        <v>1197.3787994297902</v>
      </c>
      <c r="J30" s="232">
        <f t="shared" ref="J30:J33" si="17">IF(I30=0,"",I30/$I$28*100)</f>
        <v>58.714233696356054</v>
      </c>
      <c r="K30" s="232">
        <f t="shared" si="9"/>
        <v>10.981932132695871</v>
      </c>
      <c r="L30" s="13"/>
      <c r="M30" s="69" t="s">
        <v>26</v>
      </c>
      <c r="N30" s="69">
        <v>949090.63165418815</v>
      </c>
      <c r="O30" s="69">
        <v>1042264.5187347454</v>
      </c>
      <c r="P30" s="69">
        <v>1078895.2547682633</v>
      </c>
      <c r="Q30" s="69">
        <v>1197378.7994297901</v>
      </c>
    </row>
    <row r="31" spans="1:17" ht="13.15" x14ac:dyDescent="0.4">
      <c r="A31" s="3"/>
      <c r="B31" s="2" t="s">
        <v>27</v>
      </c>
      <c r="C31" s="235">
        <f t="shared" si="12"/>
        <v>115.54425785232608</v>
      </c>
      <c r="D31" s="261">
        <f t="shared" si="13"/>
        <v>122.79845419702693</v>
      </c>
      <c r="E31" s="232">
        <f t="shared" si="14"/>
        <v>6.9347609215721109</v>
      </c>
      <c r="F31" s="232">
        <f t="shared" si="11"/>
        <v>6.2782837326041951</v>
      </c>
      <c r="G31" s="179"/>
      <c r="H31" s="235">
        <f t="shared" si="15"/>
        <v>125.46394717034048</v>
      </c>
      <c r="I31" s="261">
        <f>Q31/1000</f>
        <v>114.46134054270603</v>
      </c>
      <c r="J31" s="232">
        <f t="shared" si="17"/>
        <v>5.6126848922187733</v>
      </c>
      <c r="K31" s="232">
        <f t="shared" si="9"/>
        <v>-8.7695364889934346</v>
      </c>
      <c r="L31" s="13"/>
      <c r="M31" s="69" t="s">
        <v>27</v>
      </c>
      <c r="N31" s="69">
        <v>115544.25785232609</v>
      </c>
      <c r="O31" s="69">
        <v>122798.45419702693</v>
      </c>
      <c r="P31" s="69">
        <v>125463.94717034047</v>
      </c>
      <c r="Q31" s="69">
        <v>114461.34054270602</v>
      </c>
    </row>
    <row r="32" spans="1:17" ht="13.15" x14ac:dyDescent="0.4">
      <c r="A32" s="3"/>
      <c r="B32" s="2" t="s">
        <v>29</v>
      </c>
      <c r="C32" s="235">
        <f t="shared" si="12"/>
        <v>24.093377237198823</v>
      </c>
      <c r="D32" s="261">
        <f t="shared" si="13"/>
        <v>11.996179444371743</v>
      </c>
      <c r="E32" s="232">
        <f t="shared" si="14"/>
        <v>0.67745670711390704</v>
      </c>
      <c r="F32" s="232">
        <f t="shared" si="11"/>
        <v>-50.209639245384352</v>
      </c>
      <c r="G32" s="179"/>
      <c r="H32" s="235">
        <f t="shared" si="15"/>
        <v>17.733321193215019</v>
      </c>
      <c r="I32" s="261">
        <f t="shared" si="16"/>
        <v>9.0864917719418301</v>
      </c>
      <c r="J32" s="232">
        <f t="shared" si="17"/>
        <v>0.44556192378875659</v>
      </c>
      <c r="K32" s="232">
        <f t="shared" si="9"/>
        <v>-48.760349666375916</v>
      </c>
      <c r="L32" s="13"/>
      <c r="M32" s="69" t="s">
        <v>29</v>
      </c>
      <c r="N32" s="69">
        <v>24093.377237198823</v>
      </c>
      <c r="O32" s="69">
        <v>11996.179444371743</v>
      </c>
      <c r="P32" s="69">
        <v>17733.321193215019</v>
      </c>
      <c r="Q32" s="69">
        <v>9086.4917719418299</v>
      </c>
    </row>
    <row r="33" spans="1:17" ht="13.15" x14ac:dyDescent="0.4">
      <c r="A33" s="3"/>
      <c r="B33" s="2" t="s">
        <v>146</v>
      </c>
      <c r="C33" s="235">
        <f t="shared" si="12"/>
        <v>33.440596823116749</v>
      </c>
      <c r="D33" s="261">
        <f t="shared" si="13"/>
        <v>39.350044697937776</v>
      </c>
      <c r="E33" s="232">
        <f t="shared" si="14"/>
        <v>2.2222034798218293</v>
      </c>
      <c r="F33" s="232">
        <f t="shared" si="11"/>
        <v>17.671478490886127</v>
      </c>
      <c r="G33" s="179"/>
      <c r="H33" s="235">
        <f t="shared" si="15"/>
        <v>62.073652195030753</v>
      </c>
      <c r="I33" s="261">
        <f t="shared" si="16"/>
        <v>75.704563508401307</v>
      </c>
      <c r="J33" s="232">
        <f t="shared" si="17"/>
        <v>3.7122215925567152</v>
      </c>
      <c r="K33" s="232">
        <f t="shared" si="9"/>
        <v>21.959254581224343</v>
      </c>
      <c r="L33" s="13"/>
      <c r="M33" s="69" t="s">
        <v>206</v>
      </c>
      <c r="N33" s="69">
        <v>33440.59682311675</v>
      </c>
      <c r="O33" s="69">
        <v>39350.044697937774</v>
      </c>
      <c r="P33" s="69">
        <v>62073.652195030751</v>
      </c>
      <c r="Q33" s="69">
        <v>75704.563508401305</v>
      </c>
    </row>
    <row r="34" spans="1:17" ht="13.15" x14ac:dyDescent="0.4">
      <c r="A34" s="3"/>
      <c r="B34" s="2" t="s">
        <v>28</v>
      </c>
      <c r="C34" s="235">
        <f>N34/1000</f>
        <v>454.91262229751356</v>
      </c>
      <c r="D34" s="261">
        <f t="shared" si="13"/>
        <v>461.64294550901127</v>
      </c>
      <c r="E34" s="232">
        <f t="shared" si="14"/>
        <v>26.070226039643774</v>
      </c>
      <c r="F34" s="232">
        <f t="shared" si="11"/>
        <v>1.4794760315742783</v>
      </c>
      <c r="G34" s="179"/>
      <c r="H34" s="235">
        <f>P34/1000</f>
        <v>660.20601024745633</v>
      </c>
      <c r="I34" s="261">
        <f>Q34/1000</f>
        <v>638.64416646503093</v>
      </c>
      <c r="J34" s="232">
        <f>IF(I34=0,"",I34/$I$28*100)</f>
        <v>31.316324338212116</v>
      </c>
      <c r="K34" s="232">
        <f t="shared" si="9"/>
        <v>-3.2659266119591468</v>
      </c>
      <c r="L34" s="13"/>
      <c r="M34" s="69" t="s">
        <v>28</v>
      </c>
      <c r="N34" s="69">
        <v>454912.62229751359</v>
      </c>
      <c r="O34" s="69">
        <v>461642.94550901128</v>
      </c>
      <c r="P34" s="69">
        <v>660206.01024745638</v>
      </c>
      <c r="Q34" s="69">
        <v>638644.16646503098</v>
      </c>
    </row>
    <row r="35" spans="1:17" x14ac:dyDescent="0.35">
      <c r="A35" s="3"/>
      <c r="B35" s="2"/>
      <c r="C35" s="262"/>
      <c r="D35" s="262"/>
      <c r="E35" s="61"/>
      <c r="F35" s="61"/>
      <c r="G35" s="61"/>
      <c r="H35" s="262"/>
      <c r="I35" s="262"/>
      <c r="J35" s="61"/>
      <c r="K35" s="61"/>
      <c r="L35" s="13"/>
      <c r="M35" s="79"/>
    </row>
    <row r="36" spans="1:17" x14ac:dyDescent="0.35">
      <c r="A36" s="3"/>
      <c r="B36" s="2" t="s">
        <v>46</v>
      </c>
      <c r="C36" s="235">
        <f>+C30+C31</f>
        <v>1064.6348895065144</v>
      </c>
      <c r="D36" s="261">
        <f>+D31+D30</f>
        <v>1165.0629729317725</v>
      </c>
      <c r="E36" s="232">
        <f>+D36/D28*100</f>
        <v>65.794257987113099</v>
      </c>
      <c r="F36" s="232">
        <f>+(D36/C36-1)*100</f>
        <v>9.4331009076556782</v>
      </c>
      <c r="G36" s="61"/>
      <c r="H36" s="235">
        <f>+H30+H31</f>
        <v>1204.3592019386037</v>
      </c>
      <c r="I36" s="261">
        <f>+I31+I30</f>
        <v>1311.8401399724962</v>
      </c>
      <c r="J36" s="232">
        <f>+I36/I28*100</f>
        <v>64.326918588574827</v>
      </c>
      <c r="K36" s="232">
        <f>+(I36/H36-1)*100</f>
        <v>8.924325721170657</v>
      </c>
      <c r="L36" s="13"/>
      <c r="M36" s="79"/>
    </row>
    <row r="37" spans="1:17" ht="14.25" customHeight="1" x14ac:dyDescent="0.35">
      <c r="A37" s="3"/>
      <c r="B37" s="2"/>
      <c r="C37" s="61"/>
      <c r="D37" s="61"/>
      <c r="E37" s="61"/>
      <c r="F37" s="61"/>
      <c r="G37" s="61"/>
      <c r="H37" s="61"/>
      <c r="I37" s="61"/>
      <c r="J37" s="61"/>
      <c r="K37" s="61"/>
      <c r="L37" s="13"/>
      <c r="M37" s="79"/>
    </row>
    <row r="38" spans="1:17" ht="13.15" x14ac:dyDescent="0.35">
      <c r="A38" s="3"/>
      <c r="B38" s="197" t="s">
        <v>201</v>
      </c>
      <c r="C38" s="197"/>
      <c r="D38" s="197"/>
      <c r="E38" s="197"/>
      <c r="F38" s="197"/>
      <c r="G38" s="197" t="s">
        <v>202</v>
      </c>
      <c r="H38" s="197"/>
      <c r="I38" s="197"/>
      <c r="J38" s="197"/>
      <c r="K38" s="197"/>
      <c r="L38" s="13"/>
      <c r="M38" s="79"/>
      <c r="N38" s="51" t="s">
        <v>18</v>
      </c>
    </row>
    <row r="39" spans="1:17" ht="13.15" x14ac:dyDescent="0.35">
      <c r="A39" s="3"/>
      <c r="B39" s="197" t="s">
        <v>174</v>
      </c>
      <c r="C39" s="197"/>
      <c r="D39" s="197"/>
      <c r="E39" s="197"/>
      <c r="F39" s="197"/>
      <c r="G39" s="197" t="s">
        <v>174</v>
      </c>
      <c r="H39" s="197"/>
      <c r="I39" s="197"/>
      <c r="J39" s="197"/>
      <c r="K39" s="197"/>
      <c r="L39" s="13"/>
      <c r="M39" s="79"/>
    </row>
    <row r="40" spans="1:17" ht="13.15" x14ac:dyDescent="0.4">
      <c r="A40" s="3"/>
      <c r="B40" s="204" t="s">
        <v>325</v>
      </c>
      <c r="C40" s="204"/>
      <c r="D40" s="204"/>
      <c r="E40" s="204"/>
      <c r="F40" s="204"/>
      <c r="G40" s="204" t="str">
        <f t="shared" ref="G40" si="18">$B$40</f>
        <v>Porcentaje, año corrido nov 2022</v>
      </c>
      <c r="H40" s="204"/>
      <c r="I40" s="204"/>
      <c r="J40" s="204"/>
      <c r="K40" s="204"/>
      <c r="L40" s="13"/>
      <c r="M40" s="79"/>
      <c r="N40" s="51" t="s">
        <v>18</v>
      </c>
    </row>
    <row r="41" spans="1:17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79"/>
      <c r="N41" s="51" t="s">
        <v>18</v>
      </c>
    </row>
    <row r="42" spans="1:17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79"/>
      <c r="N42" s="51" t="s">
        <v>18</v>
      </c>
    </row>
    <row r="43" spans="1:17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79"/>
      <c r="N43" s="51" t="s">
        <v>18</v>
      </c>
    </row>
    <row r="44" spans="1:17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79"/>
    </row>
    <row r="45" spans="1:17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79"/>
      <c r="N45" s="51" t="s">
        <v>18</v>
      </c>
    </row>
    <row r="46" spans="1:17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79"/>
      <c r="N46" s="51" t="s">
        <v>18</v>
      </c>
    </row>
    <row r="47" spans="1:17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79"/>
      <c r="N47" s="51" t="s">
        <v>18</v>
      </c>
    </row>
    <row r="48" spans="1:17" ht="13.15" x14ac:dyDescent="0.4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79"/>
      <c r="N48" s="51" t="s">
        <v>18</v>
      </c>
    </row>
    <row r="49" spans="1:13" ht="13.15" x14ac:dyDescent="0.4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79"/>
    </row>
    <row r="50" spans="1:13" ht="13.15" x14ac:dyDescent="0.4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79"/>
    </row>
    <row r="51" spans="1:13" x14ac:dyDescent="0.35">
      <c r="A51" s="144" t="str">
        <f>+Índice!A46</f>
        <v>Fuente: Departamento Administrativo Nacional de Estadística, Gran Encuesta Integrada de Hogares (GEIH) noviembre 2022.</v>
      </c>
      <c r="B51" s="147"/>
      <c r="C51" s="147"/>
      <c r="D51" s="147"/>
      <c r="E51" s="147"/>
      <c r="F51" s="147"/>
      <c r="G51" s="147"/>
      <c r="H51" s="147"/>
      <c r="I51" s="147"/>
      <c r="J51" s="147"/>
      <c r="K51" s="147"/>
      <c r="L51" s="13"/>
      <c r="M51" s="79"/>
    </row>
    <row r="52" spans="1:13" x14ac:dyDescent="0.35">
      <c r="A52" s="144" t="s">
        <v>136</v>
      </c>
      <c r="B52" s="147"/>
      <c r="C52" s="147"/>
      <c r="D52" s="147"/>
      <c r="E52" s="147"/>
      <c r="F52" s="147"/>
      <c r="G52" s="147"/>
      <c r="H52" s="147"/>
      <c r="I52" s="147"/>
      <c r="J52" s="147"/>
      <c r="K52" s="147"/>
      <c r="L52" s="13"/>
      <c r="M52" s="79"/>
    </row>
    <row r="53" spans="1:13" x14ac:dyDescent="0.35">
      <c r="A53" s="144" t="s">
        <v>175</v>
      </c>
      <c r="B53" s="147"/>
      <c r="C53" s="147"/>
      <c r="D53" s="147"/>
      <c r="E53" s="147"/>
      <c r="F53" s="147"/>
      <c r="G53" s="147"/>
      <c r="H53" s="147"/>
      <c r="I53" s="147"/>
      <c r="J53" s="147"/>
      <c r="K53" s="147"/>
      <c r="L53" s="13"/>
      <c r="M53" s="79"/>
    </row>
    <row r="54" spans="1:13" ht="14.25" customHeight="1" x14ac:dyDescent="0.35">
      <c r="A54" s="149" t="s">
        <v>162</v>
      </c>
      <c r="B54" s="154"/>
      <c r="C54" s="154"/>
      <c r="D54" s="154"/>
      <c r="E54" s="154"/>
      <c r="F54" s="154"/>
      <c r="G54" s="154"/>
      <c r="H54" s="154"/>
      <c r="I54" s="154"/>
      <c r="J54" s="154"/>
      <c r="K54" s="154"/>
      <c r="L54" s="46"/>
      <c r="M54" s="79"/>
    </row>
    <row r="56" spans="1:13" x14ac:dyDescent="0.35">
      <c r="F56" s="51"/>
      <c r="G56" s="51"/>
      <c r="H56" s="51"/>
      <c r="I56" s="51"/>
    </row>
    <row r="57" spans="1:13" x14ac:dyDescent="0.35">
      <c r="F57" s="51"/>
      <c r="G57" s="51" t="s">
        <v>21</v>
      </c>
      <c r="H57" s="51" t="s">
        <v>44</v>
      </c>
      <c r="I57" s="51"/>
    </row>
    <row r="59" spans="1:13" x14ac:dyDescent="0.35">
      <c r="F59" s="51" t="s">
        <v>46</v>
      </c>
      <c r="G59" s="97">
        <f>+E36</f>
        <v>65.794257987113099</v>
      </c>
      <c r="H59" s="97">
        <f>+J36</f>
        <v>64.326918588574827</v>
      </c>
      <c r="I59" s="51"/>
    </row>
    <row r="60" spans="1:13" x14ac:dyDescent="0.35">
      <c r="F60" s="51" t="s">
        <v>57</v>
      </c>
      <c r="G60" s="97">
        <f>100-G59</f>
        <v>34.205742012886901</v>
      </c>
      <c r="H60" s="97">
        <f>100-H59</f>
        <v>35.673081411425173</v>
      </c>
      <c r="I60" s="51"/>
    </row>
    <row r="61" spans="1:13" x14ac:dyDescent="0.35">
      <c r="F61" s="51"/>
      <c r="G61" s="51"/>
      <c r="H61" s="51"/>
      <c r="I61" s="51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M12" sqref="M12"/>
    </sheetView>
  </sheetViews>
  <sheetFormatPr baseColWidth="10" defaultColWidth="10.86328125" defaultRowHeight="12.75" x14ac:dyDescent="0.35"/>
  <cols>
    <col min="1" max="1" width="1.86328125" style="10" customWidth="1"/>
    <col min="2" max="2" width="20.1328125" style="10" customWidth="1"/>
    <col min="3" max="3" width="11.53125" style="10" customWidth="1"/>
    <col min="4" max="4" width="10.6640625" style="10" customWidth="1"/>
    <col min="5" max="5" width="8.53125" style="10" customWidth="1"/>
    <col min="6" max="6" width="12.1328125" style="10" customWidth="1"/>
    <col min="7" max="7" width="9.86328125" style="10" customWidth="1"/>
    <col min="8" max="8" width="13.53125" style="10" customWidth="1"/>
    <col min="9" max="9" width="13.6640625" style="10" customWidth="1"/>
    <col min="10" max="10" width="9.1328125" style="10" customWidth="1"/>
    <col min="11" max="11" width="11.53125" style="10" customWidth="1"/>
    <col min="12" max="12" width="3" style="10" customWidth="1"/>
    <col min="13" max="13" width="10.86328125" style="51"/>
    <col min="14" max="14" width="11.46484375" style="51" customWidth="1"/>
    <col min="15" max="15" width="10.86328125" style="51" customWidth="1"/>
    <col min="16" max="17" width="11.86328125" style="51" bestFit="1" customWidth="1"/>
    <col min="18" max="20" width="10.86328125" style="51"/>
    <col min="21" max="16384" width="10.86328125" style="10"/>
  </cols>
  <sheetData>
    <row r="1" spans="1:17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79"/>
    </row>
    <row r="2" spans="1:17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79"/>
    </row>
    <row r="3" spans="1:17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79"/>
    </row>
    <row r="4" spans="1:17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79"/>
    </row>
    <row r="5" spans="1:17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79"/>
    </row>
    <row r="6" spans="1:17" ht="44.2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79"/>
    </row>
    <row r="7" spans="1:17" ht="13.15" x14ac:dyDescent="0.4">
      <c r="A7" s="3"/>
      <c r="B7" s="11"/>
      <c r="C7" s="192" t="s">
        <v>212</v>
      </c>
      <c r="D7" s="192"/>
      <c r="E7" s="192"/>
      <c r="F7" s="192"/>
      <c r="G7" s="192"/>
      <c r="H7" s="192"/>
      <c r="I7" s="192"/>
      <c r="J7" s="192"/>
      <c r="K7" s="192"/>
      <c r="L7" s="13"/>
      <c r="M7" s="79"/>
    </row>
    <row r="8" spans="1:17" ht="13.15" x14ac:dyDescent="0.4">
      <c r="A8" s="3"/>
      <c r="B8" s="11"/>
      <c r="C8" s="192" t="str">
        <f>'Posición Ocupados Sexo'!C8:K8</f>
        <v>Miles de personas, trimestre movil sep - nov 2022</v>
      </c>
      <c r="D8" s="192"/>
      <c r="E8" s="192"/>
      <c r="F8" s="192"/>
      <c r="G8" s="192"/>
      <c r="H8" s="192"/>
      <c r="I8" s="192"/>
      <c r="J8" s="192"/>
      <c r="K8" s="192"/>
      <c r="L8" s="13"/>
      <c r="M8" s="79"/>
    </row>
    <row r="9" spans="1:17" ht="7.5" customHeight="1" x14ac:dyDescent="0.4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79"/>
    </row>
    <row r="10" spans="1:17" ht="15.75" customHeight="1" x14ac:dyDescent="0.4">
      <c r="A10" s="3"/>
      <c r="B10" s="2"/>
      <c r="C10" s="190" t="s">
        <v>21</v>
      </c>
      <c r="D10" s="190"/>
      <c r="E10" s="199" t="str">
        <f>'Posición Ocupados Sexo'!E10:E11</f>
        <v>Part.% 2022</v>
      </c>
      <c r="F10" s="199" t="str">
        <f>'Posición Ocupados Sexo'!F10:F11</f>
        <v>% Cambio   '22/'21</v>
      </c>
      <c r="G10" s="179"/>
      <c r="H10" s="190" t="s">
        <v>44</v>
      </c>
      <c r="I10" s="190"/>
      <c r="J10" s="199" t="str">
        <f>E10</f>
        <v>Part.% 2022</v>
      </c>
      <c r="K10" s="199" t="str">
        <f>F10</f>
        <v>% Cambio   '22/'21</v>
      </c>
      <c r="L10" s="13"/>
      <c r="M10" s="79"/>
    </row>
    <row r="11" spans="1:17" ht="15.75" customHeight="1" x14ac:dyDescent="0.4">
      <c r="A11" s="3"/>
      <c r="B11" s="2"/>
      <c r="C11" s="174">
        <f>'Posición Ocupados Sexo'!C11</f>
        <v>2021</v>
      </c>
      <c r="D11" s="174">
        <f>'Posición Ocupados Sexo'!D11</f>
        <v>2022</v>
      </c>
      <c r="E11" s="199"/>
      <c r="F11" s="199"/>
      <c r="G11" s="179"/>
      <c r="H11" s="174">
        <f>C11</f>
        <v>2021</v>
      </c>
      <c r="I11" s="174">
        <f>D11</f>
        <v>2022</v>
      </c>
      <c r="J11" s="199"/>
      <c r="K11" s="199"/>
      <c r="L11" s="13"/>
      <c r="N11" s="207" t="s">
        <v>21</v>
      </c>
      <c r="O11" s="207"/>
      <c r="P11" s="203" t="s">
        <v>44</v>
      </c>
      <c r="Q11" s="203"/>
    </row>
    <row r="12" spans="1:17" ht="6" customHeight="1" x14ac:dyDescent="0.4">
      <c r="A12" s="3"/>
      <c r="B12" s="2"/>
      <c r="C12" s="173"/>
      <c r="D12" s="173"/>
      <c r="E12" s="173"/>
      <c r="F12" s="263"/>
      <c r="G12" s="179"/>
      <c r="H12" s="174"/>
      <c r="I12" s="174"/>
      <c r="J12" s="174"/>
      <c r="K12" s="174"/>
      <c r="L12" s="13"/>
      <c r="M12" s="79"/>
    </row>
    <row r="13" spans="1:17" ht="13.15" x14ac:dyDescent="0.4">
      <c r="A13" s="3"/>
      <c r="B13" s="21" t="s">
        <v>64</v>
      </c>
      <c r="C13" s="231">
        <f>'Posición Ocupados Sexo'!C13</f>
        <v>1681.7816866024268</v>
      </c>
      <c r="D13" s="231">
        <f>'Posición Ocupados Sexo'!D13</f>
        <v>1836.526486991741</v>
      </c>
      <c r="E13" s="231">
        <v>100</v>
      </c>
      <c r="F13" s="236">
        <f>IF(OR(OR(D13=0,C13=0),D13=""),"",(D13/C13-1)*100)</f>
        <v>9.201241850952302</v>
      </c>
      <c r="G13" s="179"/>
      <c r="H13" s="231">
        <f>'Posición Ocupados Sexo'!H13</f>
        <v>2002.8519450505382</v>
      </c>
      <c r="I13" s="231">
        <f>'Posición Ocupados Sexo'!I13</f>
        <v>2096.7409495118018</v>
      </c>
      <c r="J13" s="231">
        <v>100</v>
      </c>
      <c r="K13" s="236">
        <f t="shared" ref="K13:K20" si="0">IF(OR(OR(I13=0,H13=0),I13=""),"",(I13/H13-1)*100)</f>
        <v>4.6877655981153676</v>
      </c>
      <c r="L13" s="13"/>
      <c r="M13" s="79"/>
      <c r="N13" s="51">
        <f>C11</f>
        <v>2021</v>
      </c>
      <c r="O13" s="51">
        <f>N13+1</f>
        <v>2022</v>
      </c>
      <c r="P13" s="51">
        <f>N13</f>
        <v>2021</v>
      </c>
      <c r="Q13" s="51">
        <f>O13</f>
        <v>2022</v>
      </c>
    </row>
    <row r="14" spans="1:17" ht="13.15" x14ac:dyDescent="0.4">
      <c r="A14" s="3"/>
      <c r="B14" s="2" t="s">
        <v>30</v>
      </c>
      <c r="C14" s="235">
        <f>N14/1000</f>
        <v>4.4227511514335029</v>
      </c>
      <c r="D14" s="261">
        <f>O14/1000</f>
        <v>5.4630560116385292</v>
      </c>
      <c r="E14" s="232">
        <f>IF(D14=0,"",D14/$D$13*100)</f>
        <v>0.29746676948760487</v>
      </c>
      <c r="F14" s="232">
        <f t="shared" ref="F14:F20" si="1">IF(OR(OR(D14=0,C14=0),D14=""),"",(D14/C14-1)*100)</f>
        <v>23.521668404695163</v>
      </c>
      <c r="G14" s="179"/>
      <c r="H14" s="235">
        <f>P14/1000</f>
        <v>4.2592145513743738</v>
      </c>
      <c r="I14" s="261">
        <f>Q14/1000</f>
        <v>10.004994713126106</v>
      </c>
      <c r="J14" s="232">
        <f>IF(I14=0,"",I14/$I$13*100)</f>
        <v>0.4771688517580408</v>
      </c>
      <c r="K14" s="232">
        <f t="shared" si="0"/>
        <v>134.90234155726367</v>
      </c>
      <c r="L14" s="13"/>
      <c r="M14" s="79"/>
      <c r="N14" s="69">
        <v>4422.7511514335029</v>
      </c>
      <c r="O14" s="69">
        <v>5463.0560116385295</v>
      </c>
      <c r="P14" s="69">
        <v>4259.2145513743735</v>
      </c>
      <c r="Q14" s="69">
        <v>10004.994713126105</v>
      </c>
    </row>
    <row r="15" spans="1:17" ht="13.15" x14ac:dyDescent="0.4">
      <c r="A15" s="3"/>
      <c r="B15" s="2" t="s">
        <v>160</v>
      </c>
      <c r="C15" s="235">
        <f t="shared" ref="C15:C20" si="2">N15/1000</f>
        <v>0</v>
      </c>
      <c r="D15" s="261">
        <f t="shared" ref="D15:D20" si="3">O15/1000</f>
        <v>0</v>
      </c>
      <c r="E15" s="232" t="str">
        <f t="shared" ref="E15:E20" si="4">IF(D15=0,"",D15/$D$13*100)</f>
        <v/>
      </c>
      <c r="F15" s="232" t="str">
        <f t="shared" si="1"/>
        <v/>
      </c>
      <c r="G15" s="179"/>
      <c r="H15" s="235">
        <f t="shared" ref="H15:H20" si="5">P15/1000</f>
        <v>0</v>
      </c>
      <c r="I15" s="261">
        <f t="shared" ref="I15:I20" si="6">Q15/1000</f>
        <v>0</v>
      </c>
      <c r="J15" s="232" t="str">
        <f t="shared" ref="J15:J20" si="7">IF(I15=0,"",I15/$I$13*100)</f>
        <v/>
      </c>
      <c r="K15" s="232" t="str">
        <f t="shared" si="0"/>
        <v/>
      </c>
      <c r="L15" s="13"/>
      <c r="M15" s="79"/>
      <c r="N15" s="69">
        <v>0</v>
      </c>
      <c r="O15" s="69">
        <v>0</v>
      </c>
      <c r="P15" s="69">
        <v>0</v>
      </c>
      <c r="Q15" s="69">
        <v>0</v>
      </c>
    </row>
    <row r="16" spans="1:17" ht="13.15" x14ac:dyDescent="0.4">
      <c r="A16" s="3"/>
      <c r="B16" s="2" t="s">
        <v>31</v>
      </c>
      <c r="C16" s="235">
        <f t="shared" si="2"/>
        <v>245.42999030112136</v>
      </c>
      <c r="D16" s="261">
        <f>O16/1000</f>
        <v>301.42474642965465</v>
      </c>
      <c r="E16" s="232">
        <f t="shared" si="4"/>
        <v>16.412763364137103</v>
      </c>
      <c r="F16" s="232">
        <f t="shared" si="1"/>
        <v>22.814960820327034</v>
      </c>
      <c r="G16" s="179"/>
      <c r="H16" s="235">
        <f t="shared" si="5"/>
        <v>195.0585304942943</v>
      </c>
      <c r="I16" s="261">
        <f t="shared" si="6"/>
        <v>248.06285219288728</v>
      </c>
      <c r="J16" s="232">
        <f t="shared" si="7"/>
        <v>11.830877450580884</v>
      </c>
      <c r="K16" s="232">
        <f t="shared" si="0"/>
        <v>27.173547121613019</v>
      </c>
      <c r="L16" s="13"/>
      <c r="M16" s="79"/>
      <c r="N16" s="69">
        <v>245429.99030112138</v>
      </c>
      <c r="O16" s="69">
        <v>301424.74642965465</v>
      </c>
      <c r="P16" s="69">
        <v>195058.5304942943</v>
      </c>
      <c r="Q16" s="69">
        <v>248062.85219288728</v>
      </c>
    </row>
    <row r="17" spans="1:17" ht="13.15" x14ac:dyDescent="0.4">
      <c r="A17" s="3"/>
      <c r="B17" s="2" t="s">
        <v>32</v>
      </c>
      <c r="C17" s="235">
        <f t="shared" si="2"/>
        <v>115.80039073940267</v>
      </c>
      <c r="D17" s="261">
        <f t="shared" si="3"/>
        <v>138.98210415641032</v>
      </c>
      <c r="E17" s="232">
        <f t="shared" si="4"/>
        <v>7.5676612965198871</v>
      </c>
      <c r="F17" s="232">
        <f t="shared" si="1"/>
        <v>20.018683243630676</v>
      </c>
      <c r="G17" s="179"/>
      <c r="H17" s="235">
        <f t="shared" si="5"/>
        <v>173.05314808341527</v>
      </c>
      <c r="I17" s="261">
        <f t="shared" si="6"/>
        <v>228.62173699431386</v>
      </c>
      <c r="J17" s="232">
        <f t="shared" si="7"/>
        <v>10.903671101932998</v>
      </c>
      <c r="K17" s="232">
        <f t="shared" si="0"/>
        <v>32.110706754732576</v>
      </c>
      <c r="L17" s="13"/>
      <c r="M17" s="79"/>
      <c r="N17" s="69">
        <v>115800.39073940268</v>
      </c>
      <c r="O17" s="69">
        <v>138982.10415641032</v>
      </c>
      <c r="P17" s="69">
        <v>173053.14808341526</v>
      </c>
      <c r="Q17" s="69">
        <v>228621.73699431386</v>
      </c>
    </row>
    <row r="18" spans="1:17" ht="13.15" x14ac:dyDescent="0.4">
      <c r="A18" s="3"/>
      <c r="B18" s="2" t="s">
        <v>33</v>
      </c>
      <c r="C18" s="235">
        <f t="shared" si="2"/>
        <v>549.44138521728144</v>
      </c>
      <c r="D18" s="261">
        <f t="shared" si="3"/>
        <v>639.91824491537102</v>
      </c>
      <c r="E18" s="232">
        <f t="shared" si="4"/>
        <v>34.843943142010822</v>
      </c>
      <c r="F18" s="232">
        <f t="shared" si="1"/>
        <v>16.467063117626225</v>
      </c>
      <c r="G18" s="179"/>
      <c r="H18" s="235">
        <f t="shared" si="5"/>
        <v>866.34541595998689</v>
      </c>
      <c r="I18" s="261">
        <f t="shared" si="6"/>
        <v>801.27558984788038</v>
      </c>
      <c r="J18" s="232">
        <f t="shared" si="7"/>
        <v>38.215287874949297</v>
      </c>
      <c r="K18" s="232">
        <f t="shared" si="0"/>
        <v>-7.5108409317319991</v>
      </c>
      <c r="L18" s="13"/>
      <c r="M18" s="79"/>
      <c r="N18" s="69">
        <v>549441.38521728141</v>
      </c>
      <c r="O18" s="69">
        <v>639918.24491537106</v>
      </c>
      <c r="P18" s="69">
        <v>866345.41595998686</v>
      </c>
      <c r="Q18" s="69">
        <v>801275.58984788042</v>
      </c>
    </row>
    <row r="19" spans="1:17" ht="13.15" x14ac:dyDescent="0.4">
      <c r="A19" s="3"/>
      <c r="B19" s="2" t="s">
        <v>138</v>
      </c>
      <c r="C19" s="235">
        <f t="shared" si="2"/>
        <v>271.4814023925091</v>
      </c>
      <c r="D19" s="261">
        <f t="shared" si="3"/>
        <v>282.51289527282836</v>
      </c>
      <c r="E19" s="232">
        <f t="shared" si="4"/>
        <v>15.383001403676399</v>
      </c>
      <c r="F19" s="232">
        <f t="shared" si="1"/>
        <v>4.0634433088605704</v>
      </c>
      <c r="G19" s="179"/>
      <c r="H19" s="235">
        <f t="shared" si="5"/>
        <v>255.57494008391654</v>
      </c>
      <c r="I19" s="261">
        <f t="shared" si="6"/>
        <v>277.96557986226043</v>
      </c>
      <c r="J19" s="232">
        <f t="shared" si="7"/>
        <v>13.257030150862509</v>
      </c>
      <c r="K19" s="232">
        <f t="shared" si="0"/>
        <v>8.7608901604327993</v>
      </c>
      <c r="L19" s="13"/>
      <c r="M19" s="79"/>
      <c r="N19" s="69">
        <v>271481.4023925091</v>
      </c>
      <c r="O19" s="69">
        <v>282512.89527282835</v>
      </c>
      <c r="P19" s="69">
        <v>255574.94008391653</v>
      </c>
      <c r="Q19" s="69">
        <v>277965.57986226043</v>
      </c>
    </row>
    <row r="20" spans="1:17" ht="13.15" x14ac:dyDescent="0.4">
      <c r="A20" s="3"/>
      <c r="B20" s="35" t="s">
        <v>35</v>
      </c>
      <c r="C20" s="235">
        <f t="shared" si="2"/>
        <v>495.20576680067876</v>
      </c>
      <c r="D20" s="261">
        <f t="shared" si="3"/>
        <v>468.22544020583786</v>
      </c>
      <c r="E20" s="232">
        <f t="shared" si="4"/>
        <v>25.495164024168172</v>
      </c>
      <c r="F20" s="232">
        <f t="shared" si="1"/>
        <v>-5.448306220089016</v>
      </c>
      <c r="G20" s="179"/>
      <c r="H20" s="235">
        <f t="shared" si="5"/>
        <v>508.5606958775511</v>
      </c>
      <c r="I20" s="261">
        <f t="shared" si="6"/>
        <v>530.81019590133371</v>
      </c>
      <c r="J20" s="232">
        <f t="shared" si="7"/>
        <v>25.315964569916272</v>
      </c>
      <c r="K20" s="232">
        <f t="shared" si="0"/>
        <v>4.3749940182439495</v>
      </c>
      <c r="L20" s="13"/>
      <c r="M20" s="79"/>
      <c r="N20" s="69">
        <v>495205.76680067874</v>
      </c>
      <c r="O20" s="69">
        <v>468225.44020583783</v>
      </c>
      <c r="P20" s="69">
        <v>508560.6958775511</v>
      </c>
      <c r="Q20" s="69">
        <v>530810.1959013337</v>
      </c>
    </row>
    <row r="21" spans="1:17" x14ac:dyDescent="0.35">
      <c r="A21" s="3"/>
      <c r="B21" s="2"/>
      <c r="C21" s="61"/>
      <c r="D21" s="61"/>
      <c r="E21" s="61"/>
      <c r="F21" s="61"/>
      <c r="G21" s="61"/>
      <c r="H21" s="61"/>
      <c r="I21" s="61"/>
      <c r="J21" s="61"/>
      <c r="K21" s="61"/>
      <c r="L21" s="13"/>
      <c r="M21" s="79"/>
    </row>
    <row r="22" spans="1:17" ht="13.15" x14ac:dyDescent="0.4">
      <c r="A22" s="3"/>
      <c r="B22" s="2"/>
      <c r="C22" s="190" t="str">
        <f>'Posición Ocupados Sexo'!C23:K23</f>
        <v>Miles de personas, año corrido a noviembre de 2022</v>
      </c>
      <c r="D22" s="190"/>
      <c r="E22" s="190"/>
      <c r="F22" s="190"/>
      <c r="G22" s="190"/>
      <c r="H22" s="190"/>
      <c r="I22" s="190"/>
      <c r="J22" s="190"/>
      <c r="K22" s="190"/>
      <c r="L22" s="13"/>
      <c r="M22" s="79"/>
    </row>
    <row r="23" spans="1:17" x14ac:dyDescent="0.35">
      <c r="A23" s="3"/>
      <c r="B23" s="2"/>
      <c r="C23" s="61"/>
      <c r="D23" s="61"/>
      <c r="E23" s="61"/>
      <c r="F23" s="61"/>
      <c r="G23" s="61"/>
      <c r="H23" s="61"/>
      <c r="I23" s="61"/>
      <c r="J23" s="61"/>
      <c r="K23" s="61"/>
      <c r="L23" s="13"/>
      <c r="M23" s="79"/>
      <c r="O23" s="52"/>
    </row>
    <row r="24" spans="1:17" ht="15" customHeight="1" x14ac:dyDescent="0.4">
      <c r="A24" s="3"/>
      <c r="B24" s="2"/>
      <c r="C24" s="190" t="s">
        <v>21</v>
      </c>
      <c r="D24" s="190"/>
      <c r="E24" s="199" t="str">
        <f>E10</f>
        <v>Part.% 2022</v>
      </c>
      <c r="F24" s="199" t="str">
        <f>F10</f>
        <v>% Cambio   '22/'21</v>
      </c>
      <c r="G24" s="179"/>
      <c r="H24" s="190" t="s">
        <v>44</v>
      </c>
      <c r="I24" s="190"/>
      <c r="J24" s="199" t="str">
        <f>J10</f>
        <v>Part.% 2022</v>
      </c>
      <c r="K24" s="199" t="str">
        <f>K10</f>
        <v>% Cambio   '22/'21</v>
      </c>
      <c r="L24" s="13"/>
      <c r="M24" s="79"/>
      <c r="O24" s="52"/>
    </row>
    <row r="25" spans="1:17" ht="13.15" x14ac:dyDescent="0.4">
      <c r="A25" s="3"/>
      <c r="B25" s="2"/>
      <c r="C25" s="174">
        <f>C11</f>
        <v>2021</v>
      </c>
      <c r="D25" s="174">
        <f>D11</f>
        <v>2022</v>
      </c>
      <c r="E25" s="199"/>
      <c r="F25" s="199"/>
      <c r="G25" s="179"/>
      <c r="H25" s="174">
        <f>H11</f>
        <v>2021</v>
      </c>
      <c r="I25" s="174">
        <f>I11</f>
        <v>2022</v>
      </c>
      <c r="J25" s="199"/>
      <c r="K25" s="199"/>
      <c r="L25" s="13"/>
      <c r="M25" s="79"/>
      <c r="N25" s="207" t="s">
        <v>21</v>
      </c>
      <c r="O25" s="207"/>
      <c r="P25" s="203" t="s">
        <v>44</v>
      </c>
      <c r="Q25" s="203"/>
    </row>
    <row r="26" spans="1:17" ht="13.15" x14ac:dyDescent="0.4">
      <c r="A26" s="3"/>
      <c r="B26" s="2"/>
      <c r="C26" s="174"/>
      <c r="D26" s="174"/>
      <c r="E26" s="174"/>
      <c r="F26" s="179"/>
      <c r="G26" s="179"/>
      <c r="H26" s="174"/>
      <c r="I26" s="174"/>
      <c r="J26" s="174"/>
      <c r="K26" s="174"/>
      <c r="L26" s="13"/>
      <c r="M26" s="79"/>
    </row>
    <row r="27" spans="1:17" ht="13.15" x14ac:dyDescent="0.4">
      <c r="A27" s="3"/>
      <c r="B27" s="21" t="s">
        <v>64</v>
      </c>
      <c r="C27" s="231">
        <f>'Posición Ocupados Sexo'!C28</f>
        <v>1646.3092519632733</v>
      </c>
      <c r="D27" s="231">
        <f>'Posición Ocupados Sexo'!D28</f>
        <v>1770.7669461975988</v>
      </c>
      <c r="E27" s="231">
        <v>100</v>
      </c>
      <c r="F27" s="236">
        <f t="shared" ref="F27:F34" si="8">IF(OR(OR(D27=0,C27=0),D27=""),"",(D27/C27-1)*100)</f>
        <v>7.559800449757903</v>
      </c>
      <c r="G27" s="179"/>
      <c r="H27" s="231">
        <f>'Posición Ocupados Sexo'!H28</f>
        <v>1946.8594837319945</v>
      </c>
      <c r="I27" s="231">
        <f>'Posición Ocupados Sexo'!I28</f>
        <v>2039.3330953139944</v>
      </c>
      <c r="J27" s="231">
        <v>100</v>
      </c>
      <c r="K27" s="236">
        <f t="shared" ref="K27:K34" si="9">IF(OR(OR(I27=0,H27=0),I27=""),"",(I27/H27-1)*100)</f>
        <v>4.7498862837668465</v>
      </c>
      <c r="L27" s="13"/>
      <c r="M27" s="79"/>
      <c r="N27" s="51">
        <f>N13</f>
        <v>2021</v>
      </c>
      <c r="O27" s="51">
        <f t="shared" ref="O27:Q27" si="10">O13</f>
        <v>2022</v>
      </c>
      <c r="P27" s="51">
        <f t="shared" si="10"/>
        <v>2021</v>
      </c>
      <c r="Q27" s="51">
        <f t="shared" si="10"/>
        <v>2022</v>
      </c>
    </row>
    <row r="28" spans="1:17" ht="13.15" x14ac:dyDescent="0.4">
      <c r="A28" s="3"/>
      <c r="B28" s="2" t="s">
        <v>30</v>
      </c>
      <c r="C28" s="235">
        <f>N28/1000</f>
        <v>4.0970532947617118</v>
      </c>
      <c r="D28" s="261">
        <f>O28/1000</f>
        <v>5.2683910336105724</v>
      </c>
      <c r="E28" s="232">
        <f>IF(D28=0,"",D28/$D$27*100)</f>
        <v>0.29752029452116707</v>
      </c>
      <c r="F28" s="232">
        <f t="shared" si="8"/>
        <v>28.589760849498226</v>
      </c>
      <c r="G28" s="179"/>
      <c r="H28" s="235">
        <f>P28/1000</f>
        <v>5.1105995292421786</v>
      </c>
      <c r="I28" s="261">
        <f>Q28/1000</f>
        <v>8.9291879332430479</v>
      </c>
      <c r="J28" s="232">
        <f>IF(I28=0,"",I28/$I$27*100)</f>
        <v>0.43784842965382414</v>
      </c>
      <c r="K28" s="232">
        <f t="shared" si="9"/>
        <v>74.718991033271308</v>
      </c>
      <c r="L28" s="13"/>
      <c r="M28" s="79"/>
      <c r="N28" s="69">
        <v>4097.0532947617121</v>
      </c>
      <c r="O28" s="69">
        <v>5268.3910336105728</v>
      </c>
      <c r="P28" s="69">
        <v>5110.5995292421785</v>
      </c>
      <c r="Q28" s="69">
        <v>8929.1879332430472</v>
      </c>
    </row>
    <row r="29" spans="1:17" ht="13.15" x14ac:dyDescent="0.4">
      <c r="A29" s="3"/>
      <c r="B29" s="2" t="s">
        <v>58</v>
      </c>
      <c r="C29" s="235">
        <f t="shared" ref="C29:C34" si="11">N29/1000</f>
        <v>0.55438276954574595</v>
      </c>
      <c r="D29" s="261">
        <f t="shared" ref="D29:D34" si="12">O29/1000</f>
        <v>0</v>
      </c>
      <c r="E29" s="232" t="str">
        <f t="shared" ref="E29:E34" si="13">IF(D29=0,"",D29/$D$27*100)</f>
        <v/>
      </c>
      <c r="F29" s="232" t="str">
        <f t="shared" si="8"/>
        <v/>
      </c>
      <c r="G29" s="179"/>
      <c r="H29" s="235">
        <f t="shared" ref="H29:H34" si="14">P29/1000</f>
        <v>1.1421739561751567</v>
      </c>
      <c r="I29" s="261">
        <f t="shared" ref="I29:I34" si="15">Q29/1000</f>
        <v>0</v>
      </c>
      <c r="J29" s="232" t="str">
        <f t="shared" ref="J29:J34" si="16">IF(I29=0,"",I29/$I$27*100)</f>
        <v/>
      </c>
      <c r="K29" s="232" t="str">
        <f t="shared" si="9"/>
        <v/>
      </c>
      <c r="L29" s="13"/>
      <c r="M29" s="79"/>
      <c r="N29" s="69">
        <v>554.38276954574599</v>
      </c>
      <c r="O29" s="69">
        <v>0</v>
      </c>
      <c r="P29" s="69">
        <v>1142.1739561751567</v>
      </c>
      <c r="Q29" s="69">
        <v>0</v>
      </c>
    </row>
    <row r="30" spans="1:17" ht="13.15" x14ac:dyDescent="0.4">
      <c r="A30" s="3"/>
      <c r="B30" s="2" t="s">
        <v>31</v>
      </c>
      <c r="C30" s="235">
        <f t="shared" si="11"/>
        <v>241.21557890373597</v>
      </c>
      <c r="D30" s="261">
        <f t="shared" si="12"/>
        <v>260.99062148556618</v>
      </c>
      <c r="E30" s="232">
        <f t="shared" si="13"/>
        <v>14.738846466837222</v>
      </c>
      <c r="F30" s="232">
        <f t="shared" si="8"/>
        <v>8.1980785286351665</v>
      </c>
      <c r="G30" s="179"/>
      <c r="H30" s="235">
        <f t="shared" si="14"/>
        <v>212.81184572100537</v>
      </c>
      <c r="I30" s="261">
        <f t="shared" si="15"/>
        <v>234.91948714864589</v>
      </c>
      <c r="J30" s="232">
        <f t="shared" si="16"/>
        <v>11.5194269974065</v>
      </c>
      <c r="K30" s="232">
        <f t="shared" si="9"/>
        <v>10.388350964552728</v>
      </c>
      <c r="L30" s="13"/>
      <c r="M30" s="79"/>
      <c r="N30" s="69">
        <v>241215.57890373596</v>
      </c>
      <c r="O30" s="69">
        <v>260990.6214855662</v>
      </c>
      <c r="P30" s="69">
        <v>212811.84572100537</v>
      </c>
      <c r="Q30" s="69">
        <v>234919.48714864589</v>
      </c>
    </row>
    <row r="31" spans="1:17" ht="13.15" x14ac:dyDescent="0.4">
      <c r="A31" s="3"/>
      <c r="B31" s="2" t="s">
        <v>32</v>
      </c>
      <c r="C31" s="235">
        <f t="shared" si="11"/>
        <v>106.63592379827325</v>
      </c>
      <c r="D31" s="261">
        <f t="shared" si="12"/>
        <v>122.85193689083377</v>
      </c>
      <c r="E31" s="232">
        <f t="shared" si="13"/>
        <v>6.9377812339809051</v>
      </c>
      <c r="F31" s="232">
        <f t="shared" si="8"/>
        <v>15.206895120294451</v>
      </c>
      <c r="G31" s="179"/>
      <c r="H31" s="235">
        <f t="shared" si="14"/>
        <v>190.87766426794428</v>
      </c>
      <c r="I31" s="261">
        <f t="shared" si="15"/>
        <v>203.51482855274548</v>
      </c>
      <c r="J31" s="232">
        <f t="shared" si="16"/>
        <v>9.9794795181024831</v>
      </c>
      <c r="K31" s="232">
        <f t="shared" si="9"/>
        <v>6.6205568541858328</v>
      </c>
      <c r="L31" s="13"/>
      <c r="M31" s="79"/>
      <c r="N31" s="69">
        <v>106635.92379827326</v>
      </c>
      <c r="O31" s="69">
        <v>122851.93689083376</v>
      </c>
      <c r="P31" s="69">
        <v>190877.66426794429</v>
      </c>
      <c r="Q31" s="69">
        <v>203514.82855274549</v>
      </c>
    </row>
    <row r="32" spans="1:17" ht="13.15" x14ac:dyDescent="0.4">
      <c r="A32" s="3"/>
      <c r="B32" s="2" t="s">
        <v>33</v>
      </c>
      <c r="C32" s="235">
        <f t="shared" si="11"/>
        <v>549.75693682141764</v>
      </c>
      <c r="D32" s="261">
        <f t="shared" si="12"/>
        <v>595.30885358070748</v>
      </c>
      <c r="E32" s="232">
        <f t="shared" si="13"/>
        <v>33.618701481808507</v>
      </c>
      <c r="F32" s="232">
        <f t="shared" si="8"/>
        <v>8.2858284649688585</v>
      </c>
      <c r="G32" s="179"/>
      <c r="H32" s="235">
        <f t="shared" si="14"/>
        <v>841.47881461842701</v>
      </c>
      <c r="I32" s="261">
        <f t="shared" si="15"/>
        <v>809.25818266278452</v>
      </c>
      <c r="J32" s="232">
        <f t="shared" si="16"/>
        <v>39.682491522464296</v>
      </c>
      <c r="K32" s="232">
        <f t="shared" si="9"/>
        <v>-3.8290485031703514</v>
      </c>
      <c r="L32" s="13"/>
      <c r="M32" s="79"/>
      <c r="N32" s="69">
        <v>549756.93682141765</v>
      </c>
      <c r="O32" s="69">
        <v>595308.85358070745</v>
      </c>
      <c r="P32" s="69">
        <v>841478.81461842696</v>
      </c>
      <c r="Q32" s="69">
        <v>809258.18266278447</v>
      </c>
    </row>
    <row r="33" spans="1:17" ht="13.15" x14ac:dyDescent="0.4">
      <c r="A33" s="3"/>
      <c r="B33" s="2" t="s">
        <v>34</v>
      </c>
      <c r="C33" s="235">
        <f t="shared" si="11"/>
        <v>284.32163657898025</v>
      </c>
      <c r="D33" s="261">
        <f t="shared" si="12"/>
        <v>285.95933301499804</v>
      </c>
      <c r="E33" s="232">
        <f t="shared" si="13"/>
        <v>16.148897156062457</v>
      </c>
      <c r="F33" s="232">
        <f t="shared" si="8"/>
        <v>0.57600133979351931</v>
      </c>
      <c r="G33" s="179"/>
      <c r="H33" s="235">
        <f t="shared" si="14"/>
        <v>254.01897122081905</v>
      </c>
      <c r="I33" s="261">
        <f t="shared" si="15"/>
        <v>259.60027526024038</v>
      </c>
      <c r="J33" s="232">
        <f t="shared" si="16"/>
        <v>12.729665195781562</v>
      </c>
      <c r="K33" s="232">
        <f t="shared" si="9"/>
        <v>2.1971996865421062</v>
      </c>
      <c r="L33" s="13"/>
      <c r="M33" s="79"/>
      <c r="N33" s="69">
        <v>284321.63657898025</v>
      </c>
      <c r="O33" s="69">
        <v>285959.33301499806</v>
      </c>
      <c r="P33" s="69">
        <v>254018.97122081905</v>
      </c>
      <c r="Q33" s="69">
        <v>259600.27526024036</v>
      </c>
    </row>
    <row r="34" spans="1:17" ht="13.15" x14ac:dyDescent="0.4">
      <c r="A34" s="3"/>
      <c r="B34" s="35" t="s">
        <v>35</v>
      </c>
      <c r="C34" s="235">
        <f t="shared" si="11"/>
        <v>459.72773979655858</v>
      </c>
      <c r="D34" s="261">
        <f t="shared" si="12"/>
        <v>500.38781019188235</v>
      </c>
      <c r="E34" s="232">
        <f t="shared" si="13"/>
        <v>28.258253366789717</v>
      </c>
      <c r="F34" s="232">
        <f t="shared" si="8"/>
        <v>8.8443804616438637</v>
      </c>
      <c r="G34" s="179"/>
      <c r="H34" s="235">
        <f t="shared" si="14"/>
        <v>441.41941441838139</v>
      </c>
      <c r="I34" s="261">
        <f t="shared" si="15"/>
        <v>523.11113375633522</v>
      </c>
      <c r="J34" s="232">
        <f t="shared" si="16"/>
        <v>25.651088336591343</v>
      </c>
      <c r="K34" s="232">
        <f t="shared" si="9"/>
        <v>18.506598638302219</v>
      </c>
      <c r="L34" s="13"/>
      <c r="M34" s="79"/>
      <c r="N34" s="69">
        <v>459727.73979655857</v>
      </c>
      <c r="O34" s="69">
        <v>500387.81019188237</v>
      </c>
      <c r="P34" s="69">
        <v>441419.41441838141</v>
      </c>
      <c r="Q34" s="69">
        <v>523111.13375633524</v>
      </c>
    </row>
    <row r="35" spans="1:17" x14ac:dyDescent="0.3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79"/>
    </row>
    <row r="36" spans="1:17" ht="13.15" x14ac:dyDescent="0.35">
      <c r="A36" s="3"/>
      <c r="B36" s="197" t="s">
        <v>203</v>
      </c>
      <c r="C36" s="197"/>
      <c r="D36" s="197"/>
      <c r="E36" s="197"/>
      <c r="F36" s="197"/>
      <c r="G36" s="197" t="s">
        <v>204</v>
      </c>
      <c r="H36" s="197"/>
      <c r="I36" s="197"/>
      <c r="J36" s="197"/>
      <c r="K36" s="197"/>
      <c r="L36" s="13"/>
      <c r="M36" s="79"/>
    </row>
    <row r="37" spans="1:17" ht="14.25" customHeight="1" x14ac:dyDescent="0.4">
      <c r="A37" s="3"/>
      <c r="B37" s="204" t="str">
        <f>'Posición Ocupados Sexo'!B40:F40</f>
        <v>Porcentaje, año corrido nov 2022</v>
      </c>
      <c r="C37" s="204"/>
      <c r="D37" s="204"/>
      <c r="E37" s="204"/>
      <c r="F37" s="204"/>
      <c r="G37" s="208" t="str">
        <f>'Posición Ocupados Sexo'!G40:K40</f>
        <v>Porcentaje, año corrido nov 2022</v>
      </c>
      <c r="H37" s="208"/>
      <c r="I37" s="208"/>
      <c r="J37" s="208"/>
      <c r="K37" s="208"/>
      <c r="L37" s="13"/>
      <c r="M37" s="79"/>
    </row>
    <row r="38" spans="1:17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79"/>
      <c r="N38" s="51" t="s">
        <v>18</v>
      </c>
    </row>
    <row r="39" spans="1:17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79"/>
      <c r="N39" s="51" t="s">
        <v>18</v>
      </c>
    </row>
    <row r="40" spans="1:17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79"/>
      <c r="N40" s="51" t="s">
        <v>18</v>
      </c>
    </row>
    <row r="41" spans="1:17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79"/>
      <c r="N41" s="51" t="s">
        <v>18</v>
      </c>
    </row>
    <row r="42" spans="1:17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79"/>
      <c r="N42" s="51" t="s">
        <v>18</v>
      </c>
    </row>
    <row r="43" spans="1:17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79"/>
    </row>
    <row r="44" spans="1:17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79"/>
      <c r="N44" s="51" t="s">
        <v>18</v>
      </c>
    </row>
    <row r="45" spans="1:17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79"/>
      <c r="N45" s="51" t="s">
        <v>18</v>
      </c>
    </row>
    <row r="46" spans="1:17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79"/>
      <c r="N46" s="51" t="s">
        <v>18</v>
      </c>
    </row>
    <row r="47" spans="1:17" ht="37.25" customHeight="1" x14ac:dyDescent="0.4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79"/>
      <c r="N47" s="51" t="s">
        <v>18</v>
      </c>
    </row>
    <row r="48" spans="1:17" x14ac:dyDescent="0.35">
      <c r="A48" s="144" t="str">
        <f>+Índice!A46</f>
        <v>Fuente: Departamento Administrativo Nacional de Estadística, Gran Encuesta Integrada de Hogares (GEIH) noviembre 2022.</v>
      </c>
      <c r="B48" s="147"/>
      <c r="C48" s="147"/>
      <c r="D48" s="147"/>
      <c r="E48" s="147"/>
      <c r="F48" s="147"/>
      <c r="G48" s="147"/>
      <c r="H48" s="147"/>
      <c r="I48" s="147"/>
      <c r="J48" s="147"/>
      <c r="K48" s="147"/>
      <c r="L48" s="13"/>
      <c r="M48" s="79"/>
    </row>
    <row r="49" spans="1:13" x14ac:dyDescent="0.35">
      <c r="A49" s="149" t="s">
        <v>162</v>
      </c>
      <c r="B49" s="154"/>
      <c r="C49" s="154"/>
      <c r="D49" s="154"/>
      <c r="E49" s="154"/>
      <c r="F49" s="154"/>
      <c r="G49" s="154"/>
      <c r="H49" s="154"/>
      <c r="I49" s="154"/>
      <c r="J49" s="154"/>
      <c r="K49" s="154"/>
      <c r="L49" s="46"/>
      <c r="M49" s="79"/>
    </row>
    <row r="50" spans="1:13" x14ac:dyDescent="0.35">
      <c r="A50" s="157"/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M50" s="79"/>
    </row>
    <row r="51" spans="1:13" x14ac:dyDescent="0.35">
      <c r="B51" s="51"/>
      <c r="C51" s="51"/>
      <c r="D51" s="51"/>
      <c r="E5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M32" sqref="M32"/>
    </sheetView>
  </sheetViews>
  <sheetFormatPr baseColWidth="10" defaultColWidth="10.86328125" defaultRowHeight="12.75" x14ac:dyDescent="0.35"/>
  <cols>
    <col min="1" max="1" width="1.86328125" style="10" customWidth="1"/>
    <col min="2" max="2" width="33.46484375" style="10" customWidth="1"/>
    <col min="3" max="3" width="12.86328125" style="10" customWidth="1"/>
    <col min="4" max="4" width="11.53125" style="10" customWidth="1"/>
    <col min="5" max="5" width="8.46484375" style="10" customWidth="1"/>
    <col min="6" max="6" width="11.33203125" style="10" customWidth="1"/>
    <col min="7" max="7" width="10.46484375" style="10" customWidth="1"/>
    <col min="8" max="8" width="12.33203125" style="10" customWidth="1"/>
    <col min="9" max="9" width="8.46484375" style="10" customWidth="1"/>
    <col min="10" max="10" width="11.33203125" style="10" customWidth="1"/>
    <col min="11" max="11" width="1.86328125" style="10" customWidth="1"/>
    <col min="12" max="12" width="14.46484375" style="58" bestFit="1" customWidth="1"/>
    <col min="13" max="14" width="12.46484375" style="51" customWidth="1"/>
    <col min="15" max="16" width="10.86328125" style="51"/>
    <col min="17" max="20" width="10.86328125" style="58"/>
    <col min="21" max="16384" width="10.86328125" style="10"/>
  </cols>
  <sheetData>
    <row r="1" spans="1:19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79"/>
      <c r="N1" s="79"/>
    </row>
    <row r="2" spans="1:19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9" t="e">
        <f>+L2:S46CL2:R45</f>
        <v>#NAME?</v>
      </c>
      <c r="M2" s="79"/>
      <c r="N2" s="79"/>
    </row>
    <row r="3" spans="1:19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8"/>
      <c r="M3" s="79"/>
      <c r="N3" s="79"/>
    </row>
    <row r="4" spans="1:19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0"/>
      <c r="M4" s="75"/>
      <c r="N4" s="75"/>
      <c r="O4" s="59"/>
      <c r="P4" s="59"/>
      <c r="Q4" s="59"/>
      <c r="R4" s="59"/>
      <c r="S4" s="59"/>
    </row>
    <row r="5" spans="1:19" ht="39" customHeight="1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0"/>
      <c r="M5" s="75"/>
      <c r="N5" s="75"/>
      <c r="O5" s="59"/>
      <c r="P5" s="59"/>
      <c r="Q5" s="59"/>
      <c r="R5" s="59"/>
      <c r="S5" s="59"/>
    </row>
    <row r="6" spans="1:19" ht="13.15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9"/>
      <c r="M6" s="59"/>
      <c r="N6" s="59"/>
      <c r="O6" s="59"/>
      <c r="P6" s="59"/>
      <c r="Q6" s="59"/>
      <c r="R6" s="59"/>
      <c r="S6" s="59"/>
    </row>
    <row r="7" spans="1:19" ht="13.15" x14ac:dyDescent="0.4">
      <c r="A7" s="3"/>
      <c r="B7" s="14"/>
      <c r="C7" s="192" t="s">
        <v>15</v>
      </c>
      <c r="D7" s="192"/>
      <c r="E7" s="192"/>
      <c r="F7" s="192"/>
      <c r="G7" s="192"/>
      <c r="H7" s="192"/>
      <c r="I7" s="192"/>
      <c r="J7" s="192"/>
      <c r="K7" s="13"/>
      <c r="L7" s="59"/>
      <c r="M7" s="59"/>
      <c r="N7" s="59"/>
      <c r="O7" s="59"/>
      <c r="P7" s="59"/>
      <c r="Q7" s="59"/>
      <c r="R7" s="59"/>
      <c r="S7" s="59"/>
    </row>
    <row r="8" spans="1:19" ht="13.15" x14ac:dyDescent="0.4">
      <c r="A8" s="3"/>
      <c r="B8" s="14"/>
      <c r="C8" s="192" t="s">
        <v>228</v>
      </c>
      <c r="D8" s="192"/>
      <c r="E8" s="192"/>
      <c r="F8" s="192"/>
      <c r="G8" s="192"/>
      <c r="H8" s="192"/>
      <c r="I8" s="192"/>
      <c r="J8" s="192"/>
      <c r="K8" s="83"/>
      <c r="L8" s="59"/>
      <c r="M8" s="59"/>
      <c r="N8" s="59"/>
      <c r="O8" s="59"/>
      <c r="P8" s="59"/>
      <c r="Q8" s="59"/>
      <c r="R8" s="59"/>
      <c r="S8" s="59"/>
    </row>
    <row r="9" spans="1:19" ht="13.15" x14ac:dyDescent="0.4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59"/>
      <c r="M9" s="59"/>
      <c r="N9" s="59"/>
      <c r="O9" s="59"/>
      <c r="P9" s="59"/>
      <c r="Q9" s="59"/>
      <c r="R9" s="59"/>
      <c r="S9" s="59"/>
    </row>
    <row r="10" spans="1:19" ht="15.75" customHeight="1" x14ac:dyDescent="0.4">
      <c r="A10" s="3"/>
      <c r="B10" s="50"/>
      <c r="C10" s="190" t="str">
        <f>+'Mercado Laboral (personas)'!C10:D10</f>
        <v>Año corrido a noviembre</v>
      </c>
      <c r="D10" s="190"/>
      <c r="E10" s="195" t="str">
        <f>'Mercado Laboral (personas)'!E10:F10</f>
        <v>Cambio   '22/'21</v>
      </c>
      <c r="F10" s="196"/>
      <c r="G10" s="190" t="str">
        <f>+'Mercado Laboral (personas)'!G10:H10</f>
        <v>Septiembre - Noviembre</v>
      </c>
      <c r="H10" s="190"/>
      <c r="I10" s="195" t="str">
        <f>E10</f>
        <v>Cambio   '22/'21</v>
      </c>
      <c r="J10" s="196"/>
      <c r="K10" s="13"/>
      <c r="L10" s="59"/>
      <c r="Q10" s="59"/>
      <c r="R10" s="59"/>
      <c r="S10" s="59"/>
    </row>
    <row r="11" spans="1:19" ht="13.15" x14ac:dyDescent="0.4">
      <c r="A11" s="3"/>
      <c r="B11" s="50"/>
      <c r="C11" s="174">
        <f>'Nivel Educativo Ocupados Sexo'!C11</f>
        <v>2021</v>
      </c>
      <c r="D11" s="174">
        <f>'Nivel Educativo Ocupados Sexo'!D11</f>
        <v>2022</v>
      </c>
      <c r="E11" s="175" t="s">
        <v>11</v>
      </c>
      <c r="F11" s="111" t="s">
        <v>12</v>
      </c>
      <c r="G11" s="174">
        <f>C11</f>
        <v>2021</v>
      </c>
      <c r="H11" s="174">
        <f>D11</f>
        <v>2022</v>
      </c>
      <c r="I11" s="175" t="s">
        <v>11</v>
      </c>
      <c r="J11" s="111" t="s">
        <v>12</v>
      </c>
      <c r="K11" s="13"/>
      <c r="L11" s="59"/>
      <c r="N11" s="88"/>
      <c r="Q11" s="59"/>
      <c r="R11" s="59"/>
      <c r="S11" s="59"/>
    </row>
    <row r="12" spans="1:19" ht="12" customHeight="1" x14ac:dyDescent="0.35">
      <c r="A12" s="3"/>
      <c r="B12" s="50"/>
      <c r="C12" s="111"/>
      <c r="D12" s="111"/>
      <c r="E12" s="111"/>
      <c r="F12" s="111"/>
      <c r="G12" s="111"/>
      <c r="H12" s="111"/>
      <c r="I12" s="111"/>
      <c r="J12" s="175"/>
      <c r="K12" s="13"/>
      <c r="L12" s="59"/>
      <c r="M12" s="203" t="str">
        <f>C10</f>
        <v>Año corrido a noviembre</v>
      </c>
      <c r="N12" s="203"/>
      <c r="O12" s="203" t="str">
        <f>G10</f>
        <v>Septiembre - Noviembre</v>
      </c>
      <c r="P12" s="203"/>
      <c r="Q12" s="59"/>
      <c r="R12" s="59"/>
      <c r="S12" s="59"/>
    </row>
    <row r="13" spans="1:19" ht="13.15" x14ac:dyDescent="0.4">
      <c r="A13" s="3"/>
      <c r="B13" s="21" t="s">
        <v>294</v>
      </c>
      <c r="C13" s="111"/>
      <c r="D13" s="111"/>
      <c r="E13" s="111"/>
      <c r="F13" s="111"/>
      <c r="G13" s="111"/>
      <c r="H13" s="111"/>
      <c r="I13" s="111"/>
      <c r="J13" s="111"/>
      <c r="K13" s="13"/>
      <c r="L13" s="59"/>
      <c r="M13" s="51">
        <f>C11</f>
        <v>2021</v>
      </c>
      <c r="N13" s="51">
        <f>D11</f>
        <v>2022</v>
      </c>
      <c r="O13" s="51">
        <f>M13</f>
        <v>2021</v>
      </c>
      <c r="P13" s="51">
        <f>N13</f>
        <v>2022</v>
      </c>
      <c r="Q13" s="59"/>
      <c r="R13" s="59"/>
      <c r="S13" s="59"/>
    </row>
    <row r="14" spans="1:19" x14ac:dyDescent="0.35">
      <c r="A14" s="3"/>
      <c r="B14" s="2" t="s">
        <v>1</v>
      </c>
      <c r="C14" s="235">
        <f>M14/1000</f>
        <v>1805.8278835384647</v>
      </c>
      <c r="D14" s="261">
        <f>N14/1000</f>
        <v>1753.0099787182965</v>
      </c>
      <c r="E14" s="232">
        <f>+(D14/C14-1)*100</f>
        <v>-2.9248581939422258</v>
      </c>
      <c r="F14" s="233">
        <f>+D14-C14</f>
        <v>-52.817904820168224</v>
      </c>
      <c r="G14" s="234">
        <f>O14/1000</f>
        <v>1787.8126446405674</v>
      </c>
      <c r="H14" s="261">
        <f>P14/1000</f>
        <v>1720.2721108168196</v>
      </c>
      <c r="I14" s="232">
        <f>+(H14/G14-1)*100</f>
        <v>-3.7778306371318182</v>
      </c>
      <c r="J14" s="235">
        <f>+H14-G14</f>
        <v>-67.540533823747865</v>
      </c>
      <c r="K14" s="13"/>
      <c r="L14" s="59"/>
      <c r="M14" s="52">
        <v>1805827.8835384648</v>
      </c>
      <c r="N14" s="52">
        <v>1753009.9787182964</v>
      </c>
      <c r="O14" s="52">
        <v>1787812.6446405675</v>
      </c>
      <c r="P14" s="52">
        <v>1720272.1108168196</v>
      </c>
      <c r="Q14" s="59"/>
      <c r="R14" s="59"/>
      <c r="S14" s="59"/>
    </row>
    <row r="15" spans="1:19" x14ac:dyDescent="0.35">
      <c r="A15" s="3"/>
      <c r="B15" s="2" t="s">
        <v>2</v>
      </c>
      <c r="C15" s="235">
        <f t="shared" ref="C15:C18" si="0">M15/1000</f>
        <v>1805.8278835384647</v>
      </c>
      <c r="D15" s="261">
        <f t="shared" ref="D15:D18" si="1">N15/1000</f>
        <v>1753.0099787182965</v>
      </c>
      <c r="E15" s="232">
        <f t="shared" ref="E15:E18" si="2">+(D15/C15-1)*100</f>
        <v>-2.9248581939422258</v>
      </c>
      <c r="F15" s="233">
        <f t="shared" ref="F15:F18" si="3">+D15-C15</f>
        <v>-52.817904820168224</v>
      </c>
      <c r="G15" s="234">
        <f t="shared" ref="G15:G18" si="4">O15/1000</f>
        <v>1787.8126446405674</v>
      </c>
      <c r="H15" s="261">
        <f t="shared" ref="H15:H17" si="5">P15/1000</f>
        <v>1720.2721108168196</v>
      </c>
      <c r="I15" s="232">
        <f t="shared" ref="I15:I18" si="6">+(H15/G15-1)*100</f>
        <v>-3.7778306371318182</v>
      </c>
      <c r="J15" s="235">
        <f t="shared" ref="J15:J18" si="7">+H15-G15</f>
        <v>-67.540533823747865</v>
      </c>
      <c r="K15" s="13"/>
      <c r="L15" s="59"/>
      <c r="M15" s="52">
        <v>1805827.8835384648</v>
      </c>
      <c r="N15" s="52">
        <v>1753009.9787182964</v>
      </c>
      <c r="O15" s="52">
        <v>1787812.6446405675</v>
      </c>
      <c r="P15" s="52">
        <v>1720272.1108168196</v>
      </c>
      <c r="Q15" s="59"/>
      <c r="R15" s="59"/>
      <c r="S15" s="59"/>
    </row>
    <row r="16" spans="1:19" x14ac:dyDescent="0.35">
      <c r="A16" s="3"/>
      <c r="B16" s="2" t="s">
        <v>288</v>
      </c>
      <c r="C16" s="235">
        <f t="shared" si="0"/>
        <v>1121.5941565587566</v>
      </c>
      <c r="D16" s="261">
        <f t="shared" si="1"/>
        <v>1000.4309288844701</v>
      </c>
      <c r="E16" s="232">
        <f t="shared" si="2"/>
        <v>-10.802769162602999</v>
      </c>
      <c r="F16" s="233">
        <f t="shared" si="3"/>
        <v>-121.16322767428653</v>
      </c>
      <c r="G16" s="234">
        <f t="shared" si="4"/>
        <v>1067.5423693982677</v>
      </c>
      <c r="H16" s="261">
        <f t="shared" si="5"/>
        <v>980.75000396683345</v>
      </c>
      <c r="I16" s="232">
        <f t="shared" si="6"/>
        <v>-8.1301096724016535</v>
      </c>
      <c r="J16" s="235">
        <f t="shared" si="7"/>
        <v>-86.792365431434291</v>
      </c>
      <c r="K16" s="13"/>
      <c r="L16" s="59"/>
      <c r="M16" s="52">
        <v>1121594.1565587565</v>
      </c>
      <c r="N16" s="52">
        <v>1000430.92888447</v>
      </c>
      <c r="O16" s="52">
        <v>1067542.3693982677</v>
      </c>
      <c r="P16" s="52">
        <v>980750.00396683346</v>
      </c>
      <c r="Q16" s="59"/>
      <c r="R16" s="59"/>
      <c r="S16" s="59"/>
    </row>
    <row r="17" spans="1:19" x14ac:dyDescent="0.35">
      <c r="A17" s="3"/>
      <c r="B17" s="2" t="s">
        <v>4</v>
      </c>
      <c r="C17" s="235">
        <f t="shared" si="0"/>
        <v>831.89209457618813</v>
      </c>
      <c r="D17" s="261">
        <f t="shared" si="1"/>
        <v>806.24675250558039</v>
      </c>
      <c r="E17" s="232">
        <f t="shared" si="2"/>
        <v>-3.0827726622012053</v>
      </c>
      <c r="F17" s="233">
        <f t="shared" si="3"/>
        <v>-25.64534207060774</v>
      </c>
      <c r="G17" s="264">
        <f t="shared" si="4"/>
        <v>839.12772150385524</v>
      </c>
      <c r="H17" s="261">
        <f t="shared" si="5"/>
        <v>816.53538001816253</v>
      </c>
      <c r="I17" s="232">
        <f t="shared" si="6"/>
        <v>-2.6923602816033232</v>
      </c>
      <c r="J17" s="235">
        <f t="shared" si="7"/>
        <v>-22.592341485692714</v>
      </c>
      <c r="K17" s="13"/>
      <c r="L17" s="59"/>
      <c r="M17" s="52">
        <v>831892.09457618813</v>
      </c>
      <c r="N17" s="52">
        <v>806246.75250558043</v>
      </c>
      <c r="O17" s="52">
        <v>839127.72150385519</v>
      </c>
      <c r="P17" s="52">
        <v>816535.38001816254</v>
      </c>
      <c r="Q17" s="59"/>
      <c r="R17" s="59"/>
      <c r="S17" s="59"/>
    </row>
    <row r="18" spans="1:19" x14ac:dyDescent="0.35">
      <c r="A18" s="3"/>
      <c r="B18" s="2" t="s">
        <v>5</v>
      </c>
      <c r="C18" s="235">
        <f t="shared" si="0"/>
        <v>289.70206198256648</v>
      </c>
      <c r="D18" s="261">
        <f t="shared" si="1"/>
        <v>194.18417637888857</v>
      </c>
      <c r="E18" s="232">
        <f t="shared" si="2"/>
        <v>-32.971075507714517</v>
      </c>
      <c r="F18" s="233">
        <f t="shared" si="3"/>
        <v>-95.517885603677911</v>
      </c>
      <c r="G18" s="234">
        <f t="shared" si="4"/>
        <v>228.41464789441326</v>
      </c>
      <c r="H18" s="261">
        <f>P18/1000</f>
        <v>164.21462394867069</v>
      </c>
      <c r="I18" s="232">
        <f t="shared" si="6"/>
        <v>-28.106789357668347</v>
      </c>
      <c r="J18" s="235">
        <f t="shared" si="7"/>
        <v>-64.200023945742572</v>
      </c>
      <c r="K18" s="13"/>
      <c r="L18" s="59"/>
      <c r="M18" s="52">
        <v>289702.06198256649</v>
      </c>
      <c r="N18" s="52">
        <v>194184.17637888857</v>
      </c>
      <c r="O18" s="52">
        <v>228414.64789441327</v>
      </c>
      <c r="P18" s="52">
        <v>164214.62394867069</v>
      </c>
      <c r="Q18" s="59"/>
      <c r="R18" s="59"/>
      <c r="S18" s="59"/>
    </row>
    <row r="19" spans="1:19" ht="13.15" x14ac:dyDescent="0.35">
      <c r="A19" s="3"/>
      <c r="B19" s="2"/>
      <c r="C19" s="61"/>
      <c r="D19" s="61"/>
      <c r="E19" s="111"/>
      <c r="F19" s="111"/>
      <c r="G19" s="61"/>
      <c r="H19" s="61"/>
      <c r="I19" s="111"/>
      <c r="J19" s="111"/>
      <c r="K19" s="13"/>
      <c r="L19" s="59"/>
      <c r="M19" s="203" t="str">
        <f>C10</f>
        <v>Año corrido a noviembre</v>
      </c>
      <c r="N19" s="203"/>
      <c r="O19" s="203" t="str">
        <f>G10</f>
        <v>Septiembre - Noviembre</v>
      </c>
      <c r="P19" s="203"/>
      <c r="Q19" s="59"/>
      <c r="R19" s="59"/>
      <c r="S19" s="59"/>
    </row>
    <row r="20" spans="1:19" ht="13.15" x14ac:dyDescent="0.4">
      <c r="A20" s="3"/>
      <c r="B20" s="21" t="s">
        <v>36</v>
      </c>
      <c r="C20" s="111"/>
      <c r="D20" s="111"/>
      <c r="E20" s="111"/>
      <c r="F20" s="111"/>
      <c r="G20" s="111"/>
      <c r="H20" s="111"/>
      <c r="I20" s="111"/>
      <c r="J20" s="111"/>
      <c r="K20" s="13"/>
      <c r="L20" s="59"/>
      <c r="M20" s="51">
        <f>M13</f>
        <v>2021</v>
      </c>
      <c r="N20" s="51">
        <f t="shared" ref="N20:P20" si="8">N13</f>
        <v>2022</v>
      </c>
      <c r="O20" s="51">
        <f t="shared" si="8"/>
        <v>2021</v>
      </c>
      <c r="P20" s="51">
        <f t="shared" si="8"/>
        <v>2022</v>
      </c>
      <c r="Q20" s="59"/>
      <c r="R20" s="59"/>
      <c r="S20" s="59"/>
    </row>
    <row r="21" spans="1:19" x14ac:dyDescent="0.35">
      <c r="A21" s="3"/>
      <c r="B21" s="2" t="s">
        <v>1</v>
      </c>
      <c r="C21" s="235">
        <f>M21/1000</f>
        <v>2098.7902850677624</v>
      </c>
      <c r="D21" s="261">
        <f>N21/1000</f>
        <v>2173.0256812915272</v>
      </c>
      <c r="E21" s="232">
        <f>+(D21/C21-1)*100</f>
        <v>3.5370564058699205</v>
      </c>
      <c r="F21" s="233">
        <f>+D21-C21</f>
        <v>74.235396223764837</v>
      </c>
      <c r="G21" s="234">
        <f>O21/1000</f>
        <v>2128.5534850068661</v>
      </c>
      <c r="H21" s="261">
        <f>P21/1000</f>
        <v>2203.2662093222207</v>
      </c>
      <c r="I21" s="232">
        <f>+(H21/G21-1)*100</f>
        <v>3.5100233487961097</v>
      </c>
      <c r="J21" s="235">
        <f>+H21-G21</f>
        <v>74.712724315354535</v>
      </c>
      <c r="K21" s="13"/>
      <c r="L21" s="59"/>
      <c r="M21" s="52">
        <v>2098790.2850677622</v>
      </c>
      <c r="N21" s="52">
        <v>2173025.6812915271</v>
      </c>
      <c r="O21" s="52">
        <v>2128553.485006866</v>
      </c>
      <c r="P21" s="52">
        <v>2203266.2093222206</v>
      </c>
      <c r="Q21" s="59"/>
      <c r="R21" s="59"/>
      <c r="S21" s="59"/>
    </row>
    <row r="22" spans="1:19" x14ac:dyDescent="0.35">
      <c r="A22" s="3"/>
      <c r="B22" s="2" t="s">
        <v>2</v>
      </c>
      <c r="C22" s="235">
        <f t="shared" ref="C22:C24" si="9">M22/1000</f>
        <v>2098.7902850677624</v>
      </c>
      <c r="D22" s="261">
        <f t="shared" ref="D22:D25" si="10">N22/1000</f>
        <v>2173.0256812915272</v>
      </c>
      <c r="E22" s="232">
        <f t="shared" ref="E22:E25" si="11">+(D22/C22-1)*100</f>
        <v>3.5370564058699205</v>
      </c>
      <c r="F22" s="233">
        <f t="shared" ref="F22:F25" si="12">+D22-C22</f>
        <v>74.235396223764837</v>
      </c>
      <c r="G22" s="234">
        <f t="shared" ref="G22:G25" si="13">O22/1000</f>
        <v>2128.5534850068661</v>
      </c>
      <c r="H22" s="261">
        <f t="shared" ref="H22:H24" si="14">P22/1000</f>
        <v>2203.2662093222207</v>
      </c>
      <c r="I22" s="232">
        <f t="shared" ref="I22:I25" si="15">+(H22/G22-1)*100</f>
        <v>3.5100233487961097</v>
      </c>
      <c r="J22" s="235">
        <f t="shared" ref="J22:J25" si="16">+H22-G22</f>
        <v>74.712724315354535</v>
      </c>
      <c r="K22" s="13"/>
      <c r="L22" s="59"/>
      <c r="M22" s="52">
        <v>2098790.2850677622</v>
      </c>
      <c r="N22" s="52">
        <v>2173025.6812915271</v>
      </c>
      <c r="O22" s="52">
        <v>2128553.485006866</v>
      </c>
      <c r="P22" s="52">
        <v>2203266.2093222206</v>
      </c>
      <c r="Q22" s="59"/>
      <c r="R22" s="59"/>
      <c r="S22" s="59"/>
    </row>
    <row r="23" spans="1:19" x14ac:dyDescent="0.35">
      <c r="A23" s="3"/>
      <c r="B23" s="2" t="s">
        <v>288</v>
      </c>
      <c r="C23" s="235">
        <f t="shared" si="9"/>
        <v>1874.0959725788887</v>
      </c>
      <c r="D23" s="261">
        <f t="shared" si="10"/>
        <v>1946.9981652047827</v>
      </c>
      <c r="E23" s="232">
        <f t="shared" si="11"/>
        <v>3.889992491984029</v>
      </c>
      <c r="F23" s="233">
        <f t="shared" si="12"/>
        <v>72.902192625894031</v>
      </c>
      <c r="G23" s="234">
        <f t="shared" si="13"/>
        <v>1888.8232762929915</v>
      </c>
      <c r="H23" s="261">
        <f t="shared" si="14"/>
        <v>1958.2073300154907</v>
      </c>
      <c r="I23" s="232">
        <f t="shared" si="15"/>
        <v>3.6734010319203758</v>
      </c>
      <c r="J23" s="235">
        <f t="shared" si="16"/>
        <v>69.384053722499175</v>
      </c>
      <c r="K23" s="13"/>
      <c r="L23" s="59"/>
      <c r="M23" s="52">
        <v>1874095.9725788888</v>
      </c>
      <c r="N23" s="52">
        <v>1946998.1652047827</v>
      </c>
      <c r="O23" s="52">
        <v>1888823.2762929916</v>
      </c>
      <c r="P23" s="52">
        <v>1958207.3300154908</v>
      </c>
      <c r="Q23" s="59"/>
      <c r="R23" s="59"/>
      <c r="S23" s="59"/>
    </row>
    <row r="24" spans="1:19" x14ac:dyDescent="0.35">
      <c r="A24" s="3"/>
      <c r="B24" s="2" t="s">
        <v>4</v>
      </c>
      <c r="C24" s="235">
        <f t="shared" si="9"/>
        <v>1638.5655006162381</v>
      </c>
      <c r="D24" s="261">
        <f t="shared" si="10"/>
        <v>1775.3985320236579</v>
      </c>
      <c r="E24" s="232">
        <f t="shared" si="11"/>
        <v>8.3507819099059013</v>
      </c>
      <c r="F24" s="233">
        <f t="shared" si="12"/>
        <v>136.83303140741987</v>
      </c>
      <c r="G24" s="234">
        <f t="shared" si="13"/>
        <v>1701.2194798264925</v>
      </c>
      <c r="H24" s="261">
        <f t="shared" si="14"/>
        <v>1810.7536902967272</v>
      </c>
      <c r="I24" s="232">
        <f t="shared" si="15"/>
        <v>6.4385702003251222</v>
      </c>
      <c r="J24" s="235">
        <f t="shared" si="16"/>
        <v>109.53421047023471</v>
      </c>
      <c r="K24" s="13"/>
      <c r="L24" s="59"/>
      <c r="M24" s="52">
        <v>1638565.500616238</v>
      </c>
      <c r="N24" s="52">
        <v>1775398.532023658</v>
      </c>
      <c r="O24" s="52">
        <v>1701219.4798264925</v>
      </c>
      <c r="P24" s="52">
        <v>1810753.6902967272</v>
      </c>
      <c r="Q24" s="59"/>
      <c r="R24" s="59"/>
      <c r="S24" s="59"/>
    </row>
    <row r="25" spans="1:19" x14ac:dyDescent="0.35">
      <c r="A25" s="3"/>
      <c r="B25" s="2" t="s">
        <v>5</v>
      </c>
      <c r="C25" s="235">
        <f>M25/1000</f>
        <v>235.53047196264552</v>
      </c>
      <c r="D25" s="261">
        <f t="shared" si="10"/>
        <v>171.59963318112139</v>
      </c>
      <c r="E25" s="232">
        <f t="shared" si="11"/>
        <v>-27.143340837725393</v>
      </c>
      <c r="F25" s="233">
        <f t="shared" si="12"/>
        <v>-63.93083878152413</v>
      </c>
      <c r="G25" s="234">
        <f t="shared" si="13"/>
        <v>187.60379646649992</v>
      </c>
      <c r="H25" s="261">
        <f>P25/1000</f>
        <v>147.45363971876361</v>
      </c>
      <c r="I25" s="232">
        <f t="shared" si="15"/>
        <v>-21.401569426611179</v>
      </c>
      <c r="J25" s="235">
        <f t="shared" si="16"/>
        <v>-40.150156747736304</v>
      </c>
      <c r="K25" s="13"/>
      <c r="L25" s="59"/>
      <c r="M25" s="52">
        <v>235530.47196264553</v>
      </c>
      <c r="N25" s="52">
        <v>171599.6331811214</v>
      </c>
      <c r="O25" s="52">
        <v>187603.79646649992</v>
      </c>
      <c r="P25" s="52">
        <v>147453.63971876362</v>
      </c>
      <c r="Q25" s="59"/>
      <c r="R25" s="59"/>
      <c r="S25" s="59"/>
    </row>
    <row r="26" spans="1:19" ht="13.15" x14ac:dyDescent="0.35">
      <c r="A26" s="3"/>
      <c r="B26" s="2"/>
      <c r="C26" s="111"/>
      <c r="D26" s="111"/>
      <c r="E26" s="111"/>
      <c r="F26" s="111"/>
      <c r="G26" s="111"/>
      <c r="H26" s="111"/>
      <c r="I26" s="111"/>
      <c r="J26" s="111"/>
      <c r="K26" s="13"/>
      <c r="L26" s="59"/>
      <c r="M26" s="203" t="str">
        <f>C10</f>
        <v>Año corrido a noviembre</v>
      </c>
      <c r="N26" s="203"/>
      <c r="O26" s="203" t="str">
        <f>G10</f>
        <v>Septiembre - Noviembre</v>
      </c>
      <c r="P26" s="203"/>
      <c r="Q26" s="59"/>
      <c r="R26" s="59"/>
      <c r="S26" s="59"/>
    </row>
    <row r="27" spans="1:19" ht="13.15" x14ac:dyDescent="0.4">
      <c r="A27" s="3"/>
      <c r="B27" s="21" t="s">
        <v>38</v>
      </c>
      <c r="C27" s="111"/>
      <c r="D27" s="111"/>
      <c r="E27" s="111"/>
      <c r="F27" s="111"/>
      <c r="G27" s="111"/>
      <c r="H27" s="111"/>
      <c r="I27" s="111"/>
      <c r="J27" s="111"/>
      <c r="K27" s="13"/>
      <c r="L27" s="59"/>
      <c r="M27" s="51">
        <f>M20</f>
        <v>2021</v>
      </c>
      <c r="N27" s="51">
        <f t="shared" ref="N27:P27" si="17">N20</f>
        <v>2022</v>
      </c>
      <c r="O27" s="51">
        <f t="shared" si="17"/>
        <v>2021</v>
      </c>
      <c r="P27" s="51">
        <f t="shared" si="17"/>
        <v>2022</v>
      </c>
      <c r="Q27" s="59"/>
      <c r="R27" s="59"/>
      <c r="S27" s="59"/>
    </row>
    <row r="28" spans="1:19" x14ac:dyDescent="0.35">
      <c r="A28" s="3"/>
      <c r="B28" s="2" t="s">
        <v>1</v>
      </c>
      <c r="C28" s="230">
        <f>M28/1000</f>
        <v>2444.5493768483157</v>
      </c>
      <c r="D28" s="261">
        <f>N28/1000</f>
        <v>2501.0118854447232</v>
      </c>
      <c r="E28" s="232">
        <f>+(D28/C28-1)*100</f>
        <v>2.3097307475622664</v>
      </c>
      <c r="F28" s="233">
        <f>+D28-C28</f>
        <v>56.462508596407588</v>
      </c>
      <c r="G28" s="234">
        <f>O28/1000</f>
        <v>2461.3412036859017</v>
      </c>
      <c r="H28" s="261">
        <f>P28/1000</f>
        <v>2527.8153465276264</v>
      </c>
      <c r="I28" s="232">
        <f>+(H28/G28-1)*100</f>
        <v>2.7007284785294461</v>
      </c>
      <c r="J28" s="235">
        <f>+H28-G28</f>
        <v>66.474142841724642</v>
      </c>
      <c r="K28" s="13"/>
      <c r="L28" s="59"/>
      <c r="M28" s="52">
        <v>2444549.3768483158</v>
      </c>
      <c r="N28" s="52">
        <v>2501011.8854447231</v>
      </c>
      <c r="O28" s="52">
        <v>2461341.2036859016</v>
      </c>
      <c r="P28" s="52">
        <v>2527815.3465276263</v>
      </c>
      <c r="Q28" s="59"/>
      <c r="R28" s="59"/>
      <c r="S28" s="59"/>
    </row>
    <row r="29" spans="1:19" x14ac:dyDescent="0.35">
      <c r="A29" s="3"/>
      <c r="B29" s="2" t="s">
        <v>2</v>
      </c>
      <c r="C29" s="230">
        <f t="shared" ref="C29:C32" si="18">M29/1000</f>
        <v>2444.5493768483157</v>
      </c>
      <c r="D29" s="261">
        <f t="shared" ref="D29:D32" si="19">N29/1000</f>
        <v>2501.0118854447232</v>
      </c>
      <c r="E29" s="232">
        <f t="shared" ref="E29:E32" si="20">+(D29/C29-1)*100</f>
        <v>2.3097307475622664</v>
      </c>
      <c r="F29" s="233">
        <f t="shared" ref="F29:F32" si="21">+D29-C29</f>
        <v>56.462508596407588</v>
      </c>
      <c r="G29" s="234">
        <f t="shared" ref="G29:G32" si="22">O29/1000</f>
        <v>2461.3412036859017</v>
      </c>
      <c r="H29" s="261">
        <f t="shared" ref="H29:H31" si="23">P29/1000</f>
        <v>2527.8153465276264</v>
      </c>
      <c r="I29" s="232">
        <f t="shared" ref="I29:I32" si="24">+(H29/G29-1)*100</f>
        <v>2.7007284785294461</v>
      </c>
      <c r="J29" s="235">
        <f t="shared" ref="J29:J32" si="25">+H29-G29</f>
        <v>66.474142841724642</v>
      </c>
      <c r="K29" s="13"/>
      <c r="L29" s="59"/>
      <c r="M29" s="52">
        <v>2444549.3768483158</v>
      </c>
      <c r="N29" s="52">
        <v>2501011.8854447231</v>
      </c>
      <c r="O29" s="52">
        <v>2461341.2036859016</v>
      </c>
      <c r="P29" s="52">
        <v>2527815.3465276263</v>
      </c>
      <c r="Q29" s="59"/>
      <c r="R29" s="59"/>
      <c r="S29" s="59"/>
    </row>
    <row r="30" spans="1:19" x14ac:dyDescent="0.35">
      <c r="A30" s="3"/>
      <c r="B30" s="2" t="s">
        <v>288</v>
      </c>
      <c r="C30" s="230">
        <f t="shared" si="18"/>
        <v>1306.9542019096984</v>
      </c>
      <c r="D30" s="261">
        <f t="shared" si="19"/>
        <v>1353.7303941312284</v>
      </c>
      <c r="E30" s="232">
        <f t="shared" si="20"/>
        <v>3.5790230562923631</v>
      </c>
      <c r="F30" s="233">
        <f t="shared" si="21"/>
        <v>46.776192221529982</v>
      </c>
      <c r="G30" s="234">
        <f t="shared" si="22"/>
        <v>1280.4951806490292</v>
      </c>
      <c r="H30" s="261">
        <f t="shared" si="23"/>
        <v>1389.2715172954088</v>
      </c>
      <c r="I30" s="232">
        <f t="shared" si="24"/>
        <v>8.4948649780349328</v>
      </c>
      <c r="J30" s="235">
        <f t="shared" si="25"/>
        <v>108.7763366463796</v>
      </c>
      <c r="K30" s="13"/>
      <c r="L30" s="59"/>
      <c r="M30" s="52">
        <v>1306954.2019096985</v>
      </c>
      <c r="N30" s="52">
        <v>1353730.3941312283</v>
      </c>
      <c r="O30" s="52">
        <v>1280495.1806490291</v>
      </c>
      <c r="P30" s="52">
        <v>1389271.5172954088</v>
      </c>
      <c r="Q30" s="59"/>
      <c r="R30" s="59"/>
      <c r="S30" s="59"/>
    </row>
    <row r="31" spans="1:19" x14ac:dyDescent="0.35">
      <c r="A31" s="3"/>
      <c r="B31" s="2" t="s">
        <v>4</v>
      </c>
      <c r="C31" s="230">
        <f t="shared" si="18"/>
        <v>1122.7111405028345</v>
      </c>
      <c r="D31" s="261">
        <f t="shared" si="19"/>
        <v>1228.4547569823553</v>
      </c>
      <c r="E31" s="232">
        <f t="shared" si="20"/>
        <v>9.4185951011549474</v>
      </c>
      <c r="F31" s="233">
        <f t="shared" si="21"/>
        <v>105.74361647952082</v>
      </c>
      <c r="G31" s="234">
        <f t="shared" si="22"/>
        <v>1144.2864303226256</v>
      </c>
      <c r="H31" s="261">
        <f t="shared" si="23"/>
        <v>1305.978366188649</v>
      </c>
      <c r="I31" s="232">
        <f t="shared" si="24"/>
        <v>14.13037256943046</v>
      </c>
      <c r="J31" s="235">
        <f t="shared" si="25"/>
        <v>161.69193586602341</v>
      </c>
      <c r="K31" s="13"/>
      <c r="L31" s="59"/>
      <c r="M31" s="52">
        <v>1122711.1405028345</v>
      </c>
      <c r="N31" s="52">
        <v>1228454.7569823554</v>
      </c>
      <c r="O31" s="52">
        <v>1144286.4303226257</v>
      </c>
      <c r="P31" s="52">
        <v>1305978.3661886491</v>
      </c>
      <c r="Q31" s="59"/>
      <c r="R31" s="59"/>
      <c r="S31" s="59"/>
    </row>
    <row r="32" spans="1:19" ht="14.25" customHeight="1" x14ac:dyDescent="0.35">
      <c r="A32" s="3"/>
      <c r="B32" s="2" t="s">
        <v>5</v>
      </c>
      <c r="C32" s="230">
        <f t="shared" si="18"/>
        <v>184.2430614068671</v>
      </c>
      <c r="D32" s="261">
        <f t="shared" si="19"/>
        <v>125.27563714887363</v>
      </c>
      <c r="E32" s="232">
        <f t="shared" si="20"/>
        <v>-32.005234719680821</v>
      </c>
      <c r="F32" s="233">
        <f t="shared" si="21"/>
        <v>-58.967424257993471</v>
      </c>
      <c r="G32" s="234">
        <f t="shared" si="22"/>
        <v>136.20875032640313</v>
      </c>
      <c r="H32" s="261">
        <f>P32/1000</f>
        <v>83.293151106758103</v>
      </c>
      <c r="I32" s="232">
        <f t="shared" si="24"/>
        <v>-38.848898542010716</v>
      </c>
      <c r="J32" s="235">
        <f t="shared" si="25"/>
        <v>-52.915599219645031</v>
      </c>
      <c r="K32" s="13"/>
      <c r="L32" s="59"/>
      <c r="M32" s="52">
        <v>184243.06140686711</v>
      </c>
      <c r="N32" s="52">
        <v>125275.63714887363</v>
      </c>
      <c r="O32" s="52">
        <v>136208.75032640313</v>
      </c>
      <c r="P32" s="52">
        <v>83293.151106758101</v>
      </c>
      <c r="Q32" s="59"/>
      <c r="R32" s="59"/>
      <c r="S32" s="59"/>
    </row>
    <row r="33" spans="1:19" ht="13.15" x14ac:dyDescent="0.35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59"/>
      <c r="M33" s="52"/>
      <c r="Q33" s="59"/>
      <c r="R33" s="59"/>
      <c r="S33" s="59"/>
    </row>
    <row r="34" spans="1:19" ht="13.15" x14ac:dyDescent="0.35">
      <c r="A34" s="3"/>
      <c r="B34" s="197" t="s">
        <v>147</v>
      </c>
      <c r="C34" s="197"/>
      <c r="D34" s="197"/>
      <c r="E34" s="112"/>
      <c r="F34" s="197" t="s">
        <v>148</v>
      </c>
      <c r="G34" s="197"/>
      <c r="H34" s="197"/>
      <c r="I34" s="197"/>
      <c r="J34" s="197"/>
      <c r="K34" s="13"/>
      <c r="L34" s="59"/>
      <c r="M34" s="52"/>
      <c r="Q34" s="59"/>
      <c r="R34" s="59"/>
      <c r="S34" s="59"/>
    </row>
    <row r="35" spans="1:19" ht="15.75" customHeight="1" x14ac:dyDescent="0.35">
      <c r="A35" s="3"/>
      <c r="B35" s="209" t="str">
        <f>'Nivel Educativo Ocupados Sexo'!B37:F37</f>
        <v>Porcentaje, año corrido nov 2022</v>
      </c>
      <c r="C35" s="197"/>
      <c r="D35" s="197"/>
      <c r="E35" s="112"/>
      <c r="F35" s="210" t="str">
        <f>'Nivel Educativo Ocupados Sexo'!G37</f>
        <v>Porcentaje, año corrido nov 2022</v>
      </c>
      <c r="G35" s="210"/>
      <c r="H35" s="210"/>
      <c r="I35" s="210"/>
      <c r="J35" s="210"/>
      <c r="K35" s="13"/>
      <c r="L35" s="59"/>
      <c r="M35" s="52"/>
      <c r="Q35" s="59"/>
      <c r="R35" s="59"/>
      <c r="S35" s="59"/>
    </row>
    <row r="36" spans="1:19" ht="13.15" x14ac:dyDescent="0.35">
      <c r="A36" s="3"/>
      <c r="B36" s="113"/>
      <c r="C36" s="112"/>
      <c r="D36" s="112"/>
      <c r="E36" s="112"/>
      <c r="F36" s="113"/>
      <c r="G36" s="114"/>
      <c r="H36" s="114"/>
      <c r="I36" s="114"/>
      <c r="J36" s="114"/>
      <c r="K36" s="13"/>
      <c r="L36" s="59"/>
      <c r="M36" s="52"/>
      <c r="Q36" s="59"/>
      <c r="R36" s="59"/>
      <c r="S36" s="59"/>
    </row>
    <row r="37" spans="1:19" ht="13.15" x14ac:dyDescent="0.4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59"/>
      <c r="M37" s="52"/>
      <c r="Q37" s="59"/>
      <c r="R37" s="59"/>
      <c r="S37" s="59"/>
    </row>
    <row r="38" spans="1:19" ht="13.15" x14ac:dyDescent="0.4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59"/>
      <c r="M38" s="59"/>
      <c r="N38" s="59"/>
      <c r="O38" s="59"/>
      <c r="P38" s="59"/>
      <c r="Q38" s="59"/>
      <c r="R38" s="59"/>
      <c r="S38" s="59"/>
    </row>
    <row r="39" spans="1:19" ht="13.15" x14ac:dyDescent="0.4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59"/>
      <c r="M39" s="59" t="s">
        <v>18</v>
      </c>
      <c r="N39" s="59"/>
      <c r="O39" s="59"/>
      <c r="P39" s="59"/>
      <c r="Q39" s="59"/>
      <c r="R39" s="59"/>
      <c r="S39" s="59"/>
    </row>
    <row r="40" spans="1:19" ht="13.15" x14ac:dyDescent="0.4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59"/>
      <c r="M40" s="59" t="s">
        <v>18</v>
      </c>
      <c r="N40" s="59"/>
      <c r="O40" s="59"/>
      <c r="P40" s="59"/>
      <c r="Q40" s="59"/>
      <c r="R40" s="59"/>
      <c r="S40" s="59"/>
    </row>
    <row r="41" spans="1:19" ht="13.15" x14ac:dyDescent="0.4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59"/>
      <c r="M41" s="59" t="s">
        <v>18</v>
      </c>
      <c r="N41" s="59"/>
      <c r="O41" s="59"/>
      <c r="P41" s="59"/>
      <c r="Q41" s="59"/>
      <c r="R41" s="59"/>
      <c r="S41" s="59"/>
    </row>
    <row r="42" spans="1:19" ht="13.15" x14ac:dyDescent="0.4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59"/>
      <c r="M42" s="59" t="s">
        <v>18</v>
      </c>
      <c r="N42" s="59"/>
      <c r="O42" s="59"/>
      <c r="P42" s="59"/>
      <c r="Q42" s="59"/>
      <c r="R42" s="59"/>
      <c r="S42" s="59"/>
    </row>
    <row r="43" spans="1:19" ht="13.15" x14ac:dyDescent="0.4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59"/>
      <c r="M43" s="59"/>
      <c r="N43" s="59"/>
      <c r="O43" s="59"/>
      <c r="P43" s="59"/>
      <c r="Q43" s="59"/>
      <c r="R43" s="59"/>
      <c r="S43" s="59"/>
    </row>
    <row r="44" spans="1:19" ht="13.15" x14ac:dyDescent="0.4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59"/>
      <c r="M44" s="59"/>
      <c r="N44" s="59"/>
      <c r="O44" s="59"/>
      <c r="P44" s="59"/>
      <c r="Q44" s="59"/>
      <c r="R44" s="59"/>
      <c r="S44" s="59"/>
    </row>
    <row r="45" spans="1:19" x14ac:dyDescent="0.35">
      <c r="A45" s="144" t="str">
        <f>+Índice!A46</f>
        <v>Fuente: Departamento Administrativo Nacional de Estadística, Gran Encuesta Integrada de Hogares (GEIH) noviembre 2022.</v>
      </c>
      <c r="B45" s="147"/>
      <c r="C45" s="152"/>
      <c r="D45" s="152"/>
      <c r="E45" s="152"/>
      <c r="F45" s="152"/>
      <c r="G45" s="153"/>
      <c r="H45" s="153"/>
      <c r="I45" s="153"/>
      <c r="J45" s="153"/>
      <c r="K45" s="158"/>
      <c r="L45" s="59"/>
      <c r="M45" s="59"/>
      <c r="N45" s="59"/>
      <c r="O45" s="59"/>
      <c r="P45" s="59"/>
      <c r="Q45" s="59"/>
      <c r="R45" s="59"/>
      <c r="S45" s="59"/>
    </row>
    <row r="46" spans="1:19" x14ac:dyDescent="0.35">
      <c r="A46" s="144" t="s">
        <v>161</v>
      </c>
      <c r="B46" s="147"/>
      <c r="C46" s="152"/>
      <c r="D46" s="152"/>
      <c r="E46" s="152"/>
      <c r="F46" s="152"/>
      <c r="G46" s="153"/>
      <c r="H46" s="153"/>
      <c r="I46" s="153"/>
      <c r="J46" s="153"/>
      <c r="K46" s="158"/>
      <c r="L46" s="59"/>
      <c r="M46" s="59"/>
      <c r="N46" s="59"/>
      <c r="O46" s="59"/>
      <c r="P46" s="59"/>
      <c r="Q46" s="59"/>
      <c r="R46" s="59"/>
      <c r="S46" s="59"/>
    </row>
    <row r="47" spans="1:19" x14ac:dyDescent="0.35">
      <c r="A47" s="149" t="s">
        <v>162</v>
      </c>
      <c r="B47" s="154"/>
      <c r="C47" s="154"/>
      <c r="D47" s="154"/>
      <c r="E47" s="154"/>
      <c r="F47" s="154"/>
      <c r="G47" s="154"/>
      <c r="H47" s="154"/>
      <c r="I47" s="154"/>
      <c r="J47" s="154"/>
      <c r="K47" s="159"/>
      <c r="L47" s="59"/>
      <c r="M47" s="59"/>
      <c r="N47" s="59"/>
      <c r="O47" s="59"/>
      <c r="P47" s="59"/>
      <c r="Q47" s="59"/>
      <c r="R47" s="59"/>
      <c r="S47" s="59"/>
    </row>
    <row r="48" spans="1:19" x14ac:dyDescent="0.35">
      <c r="B48" s="2"/>
      <c r="L48" s="59"/>
      <c r="M48" s="59"/>
      <c r="N48" s="59"/>
      <c r="O48" s="59"/>
      <c r="P48" s="59"/>
      <c r="Q48" s="59"/>
      <c r="R48" s="59"/>
      <c r="S48" s="59"/>
    </row>
    <row r="49" spans="2:19" x14ac:dyDescent="0.35">
      <c r="B49" s="2"/>
      <c r="I49" s="51"/>
      <c r="J49" s="51"/>
      <c r="L49" s="59"/>
      <c r="M49" s="59"/>
      <c r="N49" s="59"/>
      <c r="O49" s="59"/>
      <c r="P49" s="59"/>
      <c r="Q49" s="59"/>
      <c r="R49" s="59"/>
      <c r="S49" s="59"/>
    </row>
    <row r="50" spans="2:19" x14ac:dyDescent="0.35">
      <c r="E50" s="51"/>
      <c r="F50" s="51"/>
      <c r="G50" s="51"/>
      <c r="H50" s="51"/>
      <c r="I50" s="51"/>
      <c r="L50" s="59"/>
      <c r="M50" s="59"/>
      <c r="N50" s="59"/>
      <c r="O50" s="59"/>
      <c r="P50" s="59"/>
      <c r="Q50" s="59"/>
      <c r="R50" s="59"/>
      <c r="S50" s="59"/>
    </row>
    <row r="51" spans="2:19" x14ac:dyDescent="0.35">
      <c r="E51" s="51" t="s">
        <v>295</v>
      </c>
      <c r="F51" s="52">
        <f>+D17</f>
        <v>806.24675250558039</v>
      </c>
      <c r="G51" s="51"/>
      <c r="H51" s="51" t="s">
        <v>295</v>
      </c>
      <c r="I51" s="52">
        <f>+D18</f>
        <v>194.18417637888857</v>
      </c>
      <c r="J51" s="51"/>
      <c r="L51" s="59"/>
      <c r="M51" s="59"/>
      <c r="N51" s="59"/>
      <c r="O51" s="59"/>
      <c r="P51" s="59"/>
      <c r="Q51" s="59"/>
      <c r="R51" s="59"/>
      <c r="S51" s="59"/>
    </row>
    <row r="52" spans="2:19" x14ac:dyDescent="0.35">
      <c r="E52" s="51" t="s">
        <v>40</v>
      </c>
      <c r="F52" s="52">
        <f>+D24</f>
        <v>1775.3985320236579</v>
      </c>
      <c r="G52" s="51"/>
      <c r="H52" s="51" t="s">
        <v>40</v>
      </c>
      <c r="I52" s="52">
        <f>+D25</f>
        <v>171.59963318112139</v>
      </c>
      <c r="J52" s="51"/>
      <c r="L52" s="59"/>
      <c r="M52" s="59"/>
      <c r="N52" s="59"/>
      <c r="O52" s="59"/>
      <c r="P52" s="59"/>
      <c r="Q52" s="59"/>
      <c r="R52" s="59"/>
      <c r="S52" s="59"/>
    </row>
    <row r="53" spans="2:19" x14ac:dyDescent="0.35">
      <c r="E53" s="51" t="s">
        <v>41</v>
      </c>
      <c r="F53" s="52">
        <f>+D31</f>
        <v>1228.4547569823553</v>
      </c>
      <c r="G53" s="51"/>
      <c r="H53" s="51" t="s">
        <v>41</v>
      </c>
      <c r="I53" s="52">
        <f>+D32</f>
        <v>125.27563714887363</v>
      </c>
      <c r="J53" s="51"/>
      <c r="L53" s="59"/>
      <c r="M53" s="59"/>
      <c r="N53" s="59"/>
      <c r="O53" s="59"/>
      <c r="P53" s="59"/>
      <c r="Q53" s="59"/>
      <c r="R53" s="59"/>
      <c r="S53" s="59"/>
    </row>
    <row r="54" spans="2:19" x14ac:dyDescent="0.35">
      <c r="E54" s="51"/>
      <c r="F54" s="51"/>
      <c r="G54" s="51"/>
      <c r="H54" s="51"/>
      <c r="I54" s="51"/>
      <c r="J54" s="51"/>
      <c r="L54" s="59"/>
      <c r="M54" s="59"/>
      <c r="N54" s="59"/>
      <c r="O54" s="59"/>
      <c r="P54" s="59"/>
      <c r="Q54" s="59"/>
      <c r="R54" s="59"/>
      <c r="S54" s="59"/>
    </row>
    <row r="55" spans="2:19" x14ac:dyDescent="0.35">
      <c r="E55" s="51"/>
      <c r="F55" s="51"/>
      <c r="G55" s="51"/>
      <c r="H55" s="51"/>
      <c r="I55" s="51"/>
      <c r="J55" s="51"/>
      <c r="L55" s="59"/>
      <c r="M55" s="59"/>
      <c r="N55" s="59"/>
      <c r="O55" s="59"/>
      <c r="P55" s="59"/>
      <c r="Q55" s="59"/>
      <c r="R55" s="59"/>
      <c r="S55" s="59"/>
    </row>
    <row r="56" spans="2:19" x14ac:dyDescent="0.35">
      <c r="E56" s="51"/>
      <c r="F56" s="51"/>
      <c r="G56" s="51"/>
      <c r="H56" s="51"/>
      <c r="I56" s="51"/>
      <c r="J56" s="51"/>
      <c r="L56" s="59"/>
      <c r="M56" s="59"/>
      <c r="N56" s="59"/>
      <c r="O56" s="59"/>
      <c r="P56" s="59"/>
      <c r="Q56" s="59"/>
      <c r="R56" s="59"/>
      <c r="S56" s="59"/>
    </row>
    <row r="57" spans="2:19" x14ac:dyDescent="0.35">
      <c r="E57" s="51"/>
      <c r="F57" s="51"/>
      <c r="G57" s="51"/>
      <c r="H57" s="51"/>
      <c r="I57" s="51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K11" sqref="K11"/>
    </sheetView>
  </sheetViews>
  <sheetFormatPr baseColWidth="10" defaultColWidth="10.86328125" defaultRowHeight="12.75" x14ac:dyDescent="0.35"/>
  <cols>
    <col min="1" max="1" width="1.86328125" style="10" customWidth="1"/>
    <col min="2" max="2" width="33.46484375" style="10" customWidth="1"/>
    <col min="3" max="3" width="12.53125" style="10" customWidth="1"/>
    <col min="4" max="4" width="12.86328125" style="10" customWidth="1"/>
    <col min="5" max="5" width="11.33203125" style="10" customWidth="1"/>
    <col min="6" max="6" width="8.132812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6328125" style="10" customWidth="1"/>
    <col min="11" max="11" width="10.86328125" style="10"/>
    <col min="12" max="12" width="11.46484375" style="10" customWidth="1"/>
    <col min="13" max="13" width="10.86328125" style="10" customWidth="1"/>
    <col min="14" max="16384" width="10.86328125" style="10"/>
  </cols>
  <sheetData>
    <row r="1" spans="1:13" s="2" customFormat="1" ht="13.15" x14ac:dyDescent="0.4">
      <c r="A1" s="6"/>
      <c r="B1" s="7"/>
      <c r="C1" s="7"/>
      <c r="D1" s="7"/>
      <c r="E1" s="7"/>
      <c r="F1" s="7"/>
      <c r="G1" s="106"/>
      <c r="H1" s="7"/>
      <c r="I1" s="7"/>
      <c r="J1" s="9"/>
    </row>
    <row r="2" spans="1:13" ht="13.15" x14ac:dyDescent="0.4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ht="13.15" x14ac:dyDescent="0.4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ht="13.15" x14ac:dyDescent="0.4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ht="13.15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ht="13.15" x14ac:dyDescent="0.4">
      <c r="A7" s="3"/>
      <c r="B7" s="11"/>
      <c r="C7" s="192" t="s">
        <v>15</v>
      </c>
      <c r="D7" s="192"/>
      <c r="E7" s="192"/>
      <c r="F7" s="192"/>
      <c r="G7" s="192"/>
      <c r="H7" s="192"/>
      <c r="I7" s="192"/>
      <c r="J7" s="13"/>
      <c r="K7" s="2"/>
    </row>
    <row r="8" spans="1:13" ht="13.15" x14ac:dyDescent="0.4">
      <c r="A8" s="3"/>
      <c r="B8" s="11"/>
      <c r="C8" s="192" t="str">
        <f>' Mercado Laboral (Tasas)'!C8:I8</f>
        <v>Porcentaje</v>
      </c>
      <c r="D8" s="192"/>
      <c r="E8" s="192"/>
      <c r="F8" s="192"/>
      <c r="G8" s="192"/>
      <c r="H8" s="192"/>
      <c r="I8" s="192"/>
      <c r="J8" s="13"/>
      <c r="K8" s="2"/>
    </row>
    <row r="9" spans="1:13" ht="13.15" x14ac:dyDescent="0.4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8" t="str">
        <f>'Tasa Desocup.% Ciudades Mujer'!E10:E11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2"/>
    </row>
    <row r="11" spans="1:13" ht="13.15" x14ac:dyDescent="0.4">
      <c r="A11" s="3"/>
      <c r="B11" s="2"/>
      <c r="C11" s="174">
        <f>'Mercado laboral (Etario) '!C11</f>
        <v>2021</v>
      </c>
      <c r="D11" s="174">
        <f>'Mercado laboral (Etario) 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K11" s="2"/>
      <c r="M11" s="50"/>
    </row>
    <row r="12" spans="1:13" ht="12" customHeight="1" x14ac:dyDescent="0.4">
      <c r="A12" s="3"/>
      <c r="B12" s="21" t="s">
        <v>294</v>
      </c>
      <c r="C12" s="174"/>
      <c r="D12" s="174"/>
      <c r="E12" s="174"/>
      <c r="F12" s="174"/>
      <c r="G12" s="174"/>
      <c r="H12" s="174"/>
      <c r="I12" s="174"/>
      <c r="J12" s="13"/>
      <c r="K12" s="2"/>
    </row>
    <row r="13" spans="1:13" ht="13.15" x14ac:dyDescent="0.4">
      <c r="A13" s="3"/>
      <c r="B13" s="2" t="s">
        <v>8</v>
      </c>
      <c r="C13" s="232">
        <f>+'Mercado laboral (Etario) '!C16/'Mercado laboral (Etario) '!C15*100</f>
        <v>62.109693109900768</v>
      </c>
      <c r="D13" s="258">
        <f>+'Mercado laboral (Etario) '!D16/'Mercado laboral (Etario) '!D15*100</f>
        <v>57.069323108812512</v>
      </c>
      <c r="E13" s="232">
        <f>+D13-C13</f>
        <v>-5.0403700010882559</v>
      </c>
      <c r="F13" s="174"/>
      <c r="G13" s="232">
        <f>+'Mercado laboral (Etario) '!G16/'Mercado laboral (Etario) '!G15*100</f>
        <v>59.712206007631906</v>
      </c>
      <c r="H13" s="258">
        <f>+'Mercado laboral (Etario) '!H16/'Mercado laboral (Etario) '!H15*100</f>
        <v>57.011329649537466</v>
      </c>
      <c r="I13" s="232">
        <f>+H13-G13</f>
        <v>-2.7008763580944404</v>
      </c>
      <c r="J13" s="13"/>
      <c r="K13" s="2"/>
      <c r="L13" s="51"/>
      <c r="M13" s="52"/>
    </row>
    <row r="14" spans="1:13" ht="13.15" x14ac:dyDescent="0.4">
      <c r="A14" s="3"/>
      <c r="B14" s="2" t="s">
        <v>7</v>
      </c>
      <c r="C14" s="232">
        <f>+'Mercado laboral (Etario) '!C17/'Mercado laboral (Etario) '!C15*100</f>
        <v>46.06707550368094</v>
      </c>
      <c r="D14" s="258">
        <f>+'Mercado laboral (Etario) '!D17/'Mercado laboral (Etario) '!D15*100</f>
        <v>45.992137083843829</v>
      </c>
      <c r="E14" s="232">
        <f t="shared" ref="E14:E15" si="0">+D14-C14</f>
        <v>-7.4938419837110359E-2</v>
      </c>
      <c r="F14" s="174"/>
      <c r="G14" s="232">
        <f>+'Mercado laboral (Etario) '!G17/'Mercado laboral (Etario) '!G15*100</f>
        <v>46.93599880386563</v>
      </c>
      <c r="H14" s="258">
        <f>+'Mercado laboral (Etario) '!H17/'Mercado laboral (Etario) '!H15*100</f>
        <v>47.465477983622904</v>
      </c>
      <c r="I14" s="232">
        <f t="shared" ref="I14:I15" si="1">+H14-G14</f>
        <v>0.52947917975727421</v>
      </c>
      <c r="J14" s="13"/>
      <c r="K14" s="2"/>
      <c r="M14" s="52"/>
    </row>
    <row r="15" spans="1:13" ht="13.15" x14ac:dyDescent="0.4">
      <c r="A15" s="3"/>
      <c r="B15" s="77" t="s">
        <v>9</v>
      </c>
      <c r="C15" s="232">
        <f>+'Mercado laboral (Etario) '!C18/'Mercado laboral (Etario) '!C16*100</f>
        <v>25.829491022975915</v>
      </c>
      <c r="D15" s="258">
        <f>+'Mercado laboral (Etario) '!D18/'Mercado laboral (Etario) '!D16*100</f>
        <v>19.410053285279126</v>
      </c>
      <c r="E15" s="232">
        <f t="shared" si="0"/>
        <v>-6.4194377376967893</v>
      </c>
      <c r="F15" s="174"/>
      <c r="G15" s="232">
        <f>+'Mercado laboral (Etario) '!G18/'Mercado laboral (Etario) '!G16*100</f>
        <v>21.396307485496969</v>
      </c>
      <c r="H15" s="258">
        <f>+'Mercado laboral (Etario) '!H18/'Mercado laboral (Etario) '!H16*100</f>
        <v>16.743780095281448</v>
      </c>
      <c r="I15" s="232">
        <f t="shared" si="1"/>
        <v>-4.6525273902155213</v>
      </c>
      <c r="J15" s="13"/>
      <c r="K15" s="2"/>
    </row>
    <row r="16" spans="1:13" ht="9" customHeight="1" x14ac:dyDescent="0.35">
      <c r="A16" s="3"/>
      <c r="B16" s="2"/>
      <c r="C16" s="61"/>
      <c r="D16" s="61"/>
      <c r="E16" s="61"/>
      <c r="F16" s="61"/>
      <c r="G16" s="61"/>
      <c r="H16" s="61"/>
      <c r="I16" s="61"/>
      <c r="J16" s="13"/>
      <c r="K16" s="2"/>
    </row>
    <row r="17" spans="1:12" ht="13.15" x14ac:dyDescent="0.4">
      <c r="A17" s="3"/>
      <c r="B17" s="16" t="s">
        <v>36</v>
      </c>
      <c r="C17" s="174"/>
      <c r="D17" s="174"/>
      <c r="E17" s="174"/>
      <c r="F17" s="174"/>
      <c r="G17" s="174"/>
      <c r="H17" s="174"/>
      <c r="I17" s="174"/>
      <c r="J17" s="13"/>
      <c r="K17" s="2"/>
    </row>
    <row r="18" spans="1:12" ht="13.15" x14ac:dyDescent="0.4">
      <c r="A18" s="3"/>
      <c r="B18" s="2" t="s">
        <v>8</v>
      </c>
      <c r="C18" s="232">
        <f>+'Mercado laboral (Etario) '!C23/'Mercado laboral (Etario) '!C22*100</f>
        <v>89.294103651636675</v>
      </c>
      <c r="D18" s="258">
        <f>+'Mercado laboral (Etario) '!D23/'Mercado laboral (Etario) '!D22*100</f>
        <v>89.598488502335314</v>
      </c>
      <c r="E18" s="232">
        <f>+D18-C18</f>
        <v>0.3043848506986393</v>
      </c>
      <c r="F18" s="174"/>
      <c r="G18" s="232">
        <f>+'Mercado laboral (Etario) '!G23/'Mercado laboral (Etario) '!G22*100</f>
        <v>88.737412031105194</v>
      </c>
      <c r="H18" s="258">
        <f>+'Mercado laboral (Etario) '!H23/'Mercado laboral (Etario) '!H22*100</f>
        <v>88.877472986702045</v>
      </c>
      <c r="I18" s="232">
        <f>+H18-G18</f>
        <v>0.1400609555968515</v>
      </c>
      <c r="J18" s="13"/>
      <c r="K18" s="2"/>
    </row>
    <row r="19" spans="1:12" ht="13.15" x14ac:dyDescent="0.4">
      <c r="A19" s="3"/>
      <c r="B19" s="2" t="s">
        <v>7</v>
      </c>
      <c r="C19" s="232">
        <f>+'Mercado laboral (Etario) '!C24/'Mercado laboral (Etario) '!C22*100</f>
        <v>78.071902289338766</v>
      </c>
      <c r="D19" s="258">
        <f>+'Mercado laboral (Etario) '!D24/'Mercado laboral (Etario) '!D22*100</f>
        <v>81.701682005362159</v>
      </c>
      <c r="E19" s="232">
        <f t="shared" ref="E19:E20" si="2">+D19-C19</f>
        <v>3.6297797160233927</v>
      </c>
      <c r="F19" s="174"/>
      <c r="G19" s="232">
        <f>+'Mercado laboral (Etario) '!G24/'Mercado laboral (Etario) '!G22*100</f>
        <v>79.923736556753937</v>
      </c>
      <c r="H19" s="258">
        <f>+'Mercado laboral (Etario) '!H24/'Mercado laboral (Etario) '!H22*100</f>
        <v>82.184970778168463</v>
      </c>
      <c r="I19" s="232">
        <f t="shared" ref="I19:I20" si="3">+H19-G19</f>
        <v>2.2612342214145258</v>
      </c>
      <c r="J19" s="13"/>
      <c r="K19" s="2"/>
    </row>
    <row r="20" spans="1:12" ht="13.15" x14ac:dyDescent="0.4">
      <c r="A20" s="3"/>
      <c r="B20" s="77" t="s">
        <v>9</v>
      </c>
      <c r="C20" s="232">
        <f>+'Mercado laboral (Etario) '!C25/'Mercado laboral (Etario) '!C23*100</f>
        <v>12.567684654833281</v>
      </c>
      <c r="D20" s="258">
        <f>+'Mercado laboral (Etario) '!D25/'Mercado laboral (Etario) '!D23*100</f>
        <v>8.8135487874521328</v>
      </c>
      <c r="E20" s="232">
        <f t="shared" si="2"/>
        <v>-3.754135867381148</v>
      </c>
      <c r="F20" s="174"/>
      <c r="G20" s="232">
        <f>+'Mercado laboral (Etario) '!G25/'Mercado laboral (Etario) '!G23*100</f>
        <v>9.9323107048263157</v>
      </c>
      <c r="H20" s="258">
        <f>+'Mercado laboral (Etario) '!H25/'Mercado laboral (Etario) '!H23*100</f>
        <v>7.5300320583314928</v>
      </c>
      <c r="I20" s="232">
        <f t="shared" si="3"/>
        <v>-2.4022786464948229</v>
      </c>
      <c r="J20" s="13"/>
      <c r="K20" s="2"/>
    </row>
    <row r="21" spans="1:12" ht="11.25" customHeight="1" x14ac:dyDescent="0.35">
      <c r="A21" s="3"/>
      <c r="B21" s="2"/>
      <c r="C21" s="61"/>
      <c r="D21" s="61"/>
      <c r="E21" s="61"/>
      <c r="F21" s="61"/>
      <c r="G21" s="61"/>
      <c r="H21" s="61"/>
      <c r="I21" s="61"/>
      <c r="J21" s="13"/>
      <c r="K21" s="2"/>
    </row>
    <row r="22" spans="1:12" ht="13.15" x14ac:dyDescent="0.4">
      <c r="A22" s="3"/>
      <c r="B22" s="16" t="s">
        <v>38</v>
      </c>
      <c r="C22" s="174"/>
      <c r="D22" s="174"/>
      <c r="E22" s="174"/>
      <c r="F22" s="174"/>
      <c r="G22" s="174"/>
      <c r="H22" s="174"/>
      <c r="I22" s="174"/>
      <c r="J22" s="13"/>
      <c r="K22" s="2"/>
    </row>
    <row r="23" spans="1:12" ht="13.15" x14ac:dyDescent="0.4">
      <c r="A23" s="3"/>
      <c r="B23" s="2" t="s">
        <v>8</v>
      </c>
      <c r="C23" s="232">
        <f>+'Mercado laboral (Etario) '!C30/'Mercado laboral (Etario) '!C29*100</f>
        <v>53.464013215994655</v>
      </c>
      <c r="D23" s="258">
        <f>+'Mercado laboral (Etario) '!D30/'Mercado laboral (Etario) '!D29*100</f>
        <v>54.127307511396005</v>
      </c>
      <c r="E23" s="232">
        <f>+D23-C23</f>
        <v>0.6632942954013501</v>
      </c>
      <c r="F23" s="174"/>
      <c r="G23" s="232">
        <f>+'Mercado laboral (Etario) '!G30/'Mercado laboral (Etario) '!G29*100</f>
        <v>52.024285732163634</v>
      </c>
      <c r="H23" s="258">
        <f>+'Mercado laboral (Etario) '!H30/'Mercado laboral (Etario) '!H29*100</f>
        <v>54.959375066845908</v>
      </c>
      <c r="I23" s="232">
        <f>+H23-G23</f>
        <v>2.9350893346822744</v>
      </c>
      <c r="J23" s="13"/>
      <c r="K23" s="2"/>
    </row>
    <row r="24" spans="1:12" ht="14.25" customHeight="1" x14ac:dyDescent="0.4">
      <c r="A24" s="3"/>
      <c r="B24" s="2" t="s">
        <v>7</v>
      </c>
      <c r="C24" s="232">
        <f>+'Mercado laboral (Etario) '!C31/'Mercado laboral (Etario) '!C29*100</f>
        <v>45.927120602910968</v>
      </c>
      <c r="D24" s="258">
        <f>+'Mercado laboral (Etario) '!D31/'Mercado laboral (Etario) '!D29*100</f>
        <v>49.118309438338187</v>
      </c>
      <c r="E24" s="232">
        <f t="shared" ref="E24:E25" si="4">+D24-C24</f>
        <v>3.1911888354272193</v>
      </c>
      <c r="F24" s="174"/>
      <c r="G24" s="232">
        <f>+'Mercado laboral (Etario) '!G31/'Mercado laboral (Etario) '!G29*100</f>
        <v>46.490361783609544</v>
      </c>
      <c r="H24" s="258">
        <f>+'Mercado laboral (Etario) '!H31/'Mercado laboral (Etario) '!H29*100</f>
        <v>51.66431036913464</v>
      </c>
      <c r="I24" s="232">
        <f t="shared" ref="I24:I25" si="5">+H24-G24</f>
        <v>5.1739485855250962</v>
      </c>
      <c r="J24" s="13"/>
      <c r="K24" s="2"/>
    </row>
    <row r="25" spans="1:12" ht="13.15" x14ac:dyDescent="0.4">
      <c r="A25" s="3"/>
      <c r="B25" s="77" t="s">
        <v>9</v>
      </c>
      <c r="C25" s="232">
        <f>+'Mercado laboral (Etario) '!C32/'Mercado laboral (Etario) '!C30*100</f>
        <v>14.097132182417285</v>
      </c>
      <c r="D25" s="258">
        <f>+'Mercado laboral (Etario) '!D32/'Mercado laboral (Etario) '!D30*100</f>
        <v>9.2541053737122212</v>
      </c>
      <c r="E25" s="232">
        <f t="shared" si="4"/>
        <v>-4.8430268087050639</v>
      </c>
      <c r="F25" s="174"/>
      <c r="G25" s="232">
        <f>+'Mercado laboral (Etario) '!G32/'Mercado laboral (Etario) '!G30*100</f>
        <v>10.637193515821327</v>
      </c>
      <c r="H25" s="258">
        <f>+'Mercado laboral (Etario) '!H32/'Mercado laboral (Etario) '!H30*100</f>
        <v>5.9954551770348434</v>
      </c>
      <c r="I25" s="232">
        <f t="shared" si="5"/>
        <v>-4.6417383387864835</v>
      </c>
      <c r="J25" s="13"/>
      <c r="K25" s="2"/>
      <c r="L25" s="10" t="s">
        <v>18</v>
      </c>
    </row>
    <row r="26" spans="1:12" ht="13.15" x14ac:dyDescent="0.4">
      <c r="A26" s="3"/>
      <c r="B26" s="2"/>
      <c r="C26" s="117"/>
      <c r="D26" s="117"/>
      <c r="E26" s="117"/>
      <c r="F26" s="182"/>
      <c r="G26" s="260"/>
      <c r="H26" s="260"/>
      <c r="I26" s="260"/>
      <c r="J26" s="13"/>
      <c r="K26" s="2"/>
      <c r="L26" s="64"/>
    </row>
    <row r="27" spans="1:12" ht="13.15" x14ac:dyDescent="0.35">
      <c r="A27" s="3"/>
      <c r="B27" s="197" t="s">
        <v>248</v>
      </c>
      <c r="C27" s="197"/>
      <c r="D27" s="197"/>
      <c r="E27" s="197" t="s">
        <v>249</v>
      </c>
      <c r="F27" s="197"/>
      <c r="G27" s="197"/>
      <c r="H27" s="197"/>
      <c r="I27" s="197"/>
      <c r="J27" s="13"/>
      <c r="K27" s="2"/>
      <c r="L27" s="64"/>
    </row>
    <row r="28" spans="1:12" ht="13.15" x14ac:dyDescent="0.35">
      <c r="A28" s="3"/>
      <c r="B28" s="197" t="str">
        <f>'Mercado laboral (Etario) '!$B$35:$D$35</f>
        <v>Porcentaje, año corrido nov 2022</v>
      </c>
      <c r="C28" s="197"/>
      <c r="D28" s="197"/>
      <c r="E28" s="197" t="str">
        <f>B28</f>
        <v>Porcentaje, año corrido nov 2022</v>
      </c>
      <c r="F28" s="197"/>
      <c r="G28" s="197"/>
      <c r="H28" s="197"/>
      <c r="I28" s="197"/>
      <c r="J28" s="13"/>
      <c r="K28" s="2"/>
      <c r="L28" s="64"/>
    </row>
    <row r="29" spans="1:12" ht="13.15" x14ac:dyDescent="0.4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64"/>
    </row>
    <row r="30" spans="1:12" ht="13.15" x14ac:dyDescent="0.4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64"/>
    </row>
    <row r="31" spans="1:12" ht="13.15" x14ac:dyDescent="0.4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64"/>
    </row>
    <row r="32" spans="1:12" ht="13.15" x14ac:dyDescent="0.4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64"/>
    </row>
    <row r="33" spans="1:16" ht="13.15" x14ac:dyDescent="0.4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64"/>
    </row>
    <row r="34" spans="1:16" ht="13.15" x14ac:dyDescent="0.4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64"/>
    </row>
    <row r="35" spans="1:16" ht="13.15" x14ac:dyDescent="0.4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64"/>
    </row>
    <row r="36" spans="1:16" ht="13.15" x14ac:dyDescent="0.4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64"/>
    </row>
    <row r="37" spans="1:16" ht="13.15" x14ac:dyDescent="0.4">
      <c r="A37" s="3"/>
      <c r="B37" s="21"/>
      <c r="C37" s="40"/>
      <c r="D37" s="40"/>
      <c r="E37" s="40"/>
      <c r="F37" s="40"/>
      <c r="G37" s="65"/>
      <c r="H37" s="65"/>
      <c r="I37" s="65"/>
      <c r="J37" s="13"/>
      <c r="K37" s="2"/>
      <c r="L37" s="64"/>
    </row>
    <row r="38" spans="1:16" x14ac:dyDescent="0.35">
      <c r="A38" s="144" t="str">
        <f>+Índice!A46</f>
        <v>Fuente: Departamento Administrativo Nacional de Estadística, Gran Encuesta Integrada de Hogares (GEIH) noviembre 2022.</v>
      </c>
      <c r="B38" s="147"/>
      <c r="C38" s="148"/>
      <c r="D38" s="148"/>
      <c r="E38" s="148"/>
      <c r="F38" s="148"/>
      <c r="G38" s="148"/>
      <c r="H38" s="148"/>
      <c r="I38" s="148"/>
      <c r="J38" s="107"/>
      <c r="K38" s="2"/>
      <c r="L38" s="64"/>
    </row>
    <row r="39" spans="1:16" x14ac:dyDescent="0.35">
      <c r="A39" s="144" t="s">
        <v>161</v>
      </c>
      <c r="B39" s="147"/>
      <c r="C39" s="152"/>
      <c r="D39" s="152"/>
      <c r="E39" s="152"/>
      <c r="F39" s="152"/>
      <c r="G39" s="153"/>
      <c r="H39" s="153"/>
      <c r="I39" s="153"/>
      <c r="J39" s="107"/>
      <c r="K39" s="2"/>
      <c r="L39" s="59"/>
    </row>
    <row r="40" spans="1:16" x14ac:dyDescent="0.35">
      <c r="A40" s="149" t="s">
        <v>162</v>
      </c>
      <c r="B40" s="150"/>
      <c r="C40" s="150"/>
      <c r="D40" s="150"/>
      <c r="E40" s="150"/>
      <c r="F40" s="150"/>
      <c r="G40" s="150"/>
      <c r="H40" s="151"/>
      <c r="I40" s="151"/>
      <c r="J40" s="57"/>
      <c r="K40" s="2"/>
      <c r="M40" s="51"/>
      <c r="N40" s="51"/>
      <c r="O40" s="51"/>
      <c r="P40" s="51"/>
    </row>
    <row r="41" spans="1:16" x14ac:dyDescent="0.35">
      <c r="K41" s="2"/>
      <c r="L41" s="5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6"/>
  <sheetViews>
    <sheetView showGridLines="0" zoomScaleNormal="100" zoomScaleSheetLayoutView="100" workbookViewId="0">
      <selection activeCell="P13" sqref="P13"/>
    </sheetView>
  </sheetViews>
  <sheetFormatPr baseColWidth="10" defaultColWidth="10.86328125" defaultRowHeight="12.75" x14ac:dyDescent="0.35"/>
  <cols>
    <col min="1" max="1" width="1.86328125" style="10" customWidth="1"/>
    <col min="2" max="2" width="15.53125" style="10" customWidth="1"/>
    <col min="3" max="12" width="9.53125" style="10" customWidth="1"/>
    <col min="13" max="13" width="8.46484375" style="10" bestFit="1" customWidth="1"/>
    <col min="14" max="14" width="9.33203125" style="10" customWidth="1"/>
    <col min="15" max="15" width="1.1328125" style="10" customWidth="1"/>
    <col min="16" max="16" width="14.6640625" style="51" bestFit="1" customWidth="1"/>
    <col min="17" max="18" width="7.86328125" style="51" bestFit="1" customWidth="1"/>
    <col min="19" max="19" width="9.53125" style="51" bestFit="1" customWidth="1"/>
    <col min="20" max="20" width="10.86328125" style="51"/>
    <col min="21" max="16384" width="10.86328125" style="10"/>
  </cols>
  <sheetData>
    <row r="1" spans="1:15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5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5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5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5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5" ht="46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5" ht="13.15" x14ac:dyDescent="0.4">
      <c r="A7" s="3"/>
      <c r="B7" s="11"/>
      <c r="C7" s="202" t="s">
        <v>250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3"/>
    </row>
    <row r="8" spans="1:15" ht="13.15" x14ac:dyDescent="0.4">
      <c r="A8" s="3"/>
      <c r="B8" s="11"/>
      <c r="C8" s="192" t="str">
        <f>' Etáreo Mercado Laboral (tasas)'!C8:I8</f>
        <v>Porcentaje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</row>
    <row r="9" spans="1:15" ht="13.15" x14ac:dyDescent="0.4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5" ht="15.75" customHeight="1" x14ac:dyDescent="0.4">
      <c r="A10" s="3"/>
      <c r="B10" s="2"/>
      <c r="C10" s="190" t="s">
        <v>137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3"/>
    </row>
    <row r="11" spans="1:15" ht="13.15" x14ac:dyDescent="0.4">
      <c r="A11" s="3"/>
      <c r="B11" s="2"/>
      <c r="C11" s="178" t="s">
        <v>121</v>
      </c>
      <c r="D11" s="60" t="s">
        <v>122</v>
      </c>
      <c r="E11" s="178" t="s">
        <v>123</v>
      </c>
      <c r="F11" s="178" t="s">
        <v>124</v>
      </c>
      <c r="G11" s="178" t="s">
        <v>125</v>
      </c>
      <c r="H11" s="178" t="s">
        <v>126</v>
      </c>
      <c r="I11" s="178" t="s">
        <v>127</v>
      </c>
      <c r="J11" s="178" t="s">
        <v>128</v>
      </c>
      <c r="K11" s="178" t="s">
        <v>129</v>
      </c>
      <c r="L11" s="178" t="s">
        <v>120</v>
      </c>
      <c r="M11" s="178" t="s">
        <v>130</v>
      </c>
      <c r="N11" s="178" t="s">
        <v>131</v>
      </c>
      <c r="O11" s="13"/>
    </row>
    <row r="12" spans="1:15" ht="9.75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3"/>
    </row>
    <row r="13" spans="1:15" ht="13.15" x14ac:dyDescent="0.4">
      <c r="A13" s="3"/>
      <c r="B13" s="20"/>
      <c r="C13" s="213" t="s">
        <v>294</v>
      </c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13"/>
    </row>
    <row r="14" spans="1:15" x14ac:dyDescent="0.35">
      <c r="A14" s="3"/>
      <c r="B14" s="61">
        <f>'Tasa Desocupación %.(Sexo)'!B14</f>
        <v>2020</v>
      </c>
      <c r="C14" s="232"/>
      <c r="D14" s="232"/>
      <c r="E14" s="232"/>
      <c r="F14" s="232"/>
      <c r="G14" s="232"/>
      <c r="H14" s="250"/>
      <c r="I14" s="250"/>
      <c r="J14" s="250"/>
      <c r="K14" s="250"/>
      <c r="L14" s="250"/>
      <c r="M14" s="250"/>
      <c r="N14" s="251"/>
      <c r="O14" s="13"/>
    </row>
    <row r="15" spans="1:15" x14ac:dyDescent="0.35">
      <c r="A15" s="3"/>
      <c r="B15" s="61">
        <f>'Tasa Desocupación %.(Sexo)'!B15</f>
        <v>2021</v>
      </c>
      <c r="C15" s="232">
        <v>66.52730756512554</v>
      </c>
      <c r="D15" s="232">
        <v>65.181573784230324</v>
      </c>
      <c r="E15" s="232">
        <v>62.238613723804683</v>
      </c>
      <c r="F15" s="232">
        <v>61.432832783121093</v>
      </c>
      <c r="G15" s="232">
        <v>60.484887149499968</v>
      </c>
      <c r="H15" s="239">
        <v>60.982680675341761</v>
      </c>
      <c r="I15" s="239">
        <v>60.661411744786598</v>
      </c>
      <c r="J15" s="239">
        <v>59.305660120285829</v>
      </c>
      <c r="K15" s="239">
        <v>59.712206007631849</v>
      </c>
      <c r="L15" s="239">
        <v>57.110195896362981</v>
      </c>
      <c r="M15" s="239">
        <v>58.281604036893967</v>
      </c>
      <c r="N15" s="232">
        <v>58.937349968829935</v>
      </c>
      <c r="O15" s="13"/>
    </row>
    <row r="16" spans="1:15" ht="13.15" x14ac:dyDescent="0.4">
      <c r="A16" s="3"/>
      <c r="B16" s="61">
        <f>'Tasa Desocupación %.(Sexo)'!B16</f>
        <v>2022</v>
      </c>
      <c r="C16" s="232">
        <v>60.336727591951856</v>
      </c>
      <c r="D16" s="232">
        <v>58.641836821970315</v>
      </c>
      <c r="E16" s="232">
        <v>57.241081180404883</v>
      </c>
      <c r="F16" s="232">
        <v>56.417487954616433</v>
      </c>
      <c r="G16" s="232">
        <v>55.062372468823199</v>
      </c>
      <c r="H16" s="232">
        <v>54.219959232553393</v>
      </c>
      <c r="I16" s="232">
        <v>55.033315348145692</v>
      </c>
      <c r="J16" s="232">
        <v>56.766300197169649</v>
      </c>
      <c r="K16" s="236">
        <v>57.011329649537466</v>
      </c>
      <c r="L16" s="246"/>
      <c r="M16" s="246"/>
      <c r="N16" s="255"/>
      <c r="O16" s="13"/>
    </row>
    <row r="17" spans="1:19" ht="13.15" x14ac:dyDescent="0.4">
      <c r="A17" s="3"/>
      <c r="B17" s="61"/>
      <c r="C17" s="61"/>
      <c r="D17" s="61"/>
      <c r="E17" s="61"/>
      <c r="F17" s="266"/>
      <c r="G17" s="266"/>
      <c r="H17" s="61"/>
      <c r="I17" s="61"/>
      <c r="J17" s="61"/>
      <c r="K17" s="61"/>
      <c r="L17" s="61"/>
      <c r="M17" s="61"/>
      <c r="N17" s="179"/>
      <c r="O17" s="13"/>
      <c r="Q17" s="51" t="s">
        <v>295</v>
      </c>
      <c r="R17" s="51" t="s">
        <v>40</v>
      </c>
      <c r="S17" s="51" t="s">
        <v>41</v>
      </c>
    </row>
    <row r="18" spans="1:19" ht="13.15" x14ac:dyDescent="0.4">
      <c r="A18" s="3"/>
      <c r="B18" s="11" t="str">
        <f>'Tasa Desocupación %.(Sexo)'!B18</f>
        <v>Cambio '22/'21</v>
      </c>
      <c r="C18" s="232">
        <f>C16-C15</f>
        <v>-6.1905799731736835</v>
      </c>
      <c r="D18" s="232">
        <f>D16-D15</f>
        <v>-6.5397369622600081</v>
      </c>
      <c r="E18" s="232">
        <f>E16-E15</f>
        <v>-4.9975325433997995</v>
      </c>
      <c r="F18" s="232">
        <f t="shared" ref="F18:J18" si="0">F16-F15</f>
        <v>-5.0153448285046593</v>
      </c>
      <c r="G18" s="232">
        <f t="shared" si="0"/>
        <v>-5.4225146806767697</v>
      </c>
      <c r="H18" s="232">
        <f t="shared" si="0"/>
        <v>-6.7627214427883686</v>
      </c>
      <c r="I18" s="232">
        <f t="shared" si="0"/>
        <v>-5.6280963966409061</v>
      </c>
      <c r="J18" s="232">
        <f t="shared" si="0"/>
        <v>-2.5393599231161801</v>
      </c>
      <c r="K18" s="236">
        <f t="shared" ref="K18" si="1">K16-K15</f>
        <v>-2.7008763580943835</v>
      </c>
      <c r="L18" s="239"/>
      <c r="M18" s="232"/>
      <c r="N18" s="232"/>
      <c r="O18" s="13"/>
      <c r="P18" s="187">
        <f>'Tasa Desocupación %.(Sexo)'!P15</f>
        <v>0</v>
      </c>
      <c r="Q18" s="97">
        <f>C14</f>
        <v>0</v>
      </c>
      <c r="R18" s="97">
        <f>C23</f>
        <v>0</v>
      </c>
      <c r="S18" s="97">
        <f>C32</f>
        <v>0</v>
      </c>
    </row>
    <row r="19" spans="1:19" ht="13.15" x14ac:dyDescent="0.4">
      <c r="A19" s="3"/>
      <c r="B19" s="21"/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3"/>
      <c r="P19" s="187">
        <f>'Tasa Desocupación %.(Sexo)'!P16</f>
        <v>0</v>
      </c>
      <c r="Q19" s="97">
        <f>D14</f>
        <v>0</v>
      </c>
      <c r="R19" s="97">
        <f>D23</f>
        <v>0</v>
      </c>
      <c r="S19" s="97">
        <f>D32</f>
        <v>0</v>
      </c>
    </row>
    <row r="20" spans="1:19" ht="13.15" x14ac:dyDescent="0.4">
      <c r="A20" s="3"/>
      <c r="B20" s="21"/>
      <c r="C20" s="81" t="s">
        <v>121</v>
      </c>
      <c r="D20" s="82" t="s">
        <v>122</v>
      </c>
      <c r="E20" s="81" t="s">
        <v>123</v>
      </c>
      <c r="F20" s="81" t="s">
        <v>124</v>
      </c>
      <c r="G20" s="81" t="s">
        <v>125</v>
      </c>
      <c r="H20" s="81" t="s">
        <v>126</v>
      </c>
      <c r="I20" s="81" t="s">
        <v>127</v>
      </c>
      <c r="J20" s="81" t="s">
        <v>128</v>
      </c>
      <c r="K20" s="81" t="s">
        <v>129</v>
      </c>
      <c r="L20" s="81" t="s">
        <v>120</v>
      </c>
      <c r="M20" s="81" t="s">
        <v>130</v>
      </c>
      <c r="N20" s="81" t="s">
        <v>131</v>
      </c>
      <c r="O20" s="13"/>
      <c r="P20" s="187">
        <f>'Tasa Desocupación %.(Sexo)'!P17</f>
        <v>0</v>
      </c>
      <c r="Q20" s="97">
        <f>E14</f>
        <v>0</v>
      </c>
      <c r="R20" s="97">
        <f>E23</f>
        <v>0</v>
      </c>
      <c r="S20" s="97">
        <f>E32</f>
        <v>0</v>
      </c>
    </row>
    <row r="21" spans="1:19" ht="13.15" x14ac:dyDescent="0.4">
      <c r="A21" s="3"/>
      <c r="B21" s="21"/>
      <c r="C21" s="178"/>
      <c r="D21" s="60"/>
      <c r="E21" s="178"/>
      <c r="F21" s="178"/>
      <c r="G21" s="178"/>
      <c r="H21" s="178"/>
      <c r="I21" s="178"/>
      <c r="J21" s="178"/>
      <c r="K21" s="178"/>
      <c r="L21" s="178"/>
      <c r="M21" s="178"/>
      <c r="N21" s="178"/>
      <c r="O21" s="13"/>
      <c r="P21" s="187">
        <f>'Tasa Desocupación %.(Sexo)'!P18</f>
        <v>0</v>
      </c>
      <c r="Q21" s="97">
        <f>F14</f>
        <v>0</v>
      </c>
      <c r="R21" s="97">
        <f>F23</f>
        <v>0</v>
      </c>
      <c r="S21" s="97">
        <f>F32</f>
        <v>0</v>
      </c>
    </row>
    <row r="22" spans="1:19" ht="13.15" x14ac:dyDescent="0.4">
      <c r="A22" s="3"/>
      <c r="B22" s="20"/>
      <c r="C22" s="213" t="s">
        <v>36</v>
      </c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13"/>
      <c r="P22" s="187">
        <f>'Tasa Desocupación %.(Sexo)'!P19</f>
        <v>0</v>
      </c>
      <c r="Q22" s="97">
        <f>G14</f>
        <v>0</v>
      </c>
      <c r="R22" s="97">
        <f>G23</f>
        <v>0</v>
      </c>
      <c r="S22" s="97">
        <f>G32</f>
        <v>0</v>
      </c>
    </row>
    <row r="23" spans="1:19" x14ac:dyDescent="0.35">
      <c r="A23" s="3"/>
      <c r="B23" s="61">
        <f>B14</f>
        <v>2020</v>
      </c>
      <c r="C23" s="232"/>
      <c r="D23" s="232"/>
      <c r="E23" s="232"/>
      <c r="F23" s="232"/>
      <c r="G23" s="232"/>
      <c r="H23" s="232"/>
      <c r="I23" s="232"/>
      <c r="J23" s="232"/>
      <c r="K23" s="232"/>
      <c r="L23" s="232"/>
      <c r="M23" s="232"/>
      <c r="N23" s="232"/>
      <c r="O23" s="13"/>
      <c r="P23" s="187">
        <f>'Tasa Desocupación %.(Sexo)'!P20</f>
        <v>0</v>
      </c>
      <c r="Q23" s="97">
        <f>H14</f>
        <v>0</v>
      </c>
      <c r="R23" s="97">
        <f>H23</f>
        <v>0</v>
      </c>
      <c r="S23" s="97">
        <f>H32</f>
        <v>0</v>
      </c>
    </row>
    <row r="24" spans="1:19" x14ac:dyDescent="0.35">
      <c r="A24" s="3"/>
      <c r="B24" s="61">
        <f t="shared" ref="B24:B27" si="2">B15</f>
        <v>2021</v>
      </c>
      <c r="C24" s="232">
        <v>90.101441945831468</v>
      </c>
      <c r="D24" s="232">
        <v>90.438505005703732</v>
      </c>
      <c r="E24" s="232">
        <v>89.725086439271195</v>
      </c>
      <c r="F24" s="232">
        <v>89.534253951694737</v>
      </c>
      <c r="G24" s="232">
        <v>88.756919937479964</v>
      </c>
      <c r="H24" s="232">
        <v>88.687490089693213</v>
      </c>
      <c r="I24" s="232">
        <v>89.04041869190543</v>
      </c>
      <c r="J24" s="232">
        <v>89.341088553526205</v>
      </c>
      <c r="K24" s="232">
        <v>88.737412031105208</v>
      </c>
      <c r="L24" s="232">
        <v>88.765115810842659</v>
      </c>
      <c r="M24" s="232">
        <v>88.831513662629419</v>
      </c>
      <c r="N24" s="232">
        <v>89.707199167276968</v>
      </c>
      <c r="O24" s="13"/>
      <c r="P24" s="187">
        <f>'Tasa Desocupación %.(Sexo)'!P21</f>
        <v>0</v>
      </c>
      <c r="Q24" s="97">
        <f>I14</f>
        <v>0</v>
      </c>
      <c r="R24" s="97">
        <f>I23</f>
        <v>0</v>
      </c>
      <c r="S24" s="97">
        <f>I32</f>
        <v>0</v>
      </c>
    </row>
    <row r="25" spans="1:19" ht="13.15" x14ac:dyDescent="0.4">
      <c r="A25" s="3"/>
      <c r="B25" s="61">
        <f t="shared" si="2"/>
        <v>2022</v>
      </c>
      <c r="C25" s="232">
        <v>90.174398188964915</v>
      </c>
      <c r="D25" s="232">
        <v>90.986359525331395</v>
      </c>
      <c r="E25" s="232">
        <v>90.658857269392897</v>
      </c>
      <c r="F25" s="232">
        <v>89.644737138118884</v>
      </c>
      <c r="G25" s="232">
        <v>89.314781339143792</v>
      </c>
      <c r="H25" s="232">
        <v>89.291344428972252</v>
      </c>
      <c r="I25" s="232">
        <v>89.78626192473105</v>
      </c>
      <c r="J25" s="232">
        <v>88.589161482158246</v>
      </c>
      <c r="K25" s="236">
        <v>88.877472986702045</v>
      </c>
      <c r="L25" s="232"/>
      <c r="M25" s="232"/>
      <c r="N25" s="232"/>
      <c r="O25" s="13"/>
      <c r="P25" s="187">
        <f>'Tasa Desocupación %.(Sexo)'!P22</f>
        <v>0</v>
      </c>
      <c r="Q25" s="97">
        <f>J14</f>
        <v>0</v>
      </c>
      <c r="R25" s="97">
        <f>J23</f>
        <v>0</v>
      </c>
      <c r="S25" s="97">
        <f>J32</f>
        <v>0</v>
      </c>
    </row>
    <row r="26" spans="1:19" ht="13.15" x14ac:dyDescent="0.4">
      <c r="A26" s="3"/>
      <c r="B26" s="61"/>
      <c r="C26" s="61"/>
      <c r="D26" s="61"/>
      <c r="E26" s="61"/>
      <c r="F26" s="266"/>
      <c r="G26" s="266"/>
      <c r="H26" s="61"/>
      <c r="I26" s="61"/>
      <c r="J26" s="61"/>
      <c r="K26" s="61"/>
      <c r="L26" s="61"/>
      <c r="M26" s="61"/>
      <c r="N26" s="179"/>
      <c r="O26" s="13"/>
      <c r="P26" s="187">
        <f>'Tasa Desocupación %.(Sexo)'!P23</f>
        <v>0</v>
      </c>
      <c r="Q26" s="97">
        <f>K14</f>
        <v>0</v>
      </c>
      <c r="R26" s="97">
        <f>K23</f>
        <v>0</v>
      </c>
      <c r="S26" s="97">
        <f>K32</f>
        <v>0</v>
      </c>
    </row>
    <row r="27" spans="1:19" ht="13.15" x14ac:dyDescent="0.4">
      <c r="A27" s="3"/>
      <c r="B27" s="11" t="str">
        <f t="shared" si="2"/>
        <v>Cambio '22/'21</v>
      </c>
      <c r="C27" s="232">
        <f>C25-C24</f>
        <v>7.2956243133447174E-2</v>
      </c>
      <c r="D27" s="232">
        <f>D25-D24</f>
        <v>0.54785451962766274</v>
      </c>
      <c r="E27" s="232">
        <f>E25-E24</f>
        <v>0.93377083012170203</v>
      </c>
      <c r="F27" s="232">
        <f t="shared" ref="F27:J27" si="3">F25-F24</f>
        <v>0.11048318642414756</v>
      </c>
      <c r="G27" s="232">
        <f t="shared" si="3"/>
        <v>0.55786140166382836</v>
      </c>
      <c r="H27" s="232">
        <f t="shared" si="3"/>
        <v>0.60385433927903875</v>
      </c>
      <c r="I27" s="232">
        <f t="shared" si="3"/>
        <v>0.74584323282562082</v>
      </c>
      <c r="J27" s="232">
        <f t="shared" si="3"/>
        <v>-0.75192707136795889</v>
      </c>
      <c r="K27" s="236">
        <f t="shared" ref="K27" si="4">K25-K24</f>
        <v>0.14006095559683729</v>
      </c>
      <c r="L27" s="239"/>
      <c r="M27" s="232"/>
      <c r="N27" s="232"/>
      <c r="O27" s="13"/>
      <c r="P27" s="187">
        <f>'Tasa Desocupación %.(Sexo)'!P24</f>
        <v>0</v>
      </c>
      <c r="Q27" s="97">
        <f>L14</f>
        <v>0</v>
      </c>
      <c r="R27" s="97">
        <f>L23</f>
        <v>0</v>
      </c>
      <c r="S27" s="97">
        <f>L32</f>
        <v>0</v>
      </c>
    </row>
    <row r="28" spans="1:19" ht="13.15" x14ac:dyDescent="0.4">
      <c r="A28" s="3"/>
      <c r="B28" s="21"/>
      <c r="C28" s="179"/>
      <c r="D28" s="181"/>
      <c r="E28" s="181"/>
      <c r="F28" s="181"/>
      <c r="G28" s="179"/>
      <c r="H28" s="179"/>
      <c r="I28" s="179"/>
      <c r="J28" s="179"/>
      <c r="K28" s="181"/>
      <c r="L28" s="181"/>
      <c r="M28" s="181"/>
      <c r="N28" s="181"/>
      <c r="O28" s="13"/>
      <c r="P28" s="187">
        <f>'Tasa Desocupación %.(Sexo)'!P25</f>
        <v>0</v>
      </c>
      <c r="Q28" s="97">
        <f>M14</f>
        <v>0</v>
      </c>
      <c r="R28" s="97">
        <f>M23</f>
        <v>0</v>
      </c>
      <c r="S28" s="97">
        <f>M32</f>
        <v>0</v>
      </c>
    </row>
    <row r="29" spans="1:19" ht="13.15" x14ac:dyDescent="0.4">
      <c r="A29" s="3"/>
      <c r="B29" s="21"/>
      <c r="C29" s="81" t="s">
        <v>121</v>
      </c>
      <c r="D29" s="82" t="s">
        <v>122</v>
      </c>
      <c r="E29" s="81" t="s">
        <v>123</v>
      </c>
      <c r="F29" s="81" t="s">
        <v>124</v>
      </c>
      <c r="G29" s="81" t="s">
        <v>125</v>
      </c>
      <c r="H29" s="81" t="s">
        <v>126</v>
      </c>
      <c r="I29" s="81" t="s">
        <v>127</v>
      </c>
      <c r="J29" s="81" t="s">
        <v>128</v>
      </c>
      <c r="K29" s="81" t="s">
        <v>129</v>
      </c>
      <c r="L29" s="81" t="s">
        <v>120</v>
      </c>
      <c r="M29" s="81" t="s">
        <v>130</v>
      </c>
      <c r="N29" s="81" t="s">
        <v>131</v>
      </c>
      <c r="O29" s="13"/>
      <c r="P29" s="187">
        <f>'Tasa Desocupación %.(Sexo)'!P26</f>
        <v>0</v>
      </c>
      <c r="Q29" s="97">
        <f>N14</f>
        <v>0</v>
      </c>
      <c r="R29" s="97">
        <f>N23</f>
        <v>0</v>
      </c>
      <c r="S29" s="97">
        <f>N32</f>
        <v>0</v>
      </c>
    </row>
    <row r="30" spans="1:19" ht="13.15" x14ac:dyDescent="0.4">
      <c r="A30" s="3"/>
      <c r="B30" s="21"/>
      <c r="C30" s="178"/>
      <c r="D30" s="60"/>
      <c r="E30" s="178"/>
      <c r="F30" s="178"/>
      <c r="G30" s="178"/>
      <c r="H30" s="178"/>
      <c r="I30" s="178"/>
      <c r="J30" s="178"/>
      <c r="K30" s="178"/>
      <c r="L30" s="178"/>
      <c r="M30" s="178"/>
      <c r="N30" s="178"/>
      <c r="O30" s="13"/>
      <c r="P30" s="187" t="str">
        <f>'Tasa Desocupación %.(Sexo)'!P27</f>
        <v>Ene-Mar 2021</v>
      </c>
      <c r="Q30" s="97">
        <f>C15</f>
        <v>66.52730756512554</v>
      </c>
      <c r="R30" s="97">
        <f>C24</f>
        <v>90.101441945831468</v>
      </c>
      <c r="S30" s="97">
        <f>C33</f>
        <v>52.59403996108226</v>
      </c>
    </row>
    <row r="31" spans="1:19" ht="13.15" x14ac:dyDescent="0.4">
      <c r="A31" s="3"/>
      <c r="B31" s="20"/>
      <c r="C31" s="213" t="s">
        <v>38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13"/>
      <c r="P31" s="187" t="str">
        <f>'Tasa Desocupación %.(Sexo)'!P28</f>
        <v>Feb-Abr 2021</v>
      </c>
      <c r="Q31" s="97">
        <f>D15</f>
        <v>65.181573784230324</v>
      </c>
      <c r="R31" s="97">
        <f>D24</f>
        <v>90.438505005703732</v>
      </c>
      <c r="S31" s="97">
        <f>D33</f>
        <v>53.772311517065731</v>
      </c>
    </row>
    <row r="32" spans="1:19" x14ac:dyDescent="0.35">
      <c r="A32" s="3"/>
      <c r="B32" s="61">
        <f>B23</f>
        <v>2020</v>
      </c>
      <c r="C32" s="232"/>
      <c r="D32" s="232"/>
      <c r="E32" s="232"/>
      <c r="F32" s="232"/>
      <c r="G32" s="232"/>
      <c r="H32" s="250"/>
      <c r="I32" s="250"/>
      <c r="J32" s="250"/>
      <c r="K32" s="250"/>
      <c r="L32" s="250"/>
      <c r="M32" s="250"/>
      <c r="N32" s="251"/>
      <c r="O32" s="13"/>
      <c r="P32" s="187" t="str">
        <f>'Tasa Desocupación %.(Sexo)'!P29</f>
        <v>Mar-May 2021</v>
      </c>
      <c r="Q32" s="97">
        <f>E15</f>
        <v>62.238613723804683</v>
      </c>
      <c r="R32" s="97">
        <f>E24</f>
        <v>89.725086439271195</v>
      </c>
      <c r="S32" s="97">
        <f>E33</f>
        <v>54.418157675333568</v>
      </c>
    </row>
    <row r="33" spans="1:19" x14ac:dyDescent="0.35">
      <c r="A33" s="3"/>
      <c r="B33" s="61">
        <f t="shared" ref="B33:B36" si="5">B24</f>
        <v>2021</v>
      </c>
      <c r="C33" s="232">
        <v>52.59403996108226</v>
      </c>
      <c r="D33" s="232">
        <v>53.772311517065731</v>
      </c>
      <c r="E33" s="232">
        <v>54.418157675333568</v>
      </c>
      <c r="F33" s="232">
        <v>54.345182443660434</v>
      </c>
      <c r="G33" s="232">
        <v>54.47166257948146</v>
      </c>
      <c r="H33" s="239">
        <v>54.772417305336106</v>
      </c>
      <c r="I33" s="239">
        <v>54.181821660705729</v>
      </c>
      <c r="J33" s="239">
        <v>53.247628403184024</v>
      </c>
      <c r="K33" s="239">
        <v>52.024285732163719</v>
      </c>
      <c r="L33" s="239">
        <v>51.574469037869086</v>
      </c>
      <c r="M33" s="239">
        <v>51.952020785528084</v>
      </c>
      <c r="N33" s="232">
        <v>52.163716446600894</v>
      </c>
      <c r="O33" s="13"/>
      <c r="P33" s="187" t="str">
        <f>'Tasa Desocupación %.(Sexo)'!P30</f>
        <v>Abr-Jun 2021</v>
      </c>
      <c r="Q33" s="97">
        <f>F15</f>
        <v>61.432832783121093</v>
      </c>
      <c r="R33" s="97">
        <f>F24</f>
        <v>89.534253951694737</v>
      </c>
      <c r="S33" s="97">
        <f>F33</f>
        <v>54.345182443660434</v>
      </c>
    </row>
    <row r="34" spans="1:19" ht="13.15" x14ac:dyDescent="0.4">
      <c r="A34" s="3"/>
      <c r="B34" s="61">
        <f t="shared" si="5"/>
        <v>2022</v>
      </c>
      <c r="C34" s="232">
        <v>52.97057082392984</v>
      </c>
      <c r="D34" s="232">
        <v>53.341908636189295</v>
      </c>
      <c r="E34" s="232">
        <v>53.443585734216235</v>
      </c>
      <c r="F34" s="232">
        <v>54.539048225353504</v>
      </c>
      <c r="G34" s="232">
        <v>54.404522581089267</v>
      </c>
      <c r="H34" s="232">
        <v>54.534002755614544</v>
      </c>
      <c r="I34" s="232">
        <v>54.741979263529039</v>
      </c>
      <c r="J34" s="232">
        <v>54.830441436855772</v>
      </c>
      <c r="K34" s="236">
        <v>54.959375066845908</v>
      </c>
      <c r="L34" s="246"/>
      <c r="M34" s="246"/>
      <c r="N34" s="255"/>
      <c r="O34" s="13"/>
      <c r="P34" s="187" t="str">
        <f>'Tasa Desocupación %.(Sexo)'!P31</f>
        <v>May-Jul 2021</v>
      </c>
      <c r="Q34" s="97">
        <f>G15</f>
        <v>60.484887149499968</v>
      </c>
      <c r="R34" s="97">
        <f>G24</f>
        <v>88.756919937479964</v>
      </c>
      <c r="S34" s="97">
        <f>G33</f>
        <v>54.47166257948146</v>
      </c>
    </row>
    <row r="35" spans="1:19" ht="13.15" x14ac:dyDescent="0.4">
      <c r="A35" s="3"/>
      <c r="B35" s="61"/>
      <c r="C35" s="61"/>
      <c r="D35" s="61"/>
      <c r="E35" s="61"/>
      <c r="F35" s="61"/>
      <c r="G35" s="266"/>
      <c r="H35" s="61"/>
      <c r="I35" s="61"/>
      <c r="J35" s="61"/>
      <c r="K35" s="61"/>
      <c r="L35" s="61"/>
      <c r="M35" s="61"/>
      <c r="N35" s="179"/>
      <c r="O35" s="13"/>
      <c r="P35" s="187" t="str">
        <f>'Tasa Desocupación %.(Sexo)'!P32</f>
        <v>Jun-Ago 2021</v>
      </c>
      <c r="Q35" s="97">
        <f>H15</f>
        <v>60.982680675341761</v>
      </c>
      <c r="R35" s="97">
        <f>H24</f>
        <v>88.687490089693213</v>
      </c>
      <c r="S35" s="97">
        <f>H33</f>
        <v>54.772417305336106</v>
      </c>
    </row>
    <row r="36" spans="1:19" ht="13.15" x14ac:dyDescent="0.4">
      <c r="A36" s="3"/>
      <c r="B36" s="11" t="str">
        <f t="shared" si="5"/>
        <v>Cambio '22/'21</v>
      </c>
      <c r="C36" s="232">
        <f>C34-C33</f>
        <v>0.37653086284758075</v>
      </c>
      <c r="D36" s="232">
        <f>D34-D33</f>
        <v>-0.43040288087643574</v>
      </c>
      <c r="E36" s="232">
        <f>E34-E33</f>
        <v>-0.97457194111733259</v>
      </c>
      <c r="F36" s="232">
        <f t="shared" ref="F36:J36" si="6">F34-F33</f>
        <v>0.19386578169307001</v>
      </c>
      <c r="G36" s="232">
        <f t="shared" si="6"/>
        <v>-6.7139998392192979E-2</v>
      </c>
      <c r="H36" s="232">
        <f t="shared" si="6"/>
        <v>-0.23841454972156129</v>
      </c>
      <c r="I36" s="232">
        <f t="shared" si="6"/>
        <v>0.56015760282330973</v>
      </c>
      <c r="J36" s="232">
        <f t="shared" si="6"/>
        <v>1.5828130336717479</v>
      </c>
      <c r="K36" s="236">
        <f t="shared" ref="K36" si="7">K34-K33</f>
        <v>2.9350893346821891</v>
      </c>
      <c r="L36" s="239"/>
      <c r="M36" s="232"/>
      <c r="N36" s="232"/>
      <c r="O36" s="13"/>
      <c r="P36" s="187" t="str">
        <f>'Tasa Desocupación %.(Sexo)'!P33</f>
        <v>Jul-Sep 2021</v>
      </c>
      <c r="Q36" s="97">
        <f>I15</f>
        <v>60.661411744786598</v>
      </c>
      <c r="R36" s="97">
        <f>I24</f>
        <v>89.04041869190543</v>
      </c>
      <c r="S36" s="97">
        <f>I33</f>
        <v>54.181821660705729</v>
      </c>
    </row>
    <row r="37" spans="1:19" ht="13.15" x14ac:dyDescent="0.4">
      <c r="A37" s="3"/>
      <c r="B37" s="21"/>
      <c r="C37" s="179"/>
      <c r="D37" s="179"/>
      <c r="E37" s="179"/>
      <c r="F37" s="179"/>
      <c r="G37" s="179"/>
      <c r="H37" s="179"/>
      <c r="I37" s="179"/>
      <c r="J37" s="179"/>
      <c r="K37" s="181"/>
      <c r="L37" s="181"/>
      <c r="M37" s="179"/>
      <c r="N37" s="179"/>
      <c r="O37" s="13"/>
      <c r="P37" s="187" t="str">
        <f>'Tasa Desocupación %.(Sexo)'!P34</f>
        <v>Ago-Oct 2021</v>
      </c>
      <c r="Q37" s="97">
        <f>J15</f>
        <v>59.305660120285829</v>
      </c>
      <c r="R37" s="97">
        <f>J24</f>
        <v>89.341088553526205</v>
      </c>
      <c r="S37" s="97">
        <f>J33</f>
        <v>53.247628403184024</v>
      </c>
    </row>
    <row r="38" spans="1:19" ht="13.15" x14ac:dyDescent="0.4">
      <c r="A38" s="3"/>
      <c r="B38" s="21"/>
      <c r="C38" s="267" t="s">
        <v>251</v>
      </c>
      <c r="D38" s="267"/>
      <c r="E38" s="267"/>
      <c r="F38" s="267"/>
      <c r="G38" s="267"/>
      <c r="H38" s="267"/>
      <c r="I38" s="267"/>
      <c r="J38" s="267"/>
      <c r="K38" s="267"/>
      <c r="L38" s="267"/>
      <c r="M38" s="267"/>
      <c r="N38" s="267"/>
      <c r="O38" s="13"/>
      <c r="P38" s="187" t="str">
        <f>'Tasa Desocupación %.(Sexo)'!P35</f>
        <v>Sep-Nov 2021</v>
      </c>
      <c r="Q38" s="97">
        <f>K15</f>
        <v>59.712206007631849</v>
      </c>
      <c r="R38" s="97">
        <f>K24</f>
        <v>88.737412031105208</v>
      </c>
      <c r="S38" s="97">
        <f>K33</f>
        <v>52.024285732163719</v>
      </c>
    </row>
    <row r="39" spans="1:19" ht="13.15" x14ac:dyDescent="0.4">
      <c r="A39" s="3"/>
      <c r="B39" s="21"/>
      <c r="C39" s="212" t="str">
        <f>'Tasa Desocupación %.(Sexo)'!C31:M31</f>
        <v>Porcentaje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3"/>
      <c r="P39" s="187" t="str">
        <f>'Tasa Desocupación %.(Sexo)'!P36</f>
        <v>Oct-Dic 2021</v>
      </c>
      <c r="Q39" s="97">
        <f>L15</f>
        <v>57.110195896362981</v>
      </c>
      <c r="R39" s="97">
        <f>L24</f>
        <v>88.765115810842659</v>
      </c>
      <c r="S39" s="97">
        <f>L33</f>
        <v>51.574469037869086</v>
      </c>
    </row>
    <row r="40" spans="1:19" ht="13.15" x14ac:dyDescent="0.4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187" t="str">
        <f>'Tasa Desocupación %.(Sexo)'!P37</f>
        <v>Nov 21-Ene 22</v>
      </c>
      <c r="Q40" s="97">
        <f>M15</f>
        <v>58.281604036893967</v>
      </c>
      <c r="R40" s="97">
        <f>M24</f>
        <v>88.831513662629419</v>
      </c>
      <c r="S40" s="97">
        <f>M33</f>
        <v>51.952020785528084</v>
      </c>
    </row>
    <row r="41" spans="1:19" ht="13.15" x14ac:dyDescent="0.4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187" t="str">
        <f>'Tasa Desocupación %.(Sexo)'!P38</f>
        <v>Dic 21-Feb 22</v>
      </c>
      <c r="Q41" s="97">
        <f>N15</f>
        <v>58.937349968829935</v>
      </c>
      <c r="R41" s="97">
        <f>N24</f>
        <v>89.707199167276968</v>
      </c>
      <c r="S41" s="97">
        <f>N33</f>
        <v>52.163716446600894</v>
      </c>
    </row>
    <row r="42" spans="1:19" ht="14.25" customHeight="1" x14ac:dyDescent="0.4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187" t="str">
        <f>'Tasa Desocupación %.(Sexo)'!P39</f>
        <v>Ene-Mar 2022</v>
      </c>
      <c r="Q42" s="97">
        <f>C16</f>
        <v>60.336727591951856</v>
      </c>
      <c r="R42" s="97">
        <f>C25</f>
        <v>90.174398188964915</v>
      </c>
      <c r="S42" s="97">
        <f>C34</f>
        <v>52.97057082392984</v>
      </c>
    </row>
    <row r="43" spans="1:19" ht="13.15" x14ac:dyDescent="0.4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187" t="str">
        <f>'Tasa Desocupación %.(Sexo)'!P40</f>
        <v>Feb-Abr 2022</v>
      </c>
      <c r="Q43" s="97">
        <f>D16</f>
        <v>58.641836821970315</v>
      </c>
      <c r="R43" s="97">
        <f>D25</f>
        <v>90.986359525331395</v>
      </c>
      <c r="S43" s="97">
        <f>D34</f>
        <v>53.341908636189295</v>
      </c>
    </row>
    <row r="44" spans="1:19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187" t="str">
        <f>'Tasa Desocupación %.(Sexo)'!P41</f>
        <v>Mar-May 2022</v>
      </c>
      <c r="Q44" s="97">
        <f>E16</f>
        <v>57.241081180404883</v>
      </c>
      <c r="R44" s="97">
        <f>E25</f>
        <v>90.658857269392897</v>
      </c>
      <c r="S44" s="97">
        <f>E34</f>
        <v>53.443585734216235</v>
      </c>
    </row>
    <row r="45" spans="1:19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187" t="str">
        <f>'Tasa Desocupación %.(Sexo)'!P42</f>
        <v>Abr-Jun 2022</v>
      </c>
      <c r="Q45" s="97">
        <f>F16</f>
        <v>56.417487954616433</v>
      </c>
      <c r="R45" s="97">
        <f>F25</f>
        <v>89.644737138118884</v>
      </c>
      <c r="S45" s="97">
        <f>F34</f>
        <v>54.539048225353504</v>
      </c>
    </row>
    <row r="46" spans="1:19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187" t="str">
        <f>'Tasa Desocupación %.(Sexo)'!P43</f>
        <v>May-Jul 2022</v>
      </c>
      <c r="Q46" s="97">
        <f>G16</f>
        <v>55.062372468823199</v>
      </c>
      <c r="R46" s="97">
        <f>G25</f>
        <v>89.314781339143792</v>
      </c>
      <c r="S46" s="97">
        <f>G34</f>
        <v>54.404522581089267</v>
      </c>
    </row>
    <row r="47" spans="1:19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187" t="str">
        <f>'Tasa Desocupación %.(Sexo)'!P44</f>
        <v>Jun-Ago 2022</v>
      </c>
      <c r="Q47" s="97">
        <f>H16</f>
        <v>54.219959232553393</v>
      </c>
      <c r="R47" s="97">
        <f>H25</f>
        <v>89.291344428972252</v>
      </c>
      <c r="S47" s="97">
        <f>H34</f>
        <v>54.534002755614544</v>
      </c>
    </row>
    <row r="48" spans="1:19" ht="13.15" x14ac:dyDescent="0.4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187" t="str">
        <f>'Tasa Desocupación %.(Sexo)'!P45</f>
        <v>Jul-Sep 2022</v>
      </c>
      <c r="Q48" s="97">
        <f>I16</f>
        <v>55.033315348145692</v>
      </c>
      <c r="R48" s="97">
        <f>I25</f>
        <v>89.78626192473105</v>
      </c>
      <c r="S48" s="97">
        <f>I34</f>
        <v>54.741979263529039</v>
      </c>
    </row>
    <row r="49" spans="1:19" ht="13.15" x14ac:dyDescent="0.4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187" t="str">
        <f>'Tasa Desocupación %.(Sexo)'!P46</f>
        <v>Ago-Oct 2022</v>
      </c>
      <c r="Q49" s="97">
        <f>J16</f>
        <v>56.766300197169649</v>
      </c>
      <c r="R49" s="97">
        <f>J25</f>
        <v>88.589161482158246</v>
      </c>
      <c r="S49" s="97">
        <f>J34</f>
        <v>54.830441436855772</v>
      </c>
    </row>
    <row r="50" spans="1:19" ht="13.15" x14ac:dyDescent="0.4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187" t="str">
        <f>'Tasa Desocupación %.(Sexo)'!P47</f>
        <v>Sep-Nov 2022</v>
      </c>
      <c r="Q50" s="97">
        <f>K16</f>
        <v>57.011329649537466</v>
      </c>
      <c r="R50" s="97">
        <f>K25</f>
        <v>88.877472986702045</v>
      </c>
      <c r="S50" s="97">
        <f>K34</f>
        <v>54.959375066845908</v>
      </c>
    </row>
    <row r="51" spans="1:19" ht="13.15" x14ac:dyDescent="0.4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187" t="str">
        <f>'Tasa Desocupación %.(Sexo)'!P48</f>
        <v>Oct-Dic 2022</v>
      </c>
      <c r="Q51" s="97">
        <f>L16</f>
        <v>0</v>
      </c>
      <c r="R51" s="97">
        <f>L25</f>
        <v>0</v>
      </c>
      <c r="S51" s="97">
        <f>L34</f>
        <v>0</v>
      </c>
    </row>
    <row r="52" spans="1:19" ht="13.15" x14ac:dyDescent="0.4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187" t="str">
        <f>'Tasa Desocupación %.(Sexo)'!P49</f>
        <v>Nov 21-Ene 22</v>
      </c>
      <c r="Q52" s="97">
        <f>M16</f>
        <v>0</v>
      </c>
      <c r="R52" s="97">
        <f>M25</f>
        <v>0</v>
      </c>
      <c r="S52" s="97">
        <f>M34</f>
        <v>0</v>
      </c>
    </row>
    <row r="53" spans="1:19" ht="13.15" x14ac:dyDescent="0.4">
      <c r="A53" s="144" t="str">
        <f>+Índice!A46</f>
        <v>Fuente: Departamento Administrativo Nacional de Estadística, Gran Encuesta Integrada de Hogares (GEIH) noviembre 2022.</v>
      </c>
      <c r="B53" s="147"/>
      <c r="C53" s="40"/>
      <c r="D53" s="40"/>
      <c r="E53" s="40"/>
      <c r="F53" s="40"/>
      <c r="G53" s="40"/>
      <c r="H53" s="40"/>
      <c r="I53" s="65"/>
      <c r="J53" s="65"/>
      <c r="K53" s="65"/>
      <c r="L53" s="65"/>
      <c r="M53" s="65"/>
      <c r="N53" s="65"/>
      <c r="O53" s="13"/>
      <c r="P53" s="187" t="str">
        <f>'Tasa Desocupación %.(Sexo)'!P50</f>
        <v>Dic 21-Feb 22</v>
      </c>
      <c r="Q53" s="97">
        <f>L16</f>
        <v>0</v>
      </c>
      <c r="R53" s="97">
        <f>L25</f>
        <v>0</v>
      </c>
      <c r="S53" s="97">
        <f>L34</f>
        <v>0</v>
      </c>
    </row>
    <row r="54" spans="1:19" s="51" customFormat="1" x14ac:dyDescent="0.35">
      <c r="A54" s="149" t="s">
        <v>16</v>
      </c>
      <c r="B54" s="15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187"/>
    </row>
    <row r="55" spans="1:19" s="51" customFormat="1" x14ac:dyDescent="0.3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1" customFormat="1" x14ac:dyDescent="0.3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60" spans="1:19" x14ac:dyDescent="0.35">
      <c r="H60" s="1"/>
    </row>
    <row r="61" spans="1:19" x14ac:dyDescent="0.35">
      <c r="H61" s="1"/>
    </row>
    <row r="62" spans="1:19" x14ac:dyDescent="0.35">
      <c r="H62" s="1"/>
    </row>
    <row r="63" spans="1:19" x14ac:dyDescent="0.35">
      <c r="H63" s="1"/>
    </row>
    <row r="64" spans="1:19" x14ac:dyDescent="0.35">
      <c r="H64" s="1"/>
    </row>
    <row r="65" spans="8:8" x14ac:dyDescent="0.35">
      <c r="H65" s="1"/>
    </row>
    <row r="66" spans="8:8" x14ac:dyDescent="0.35">
      <c r="H66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10" sqref="P10"/>
    </sheetView>
  </sheetViews>
  <sheetFormatPr baseColWidth="10" defaultColWidth="10.86328125" defaultRowHeight="12.75" x14ac:dyDescent="0.35"/>
  <cols>
    <col min="1" max="1" width="1.86328125" style="10" customWidth="1"/>
    <col min="2" max="2" width="15.53125" style="10" customWidth="1"/>
    <col min="3" max="14" width="9.53125" style="10" customWidth="1"/>
    <col min="15" max="15" width="1.1328125" style="10" customWidth="1"/>
    <col min="16" max="16" width="14.6640625" style="51" bestFit="1" customWidth="1"/>
    <col min="17" max="18" width="7.86328125" style="51" bestFit="1" customWidth="1"/>
    <col min="19" max="19" width="9.53125" style="51" bestFit="1" customWidth="1"/>
    <col min="20" max="20" width="10.86328125" style="51"/>
    <col min="21" max="16384" width="10.86328125" style="10"/>
  </cols>
  <sheetData>
    <row r="1" spans="1:16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6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6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6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6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6" ht="48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6" ht="13.15" x14ac:dyDescent="0.4">
      <c r="A7" s="3"/>
      <c r="B7" s="11"/>
      <c r="C7" s="202" t="s">
        <v>252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3"/>
    </row>
    <row r="8" spans="1:16" ht="13.15" x14ac:dyDescent="0.4">
      <c r="A8" s="3"/>
      <c r="B8" s="11"/>
      <c r="C8" s="192" t="str">
        <f>'Tasa Global Part %.(etario)'!C8:N8</f>
        <v>Porcentaje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</row>
    <row r="9" spans="1:16" ht="13.15" x14ac:dyDescent="0.4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6" ht="15.75" customHeight="1" x14ac:dyDescent="0.4">
      <c r="A10" s="3"/>
      <c r="B10" s="2"/>
      <c r="C10" s="190" t="s">
        <v>137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3"/>
    </row>
    <row r="11" spans="1:16" ht="13.15" x14ac:dyDescent="0.4">
      <c r="A11" s="3"/>
      <c r="B11" s="2"/>
      <c r="C11" s="178" t="s">
        <v>121</v>
      </c>
      <c r="D11" s="60" t="s">
        <v>122</v>
      </c>
      <c r="E11" s="178" t="s">
        <v>123</v>
      </c>
      <c r="F11" s="178" t="s">
        <v>124</v>
      </c>
      <c r="G11" s="178" t="s">
        <v>125</v>
      </c>
      <c r="H11" s="178" t="s">
        <v>126</v>
      </c>
      <c r="I11" s="178" t="s">
        <v>127</v>
      </c>
      <c r="J11" s="178" t="s">
        <v>128</v>
      </c>
      <c r="K11" s="178" t="s">
        <v>129</v>
      </c>
      <c r="L11" s="178" t="s">
        <v>120</v>
      </c>
      <c r="M11" s="178" t="s">
        <v>130</v>
      </c>
      <c r="N11" s="178" t="s">
        <v>131</v>
      </c>
      <c r="O11" s="13"/>
      <c r="P11" s="88"/>
    </row>
    <row r="12" spans="1:16" ht="9.75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3"/>
    </row>
    <row r="13" spans="1:16" ht="13.15" x14ac:dyDescent="0.4">
      <c r="A13" s="3"/>
      <c r="B13" s="20"/>
      <c r="C13" s="213" t="s">
        <v>294</v>
      </c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13"/>
    </row>
    <row r="14" spans="1:16" x14ac:dyDescent="0.35">
      <c r="A14" s="3"/>
      <c r="B14" s="61">
        <f>'Tasa Global Part %.(etario)'!B14</f>
        <v>2020</v>
      </c>
      <c r="C14" s="232"/>
      <c r="D14" s="232"/>
      <c r="E14" s="232"/>
      <c r="F14" s="232"/>
      <c r="G14" s="232"/>
      <c r="H14" s="250"/>
      <c r="I14" s="250"/>
      <c r="J14" s="250"/>
      <c r="K14" s="250"/>
      <c r="L14" s="250"/>
      <c r="M14" s="250"/>
      <c r="N14" s="251"/>
      <c r="O14" s="13"/>
    </row>
    <row r="15" spans="1:16" x14ac:dyDescent="0.35">
      <c r="A15" s="3"/>
      <c r="B15" s="61">
        <f>'Tasa Global Part %.(etario)'!B15</f>
        <v>2021</v>
      </c>
      <c r="C15" s="232">
        <v>47.139750289466335</v>
      </c>
      <c r="D15" s="232">
        <v>47.209997156795211</v>
      </c>
      <c r="E15" s="232">
        <v>45.300976732758407</v>
      </c>
      <c r="F15" s="232">
        <v>44.923829136719206</v>
      </c>
      <c r="G15" s="232">
        <v>43.729248257336984</v>
      </c>
      <c r="H15" s="239">
        <v>45.082904314333959</v>
      </c>
      <c r="I15" s="239">
        <v>46.419532625021972</v>
      </c>
      <c r="J15" s="239">
        <v>46.094898956901595</v>
      </c>
      <c r="K15" s="239">
        <v>46.935998803865544</v>
      </c>
      <c r="L15" s="239">
        <v>45.11441687524723</v>
      </c>
      <c r="M15" s="239">
        <v>45.041866569487624</v>
      </c>
      <c r="N15" s="232">
        <v>45.535025247680579</v>
      </c>
      <c r="O15" s="13"/>
    </row>
    <row r="16" spans="1:16" ht="13.15" x14ac:dyDescent="0.4">
      <c r="A16" s="3"/>
      <c r="B16" s="61">
        <f>'Tasa Global Part %.(etario)'!B16</f>
        <v>2022</v>
      </c>
      <c r="C16" s="232">
        <v>46.351175809553823</v>
      </c>
      <c r="D16" s="232">
        <v>47.001150380864857</v>
      </c>
      <c r="E16" s="232">
        <v>46.500482784993011</v>
      </c>
      <c r="F16" s="232">
        <v>46.32668647704272</v>
      </c>
      <c r="G16" s="232">
        <v>44.978397769027886</v>
      </c>
      <c r="H16" s="232">
        <v>43.838837105225323</v>
      </c>
      <c r="I16" s="232">
        <v>44.6</v>
      </c>
      <c r="J16" s="232">
        <v>46.638510937985899</v>
      </c>
      <c r="K16" s="236">
        <v>47.465477983622904</v>
      </c>
      <c r="L16" s="246"/>
      <c r="M16" s="246"/>
      <c r="N16" s="255"/>
      <c r="O16" s="13"/>
    </row>
    <row r="17" spans="1:19" ht="13.15" x14ac:dyDescent="0.4">
      <c r="A17" s="3"/>
      <c r="B17" s="61"/>
      <c r="C17" s="61"/>
      <c r="D17" s="61"/>
      <c r="E17" s="61"/>
      <c r="F17" s="61"/>
      <c r="G17" s="266"/>
      <c r="H17" s="61"/>
      <c r="I17" s="61"/>
      <c r="J17" s="61"/>
      <c r="K17" s="61"/>
      <c r="L17" s="61"/>
      <c r="M17" s="61"/>
      <c r="N17" s="179"/>
      <c r="O17" s="13"/>
      <c r="Q17" s="51" t="s">
        <v>295</v>
      </c>
      <c r="R17" s="51" t="s">
        <v>40</v>
      </c>
      <c r="S17" s="51" t="s">
        <v>41</v>
      </c>
    </row>
    <row r="18" spans="1:19" ht="13.15" x14ac:dyDescent="0.4">
      <c r="A18" s="3"/>
      <c r="B18" s="11" t="str">
        <f>'Tasa Global Part %.(etario)'!B18</f>
        <v>Cambio '22/'21</v>
      </c>
      <c r="C18" s="232">
        <f>C16-C15</f>
        <v>-0.78857447991251206</v>
      </c>
      <c r="D18" s="232">
        <f>D16-D15</f>
        <v>-0.20884677593035406</v>
      </c>
      <c r="E18" s="232">
        <f>E16-E15</f>
        <v>1.1995060522346037</v>
      </c>
      <c r="F18" s="232">
        <f t="shared" ref="F18:J18" si="0">F16-F15</f>
        <v>1.4028573403235143</v>
      </c>
      <c r="G18" s="232">
        <f t="shared" si="0"/>
        <v>1.2491495116909022</v>
      </c>
      <c r="H18" s="232">
        <f t="shared" si="0"/>
        <v>-1.2440672091086356</v>
      </c>
      <c r="I18" s="232">
        <f t="shared" si="0"/>
        <v>-1.8195326250219708</v>
      </c>
      <c r="J18" s="232">
        <f t="shared" si="0"/>
        <v>0.54361198108430386</v>
      </c>
      <c r="K18" s="236">
        <f t="shared" ref="K18" si="1">K16-K15</f>
        <v>0.52947917975735947</v>
      </c>
      <c r="L18" s="239"/>
      <c r="M18" s="232"/>
      <c r="N18" s="232"/>
      <c r="O18" s="13"/>
      <c r="P18" s="187">
        <f>'Tasa Desocupación %.(Sexo)'!P15</f>
        <v>0</v>
      </c>
      <c r="Q18" s="97">
        <f>C14</f>
        <v>0</v>
      </c>
      <c r="R18" s="97">
        <f>C23</f>
        <v>0</v>
      </c>
      <c r="S18" s="97">
        <f>C32</f>
        <v>0</v>
      </c>
    </row>
    <row r="19" spans="1:19" ht="13.15" x14ac:dyDescent="0.4">
      <c r="A19" s="3"/>
      <c r="B19" s="61"/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3"/>
      <c r="P19" s="187">
        <f>'Tasa Desocupación %.(Sexo)'!P16</f>
        <v>0</v>
      </c>
      <c r="Q19" s="97">
        <f>D14</f>
        <v>0</v>
      </c>
      <c r="R19" s="97">
        <f>D23</f>
        <v>0</v>
      </c>
      <c r="S19" s="97">
        <f>D32</f>
        <v>0</v>
      </c>
    </row>
    <row r="20" spans="1:19" ht="13.15" x14ac:dyDescent="0.4">
      <c r="A20" s="3"/>
      <c r="B20" s="61"/>
      <c r="C20" s="81" t="s">
        <v>121</v>
      </c>
      <c r="D20" s="82" t="s">
        <v>122</v>
      </c>
      <c r="E20" s="81" t="s">
        <v>123</v>
      </c>
      <c r="F20" s="81" t="s">
        <v>124</v>
      </c>
      <c r="G20" s="81" t="s">
        <v>125</v>
      </c>
      <c r="H20" s="81" t="s">
        <v>126</v>
      </c>
      <c r="I20" s="81" t="s">
        <v>127</v>
      </c>
      <c r="J20" s="81" t="s">
        <v>128</v>
      </c>
      <c r="K20" s="81" t="s">
        <v>129</v>
      </c>
      <c r="L20" s="81" t="s">
        <v>120</v>
      </c>
      <c r="M20" s="81" t="s">
        <v>130</v>
      </c>
      <c r="N20" s="81" t="s">
        <v>131</v>
      </c>
      <c r="O20" s="13"/>
      <c r="P20" s="187">
        <f>'Tasa Desocupación %.(Sexo)'!P17</f>
        <v>0</v>
      </c>
      <c r="Q20" s="97">
        <f>E14</f>
        <v>0</v>
      </c>
      <c r="R20" s="97">
        <f>E23</f>
        <v>0</v>
      </c>
      <c r="S20" s="97">
        <f>E32</f>
        <v>0</v>
      </c>
    </row>
    <row r="21" spans="1:19" ht="13.15" x14ac:dyDescent="0.4">
      <c r="A21" s="3"/>
      <c r="B21" s="61"/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3"/>
      <c r="P21" s="187">
        <f>'Tasa Desocupación %.(Sexo)'!P18</f>
        <v>0</v>
      </c>
      <c r="Q21" s="97">
        <f>F14</f>
        <v>0</v>
      </c>
      <c r="R21" s="97">
        <f>F23</f>
        <v>0</v>
      </c>
      <c r="S21" s="97">
        <f>F32</f>
        <v>0</v>
      </c>
    </row>
    <row r="22" spans="1:19" ht="13.15" x14ac:dyDescent="0.4">
      <c r="A22" s="3"/>
      <c r="B22" s="61"/>
      <c r="C22" s="213" t="s">
        <v>36</v>
      </c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13"/>
      <c r="P22" s="187">
        <f>'Tasa Desocupación %.(Sexo)'!P19</f>
        <v>0</v>
      </c>
      <c r="Q22" s="97">
        <f>G14</f>
        <v>0</v>
      </c>
      <c r="R22" s="97">
        <f>G23</f>
        <v>0</v>
      </c>
      <c r="S22" s="97">
        <f>G32</f>
        <v>0</v>
      </c>
    </row>
    <row r="23" spans="1:19" x14ac:dyDescent="0.35">
      <c r="A23" s="3"/>
      <c r="B23" s="61">
        <f>B14</f>
        <v>2020</v>
      </c>
      <c r="C23" s="232"/>
      <c r="D23" s="232"/>
      <c r="E23" s="232"/>
      <c r="F23" s="232"/>
      <c r="G23" s="232"/>
      <c r="H23" s="232"/>
      <c r="I23" s="232"/>
      <c r="J23" s="232"/>
      <c r="K23" s="232"/>
      <c r="L23" s="232"/>
      <c r="M23" s="232"/>
      <c r="N23" s="232"/>
      <c r="O23" s="13"/>
      <c r="P23" s="187">
        <f>'Tasa Desocupación %.(Sexo)'!P20</f>
        <v>0</v>
      </c>
      <c r="Q23" s="97">
        <f>H14</f>
        <v>0</v>
      </c>
      <c r="R23" s="97">
        <f>H23</f>
        <v>0</v>
      </c>
      <c r="S23" s="97">
        <f>H32</f>
        <v>0</v>
      </c>
    </row>
    <row r="24" spans="1:19" x14ac:dyDescent="0.35">
      <c r="A24" s="3"/>
      <c r="B24" s="61">
        <f t="shared" ref="B24:B36" si="2">B15</f>
        <v>2021</v>
      </c>
      <c r="C24" s="232">
        <v>75.979429546644923</v>
      </c>
      <c r="D24" s="232">
        <v>77.53433977250171</v>
      </c>
      <c r="E24" s="232">
        <v>77.806379064193905</v>
      </c>
      <c r="F24" s="232">
        <v>77.740792588880652</v>
      </c>
      <c r="G24" s="232">
        <v>78.224348573536034</v>
      </c>
      <c r="H24" s="232">
        <v>78.549684992681804</v>
      </c>
      <c r="I24" s="232">
        <v>79.855395576177244</v>
      </c>
      <c r="J24" s="232">
        <v>80.151269083351394</v>
      </c>
      <c r="K24" s="232">
        <v>79.923736556753937</v>
      </c>
      <c r="L24" s="232">
        <v>79.735233060224402</v>
      </c>
      <c r="M24" s="232">
        <v>79.097956863400682</v>
      </c>
      <c r="N24" s="232">
        <v>79.515635783359244</v>
      </c>
      <c r="O24" s="13"/>
      <c r="P24" s="187">
        <f>'Tasa Desocupación %.(Sexo)'!P21</f>
        <v>0</v>
      </c>
      <c r="Q24" s="97">
        <f>I14</f>
        <v>0</v>
      </c>
      <c r="R24" s="97">
        <f>I23</f>
        <v>0</v>
      </c>
      <c r="S24" s="97">
        <f>I32</f>
        <v>0</v>
      </c>
    </row>
    <row r="25" spans="1:19" ht="13.15" x14ac:dyDescent="0.4">
      <c r="A25" s="3"/>
      <c r="B25" s="61">
        <f t="shared" si="2"/>
        <v>2022</v>
      </c>
      <c r="C25" s="232">
        <v>79.965668991508139</v>
      </c>
      <c r="D25" s="232">
        <v>81.804290791755975</v>
      </c>
      <c r="E25" s="232">
        <v>82.734791302699023</v>
      </c>
      <c r="F25" s="232">
        <v>82.275998802717197</v>
      </c>
      <c r="G25" s="232">
        <v>82.365279427940322</v>
      </c>
      <c r="H25" s="232">
        <v>82.133168254613992</v>
      </c>
      <c r="I25" s="232">
        <v>82.766275834047761</v>
      </c>
      <c r="J25" s="232">
        <v>81.595417155435442</v>
      </c>
      <c r="K25" s="236">
        <v>82.184970778168463</v>
      </c>
      <c r="L25" s="232"/>
      <c r="M25" s="232"/>
      <c r="N25" s="232"/>
      <c r="O25" s="13"/>
      <c r="P25" s="187">
        <f>'Tasa Desocupación %.(Sexo)'!P22</f>
        <v>0</v>
      </c>
      <c r="Q25" s="97">
        <f>J14</f>
        <v>0</v>
      </c>
      <c r="R25" s="97">
        <f>J23</f>
        <v>0</v>
      </c>
      <c r="S25" s="97">
        <f>J32</f>
        <v>0</v>
      </c>
    </row>
    <row r="26" spans="1:19" ht="13.15" x14ac:dyDescent="0.4">
      <c r="A26" s="3"/>
      <c r="B26" s="61"/>
      <c r="C26" s="61"/>
      <c r="D26" s="61"/>
      <c r="E26" s="61"/>
      <c r="F26" s="61"/>
      <c r="G26" s="266"/>
      <c r="H26" s="61"/>
      <c r="I26" s="61"/>
      <c r="J26" s="61"/>
      <c r="K26" s="61"/>
      <c r="L26" s="61"/>
      <c r="M26" s="61"/>
      <c r="N26" s="179"/>
      <c r="O26" s="13"/>
      <c r="P26" s="187">
        <f>'Tasa Desocupación %.(Sexo)'!P23</f>
        <v>0</v>
      </c>
      <c r="Q26" s="97">
        <f>K14</f>
        <v>0</v>
      </c>
      <c r="R26" s="97">
        <f>K23</f>
        <v>0</v>
      </c>
      <c r="S26" s="97">
        <f>K32</f>
        <v>0</v>
      </c>
    </row>
    <row r="27" spans="1:19" ht="13.15" x14ac:dyDescent="0.4">
      <c r="A27" s="3"/>
      <c r="B27" s="11" t="str">
        <f t="shared" si="2"/>
        <v>Cambio '22/'21</v>
      </c>
      <c r="C27" s="232">
        <f>C25-C24</f>
        <v>3.9862394448632159</v>
      </c>
      <c r="D27" s="232">
        <f>D25-D24</f>
        <v>4.2699510192542647</v>
      </c>
      <c r="E27" s="232">
        <f>E25-E24</f>
        <v>4.9284122385051177</v>
      </c>
      <c r="F27" s="232">
        <f t="shared" ref="F27:J27" si="3">F25-F24</f>
        <v>4.5352062138365454</v>
      </c>
      <c r="G27" s="232">
        <f t="shared" si="3"/>
        <v>4.1409308544042887</v>
      </c>
      <c r="H27" s="232">
        <f t="shared" si="3"/>
        <v>3.5834832619321872</v>
      </c>
      <c r="I27" s="232">
        <f t="shared" si="3"/>
        <v>2.9108802578705166</v>
      </c>
      <c r="J27" s="232">
        <f t="shared" si="3"/>
        <v>1.4441480720840474</v>
      </c>
      <c r="K27" s="236">
        <f t="shared" ref="K27" si="4">K25-K24</f>
        <v>2.2612342214145258</v>
      </c>
      <c r="L27" s="239"/>
      <c r="M27" s="232"/>
      <c r="N27" s="232"/>
      <c r="O27" s="13"/>
      <c r="P27" s="187">
        <f>'Tasa Desocupación %.(Sexo)'!P24</f>
        <v>0</v>
      </c>
      <c r="Q27" s="97">
        <f>L14</f>
        <v>0</v>
      </c>
      <c r="R27" s="97">
        <f>L23</f>
        <v>0</v>
      </c>
      <c r="S27" s="97">
        <f>L32</f>
        <v>0</v>
      </c>
    </row>
    <row r="28" spans="1:19" ht="13.15" x14ac:dyDescent="0.4">
      <c r="A28" s="3"/>
      <c r="B28" s="61"/>
      <c r="C28" s="179"/>
      <c r="D28" s="181"/>
      <c r="E28" s="181"/>
      <c r="F28" s="181"/>
      <c r="G28" s="181"/>
      <c r="H28" s="181"/>
      <c r="I28" s="181"/>
      <c r="J28" s="181"/>
      <c r="K28" s="181"/>
      <c r="L28" s="181"/>
      <c r="M28" s="181"/>
      <c r="N28" s="181"/>
      <c r="O28" s="13"/>
      <c r="P28" s="187">
        <f>'Tasa Desocupación %.(Sexo)'!P25</f>
        <v>0</v>
      </c>
      <c r="Q28" s="97">
        <f>M14</f>
        <v>0</v>
      </c>
      <c r="R28" s="97">
        <f>M23</f>
        <v>0</v>
      </c>
      <c r="S28" s="97">
        <f>M32</f>
        <v>0</v>
      </c>
    </row>
    <row r="29" spans="1:19" ht="13.15" x14ac:dyDescent="0.4">
      <c r="A29" s="3"/>
      <c r="B29" s="61"/>
      <c r="C29" s="81" t="s">
        <v>121</v>
      </c>
      <c r="D29" s="82" t="s">
        <v>122</v>
      </c>
      <c r="E29" s="81" t="s">
        <v>123</v>
      </c>
      <c r="F29" s="81" t="s">
        <v>124</v>
      </c>
      <c r="G29" s="81" t="s">
        <v>125</v>
      </c>
      <c r="H29" s="81" t="s">
        <v>126</v>
      </c>
      <c r="I29" s="81" t="s">
        <v>127</v>
      </c>
      <c r="J29" s="81" t="s">
        <v>128</v>
      </c>
      <c r="K29" s="81" t="s">
        <v>129</v>
      </c>
      <c r="L29" s="81" t="s">
        <v>120</v>
      </c>
      <c r="M29" s="81" t="s">
        <v>130</v>
      </c>
      <c r="N29" s="81" t="s">
        <v>131</v>
      </c>
      <c r="O29" s="13"/>
      <c r="P29" s="187">
        <f>'Tasa Desocupación %.(Sexo)'!P26</f>
        <v>0</v>
      </c>
      <c r="Q29" s="97">
        <f>N14</f>
        <v>0</v>
      </c>
      <c r="R29" s="97">
        <f>N23</f>
        <v>0</v>
      </c>
      <c r="S29" s="97">
        <f>N32</f>
        <v>0</v>
      </c>
    </row>
    <row r="30" spans="1:19" ht="13.15" x14ac:dyDescent="0.4">
      <c r="A30" s="3"/>
      <c r="B30" s="61"/>
      <c r="C30" s="179"/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3"/>
      <c r="P30" s="187" t="str">
        <f>'Tasa Desocupación %.(Sexo)'!P27</f>
        <v>Ene-Mar 2021</v>
      </c>
      <c r="Q30" s="97">
        <f>C15</f>
        <v>47.139750289466335</v>
      </c>
      <c r="R30" s="97">
        <f>C24</f>
        <v>75.979429546644923</v>
      </c>
      <c r="S30" s="97">
        <f>C33</f>
        <v>43.474647986823925</v>
      </c>
    </row>
    <row r="31" spans="1:19" ht="13.15" x14ac:dyDescent="0.4">
      <c r="A31" s="3"/>
      <c r="B31" s="61"/>
      <c r="C31" s="213" t="s">
        <v>38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13"/>
      <c r="P31" s="187" t="str">
        <f>'Tasa Desocupación %.(Sexo)'!P28</f>
        <v>Feb-Abr 2021</v>
      </c>
      <c r="Q31" s="97">
        <f>D15</f>
        <v>47.209997156795211</v>
      </c>
      <c r="R31" s="97">
        <f>D24</f>
        <v>77.53433977250171</v>
      </c>
      <c r="S31" s="97">
        <f>D33</f>
        <v>44.434465420966937</v>
      </c>
    </row>
    <row r="32" spans="1:19" x14ac:dyDescent="0.35">
      <c r="A32" s="3"/>
      <c r="B32" s="61">
        <f t="shared" si="2"/>
        <v>2020</v>
      </c>
      <c r="C32" s="232"/>
      <c r="D32" s="232"/>
      <c r="E32" s="232"/>
      <c r="F32" s="232"/>
      <c r="G32" s="232"/>
      <c r="H32" s="232"/>
      <c r="I32" s="232"/>
      <c r="J32" s="232"/>
      <c r="K32" s="232"/>
      <c r="L32" s="232"/>
      <c r="M32" s="232"/>
      <c r="N32" s="232"/>
      <c r="O32" s="13"/>
      <c r="P32" s="187" t="str">
        <f>'Tasa Desocupación %.(Sexo)'!P29</f>
        <v>Mar-May 2021</v>
      </c>
      <c r="Q32" s="97">
        <f>E15</f>
        <v>45.300976732758407</v>
      </c>
      <c r="R32" s="97">
        <f>E24</f>
        <v>77.806379064193905</v>
      </c>
      <c r="S32" s="97">
        <f>E33</f>
        <v>45.835699982988686</v>
      </c>
    </row>
    <row r="33" spans="1:19" x14ac:dyDescent="0.35">
      <c r="A33" s="3"/>
      <c r="B33" s="61">
        <f t="shared" si="2"/>
        <v>2021</v>
      </c>
      <c r="C33" s="232">
        <v>43.474647986823925</v>
      </c>
      <c r="D33" s="232">
        <v>44.434465420966937</v>
      </c>
      <c r="E33" s="232">
        <v>45.835699982988686</v>
      </c>
      <c r="F33" s="232">
        <v>45.555504156438637</v>
      </c>
      <c r="G33" s="232">
        <v>46.556922715074464</v>
      </c>
      <c r="H33" s="232">
        <v>47.371771389472769</v>
      </c>
      <c r="I33" s="232">
        <v>47.956869329841432</v>
      </c>
      <c r="J33" s="232">
        <v>47.367474905348104</v>
      </c>
      <c r="K33" s="232">
        <v>46.490361783609558</v>
      </c>
      <c r="L33" s="232">
        <v>46.082863394012456</v>
      </c>
      <c r="M33" s="232">
        <v>46.056604803179958</v>
      </c>
      <c r="N33" s="232">
        <v>46.130918886321773</v>
      </c>
      <c r="O33" s="13"/>
      <c r="P33" s="187" t="str">
        <f>'Tasa Desocupación %.(Sexo)'!P30</f>
        <v>Abr-Jun 2021</v>
      </c>
      <c r="Q33" s="97">
        <f>F15</f>
        <v>44.923829136719206</v>
      </c>
      <c r="R33" s="97">
        <f>F24</f>
        <v>77.740792588880652</v>
      </c>
      <c r="S33" s="97">
        <f>F33</f>
        <v>45.555504156438637</v>
      </c>
    </row>
    <row r="34" spans="1:19" ht="13.15" x14ac:dyDescent="0.4">
      <c r="A34" s="3"/>
      <c r="B34" s="61">
        <f t="shared" si="2"/>
        <v>2022</v>
      </c>
      <c r="C34" s="232">
        <v>46.356879619916484</v>
      </c>
      <c r="D34" s="232">
        <v>47.742307803615745</v>
      </c>
      <c r="E34" s="232">
        <v>48.074340200171633</v>
      </c>
      <c r="F34" s="232">
        <v>48.927361679371025</v>
      </c>
      <c r="G34" s="232">
        <v>48.428330136898033</v>
      </c>
      <c r="H34" s="232">
        <v>48.988181086581768</v>
      </c>
      <c r="I34" s="232">
        <v>50.813337159078344</v>
      </c>
      <c r="J34" s="232">
        <v>51.581255021976155</v>
      </c>
      <c r="K34" s="236">
        <v>51.66431036913464</v>
      </c>
      <c r="L34" s="232"/>
      <c r="M34" s="232"/>
      <c r="N34" s="232"/>
      <c r="O34" s="13"/>
      <c r="P34" s="187" t="str">
        <f>'Tasa Desocupación %.(Sexo)'!P31</f>
        <v>May-Jul 2021</v>
      </c>
      <c r="Q34" s="97">
        <f>G15</f>
        <v>43.729248257336984</v>
      </c>
      <c r="R34" s="97">
        <f>G24</f>
        <v>78.224348573536034</v>
      </c>
      <c r="S34" s="97">
        <f>G33</f>
        <v>46.556922715074464</v>
      </c>
    </row>
    <row r="35" spans="1:19" ht="13.15" x14ac:dyDescent="0.4">
      <c r="A35" s="3"/>
      <c r="B35" s="61"/>
      <c r="C35" s="61"/>
      <c r="D35" s="61"/>
      <c r="E35" s="61"/>
      <c r="F35" s="61"/>
      <c r="G35" s="266"/>
      <c r="H35" s="61"/>
      <c r="I35" s="61"/>
      <c r="J35" s="61"/>
      <c r="K35" s="61"/>
      <c r="L35" s="61"/>
      <c r="M35" s="61"/>
      <c r="N35" s="179"/>
      <c r="O35" s="13"/>
      <c r="P35" s="187" t="str">
        <f>'Tasa Desocupación %.(Sexo)'!P32</f>
        <v>Jun-Ago 2021</v>
      </c>
      <c r="Q35" s="97">
        <f>H15</f>
        <v>45.082904314333959</v>
      </c>
      <c r="R35" s="97">
        <f>H24</f>
        <v>78.549684992681804</v>
      </c>
      <c r="S35" s="97">
        <f>H33</f>
        <v>47.371771389472769</v>
      </c>
    </row>
    <row r="36" spans="1:19" ht="13.15" x14ac:dyDescent="0.4">
      <c r="A36" s="3"/>
      <c r="B36" s="11" t="str">
        <f t="shared" si="2"/>
        <v>Cambio '22/'21</v>
      </c>
      <c r="C36" s="232">
        <f>C34-C33</f>
        <v>2.8822316330925588</v>
      </c>
      <c r="D36" s="232">
        <f>D34-D33</f>
        <v>3.3078423826488077</v>
      </c>
      <c r="E36" s="232">
        <f>E34-E33</f>
        <v>2.2386402171829474</v>
      </c>
      <c r="F36" s="232">
        <f t="shared" ref="F36:J36" si="5">F34-F33</f>
        <v>3.3718575229323875</v>
      </c>
      <c r="G36" s="232">
        <f t="shared" si="5"/>
        <v>1.8714074218235695</v>
      </c>
      <c r="H36" s="232">
        <f t="shared" si="5"/>
        <v>1.616409697108999</v>
      </c>
      <c r="I36" s="232">
        <f t="shared" si="5"/>
        <v>2.8564678292369123</v>
      </c>
      <c r="J36" s="232">
        <f t="shared" si="5"/>
        <v>4.2137801166280511</v>
      </c>
      <c r="K36" s="236">
        <f t="shared" ref="K36" si="6">K34-K33</f>
        <v>5.173948585525082</v>
      </c>
      <c r="L36" s="239"/>
      <c r="M36" s="232"/>
      <c r="N36" s="232"/>
      <c r="O36" s="13"/>
      <c r="P36" s="187" t="str">
        <f>'Tasa Desocupación %.(Sexo)'!P33</f>
        <v>Jul-Sep 2021</v>
      </c>
      <c r="Q36" s="97">
        <f>I15</f>
        <v>46.419532625021972</v>
      </c>
      <c r="R36" s="97">
        <f>I24</f>
        <v>79.855395576177244</v>
      </c>
      <c r="S36" s="97">
        <f>I33</f>
        <v>47.956869329841432</v>
      </c>
    </row>
    <row r="37" spans="1:19" ht="13.15" x14ac:dyDescent="0.4">
      <c r="A37" s="3"/>
      <c r="B37" s="21"/>
      <c r="C37" s="179"/>
      <c r="D37" s="179"/>
      <c r="E37" s="179"/>
      <c r="F37" s="179"/>
      <c r="G37" s="179"/>
      <c r="H37" s="179"/>
      <c r="I37" s="179"/>
      <c r="J37" s="179"/>
      <c r="K37" s="179"/>
      <c r="L37" s="179"/>
      <c r="M37" s="179"/>
      <c r="N37" s="179"/>
      <c r="O37" s="13"/>
      <c r="P37" s="187" t="str">
        <f>'Tasa Desocupación %.(Sexo)'!P34</f>
        <v>Ago-Oct 2021</v>
      </c>
      <c r="Q37" s="97">
        <f>J15</f>
        <v>46.094898956901595</v>
      </c>
      <c r="R37" s="97">
        <f>J24</f>
        <v>80.151269083351394</v>
      </c>
      <c r="S37" s="97">
        <f>J33</f>
        <v>47.367474905348104</v>
      </c>
    </row>
    <row r="38" spans="1:19" ht="13.15" x14ac:dyDescent="0.4">
      <c r="A38" s="3"/>
      <c r="B38" s="21"/>
      <c r="C38" s="214" t="s">
        <v>253</v>
      </c>
      <c r="D38" s="214"/>
      <c r="E38" s="214"/>
      <c r="F38" s="214"/>
      <c r="G38" s="214"/>
      <c r="H38" s="214"/>
      <c r="I38" s="214"/>
      <c r="J38" s="214"/>
      <c r="K38" s="214"/>
      <c r="L38" s="214"/>
      <c r="M38" s="214"/>
      <c r="N38" s="214"/>
      <c r="O38" s="13"/>
      <c r="P38" s="187" t="str">
        <f>'Tasa Desocupación %.(Sexo)'!P35</f>
        <v>Sep-Nov 2021</v>
      </c>
      <c r="Q38" s="97">
        <f>K15</f>
        <v>46.935998803865544</v>
      </c>
      <c r="R38" s="97">
        <f>K24</f>
        <v>79.923736556753937</v>
      </c>
      <c r="S38" s="97">
        <f>K33</f>
        <v>46.490361783609558</v>
      </c>
    </row>
    <row r="39" spans="1:19" ht="13.15" x14ac:dyDescent="0.4">
      <c r="A39" s="3"/>
      <c r="B39" s="21"/>
      <c r="C39" s="212" t="str">
        <f>'Tasa Global Part %.(etario)'!C39:N39</f>
        <v>Porcentaje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3"/>
      <c r="P39" s="187" t="str">
        <f>'Tasa Desocupación %.(Sexo)'!P36</f>
        <v>Oct-Dic 2021</v>
      </c>
      <c r="Q39" s="97">
        <f>L15</f>
        <v>45.11441687524723</v>
      </c>
      <c r="R39" s="97">
        <f>L24</f>
        <v>79.735233060224402</v>
      </c>
      <c r="S39" s="97">
        <f>L33</f>
        <v>46.082863394012456</v>
      </c>
    </row>
    <row r="40" spans="1:19" ht="13.15" x14ac:dyDescent="0.4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187" t="str">
        <f>'Tasa Desocupación %.(Sexo)'!P37</f>
        <v>Nov 21-Ene 22</v>
      </c>
      <c r="Q40" s="97">
        <f>M15</f>
        <v>45.041866569487624</v>
      </c>
      <c r="R40" s="97">
        <f>M24</f>
        <v>79.097956863400682</v>
      </c>
      <c r="S40" s="97">
        <f>M33</f>
        <v>46.056604803179958</v>
      </c>
    </row>
    <row r="41" spans="1:19" ht="13.15" x14ac:dyDescent="0.4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187" t="str">
        <f>'Tasa Desocupación %.(Sexo)'!P38</f>
        <v>Dic 21-Feb 22</v>
      </c>
      <c r="Q41" s="97">
        <f>N15</f>
        <v>45.535025247680579</v>
      </c>
      <c r="R41" s="97">
        <f>N24</f>
        <v>79.515635783359244</v>
      </c>
      <c r="S41" s="97">
        <f>N33</f>
        <v>46.130918886321773</v>
      </c>
    </row>
    <row r="42" spans="1:19" ht="14.25" customHeight="1" x14ac:dyDescent="0.4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187" t="str">
        <f>'Tasa Desocupación %.(Sexo)'!P39</f>
        <v>Ene-Mar 2022</v>
      </c>
      <c r="Q42" s="97">
        <f>C16</f>
        <v>46.351175809553823</v>
      </c>
      <c r="R42" s="97">
        <f>C25</f>
        <v>79.965668991508139</v>
      </c>
      <c r="S42" s="97">
        <f>C34</f>
        <v>46.356879619916484</v>
      </c>
    </row>
    <row r="43" spans="1:19" ht="13.15" x14ac:dyDescent="0.4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187" t="str">
        <f>'Tasa Desocupación %.(Sexo)'!P40</f>
        <v>Feb-Abr 2022</v>
      </c>
      <c r="Q43" s="97">
        <f>D16</f>
        <v>47.001150380864857</v>
      </c>
      <c r="R43" s="97">
        <f>D25</f>
        <v>81.804290791755975</v>
      </c>
      <c r="S43" s="97">
        <f>D34</f>
        <v>47.742307803615745</v>
      </c>
    </row>
    <row r="44" spans="1:19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187" t="str">
        <f>'Tasa Desocupación %.(Sexo)'!P41</f>
        <v>Mar-May 2022</v>
      </c>
      <c r="Q44" s="97">
        <f>E16</f>
        <v>46.500482784993011</v>
      </c>
      <c r="R44" s="97">
        <f>E25</f>
        <v>82.734791302699023</v>
      </c>
      <c r="S44" s="97">
        <f>E34</f>
        <v>48.074340200171633</v>
      </c>
    </row>
    <row r="45" spans="1:19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187" t="str">
        <f>'Tasa Desocupación %.(Sexo)'!P42</f>
        <v>Abr-Jun 2022</v>
      </c>
      <c r="Q45" s="56">
        <f>F16</f>
        <v>46.32668647704272</v>
      </c>
      <c r="R45" s="56">
        <f>F25</f>
        <v>82.275998802717197</v>
      </c>
      <c r="S45" s="56">
        <f>F34</f>
        <v>48.927361679371025</v>
      </c>
    </row>
    <row r="46" spans="1:19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187" t="str">
        <f>'Tasa Desocupación %.(Sexo)'!P43</f>
        <v>May-Jul 2022</v>
      </c>
      <c r="Q46" s="97">
        <f>G16</f>
        <v>44.978397769027886</v>
      </c>
      <c r="R46" s="97">
        <f>G25</f>
        <v>82.365279427940322</v>
      </c>
      <c r="S46" s="97">
        <f>G34</f>
        <v>48.428330136898033</v>
      </c>
    </row>
    <row r="47" spans="1:19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187" t="str">
        <f>'Tasa Desocupación %.(Sexo)'!P44</f>
        <v>Jun-Ago 2022</v>
      </c>
      <c r="Q47" s="97">
        <f>H16</f>
        <v>43.838837105225323</v>
      </c>
      <c r="R47" s="97">
        <f>H25</f>
        <v>82.133168254613992</v>
      </c>
      <c r="S47" s="97">
        <f>H34</f>
        <v>48.988181086581768</v>
      </c>
    </row>
    <row r="48" spans="1:19" ht="13.15" x14ac:dyDescent="0.4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187" t="str">
        <f>'Tasa Desocupación %.(Sexo)'!P45</f>
        <v>Jul-Sep 2022</v>
      </c>
      <c r="Q48" s="97">
        <f>I16</f>
        <v>44.6</v>
      </c>
      <c r="R48" s="97">
        <f>I25</f>
        <v>82.766275834047761</v>
      </c>
      <c r="S48" s="97">
        <f>I34</f>
        <v>50.813337159078344</v>
      </c>
    </row>
    <row r="49" spans="1:19" ht="13.15" x14ac:dyDescent="0.4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187" t="str">
        <f>'Tasa Desocupación %.(Sexo)'!P46</f>
        <v>Ago-Oct 2022</v>
      </c>
      <c r="Q49" s="97">
        <f>J16</f>
        <v>46.638510937985899</v>
      </c>
      <c r="R49" s="97">
        <f>J25</f>
        <v>81.595417155435442</v>
      </c>
      <c r="S49" s="97">
        <f>J34</f>
        <v>51.581255021976155</v>
      </c>
    </row>
    <row r="50" spans="1:19" ht="13.15" x14ac:dyDescent="0.4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187" t="str">
        <f>'Tasa Desocupación %.(Sexo)'!P47</f>
        <v>Sep-Nov 2022</v>
      </c>
      <c r="Q50" s="97">
        <f>K16</f>
        <v>47.465477983622904</v>
      </c>
      <c r="R50" s="97">
        <f>K25</f>
        <v>82.184970778168463</v>
      </c>
      <c r="S50" s="97">
        <f>K34</f>
        <v>51.66431036913464</v>
      </c>
    </row>
    <row r="51" spans="1:19" ht="13.15" x14ac:dyDescent="0.4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187" t="str">
        <f>'Tasa Desocupación %.(Sexo)'!P48</f>
        <v>Oct-Dic 2022</v>
      </c>
      <c r="Q51" s="97">
        <f>L16</f>
        <v>0</v>
      </c>
      <c r="R51" s="97">
        <f>L25</f>
        <v>0</v>
      </c>
      <c r="S51" s="97">
        <f>L34</f>
        <v>0</v>
      </c>
    </row>
    <row r="52" spans="1:19" ht="13.15" x14ac:dyDescent="0.4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187" t="str">
        <f>'Tasa Desocupación %.(Sexo)'!P49</f>
        <v>Nov 21-Ene 22</v>
      </c>
      <c r="Q52" s="97">
        <f>M16</f>
        <v>0</v>
      </c>
      <c r="R52" s="97">
        <f>M25</f>
        <v>0</v>
      </c>
      <c r="S52" s="97">
        <f>M34</f>
        <v>0</v>
      </c>
    </row>
    <row r="53" spans="1:19" ht="13.15" x14ac:dyDescent="0.4">
      <c r="A53" s="144" t="str">
        <f>+Índice!A46</f>
        <v>Fuente: Departamento Administrativo Nacional de Estadística, Gran Encuesta Integrada de Hogares (GEIH) noviembre 2022.</v>
      </c>
      <c r="B53" s="147"/>
      <c r="C53" s="40"/>
      <c r="D53" s="40"/>
      <c r="E53" s="40"/>
      <c r="F53" s="40"/>
      <c r="G53" s="40"/>
      <c r="H53" s="40"/>
      <c r="I53" s="65"/>
      <c r="J53" s="65"/>
      <c r="K53" s="65"/>
      <c r="L53" s="65"/>
      <c r="M53" s="65"/>
      <c r="N53" s="65"/>
      <c r="O53" s="13"/>
      <c r="P53" s="187" t="str">
        <f>'Tasa Desocupación %.(Sexo)'!P50</f>
        <v>Dic 21-Feb 22</v>
      </c>
      <c r="Q53" s="97">
        <f>L16</f>
        <v>0</v>
      </c>
      <c r="R53" s="97">
        <f>L25</f>
        <v>0</v>
      </c>
      <c r="S53" s="97">
        <f>L34</f>
        <v>0</v>
      </c>
    </row>
    <row r="54" spans="1:19" s="51" customFormat="1" x14ac:dyDescent="0.35">
      <c r="A54" s="149" t="s">
        <v>16</v>
      </c>
      <c r="B54" s="15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187"/>
    </row>
    <row r="55" spans="1:19" s="51" customFormat="1" x14ac:dyDescent="0.3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1" customFormat="1" x14ac:dyDescent="0.3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35">
      <c r="H57" s="1"/>
    </row>
    <row r="58" spans="1:19" x14ac:dyDescent="0.35">
      <c r="H58" s="1"/>
    </row>
    <row r="59" spans="1:19" x14ac:dyDescent="0.35">
      <c r="H59" s="1"/>
    </row>
    <row r="60" spans="1:19" x14ac:dyDescent="0.35">
      <c r="H60" s="1"/>
    </row>
    <row r="61" spans="1:19" x14ac:dyDescent="0.35">
      <c r="H61" s="1"/>
    </row>
    <row r="62" spans="1:19" x14ac:dyDescent="0.35">
      <c r="H62" s="1"/>
    </row>
    <row r="63" spans="1:19" x14ac:dyDescent="0.3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11" sqref="P11"/>
    </sheetView>
  </sheetViews>
  <sheetFormatPr baseColWidth="10" defaultColWidth="10.86328125" defaultRowHeight="12.75" x14ac:dyDescent="0.35"/>
  <cols>
    <col min="1" max="1" width="1.86328125" style="10" customWidth="1"/>
    <col min="2" max="2" width="15.53125" style="10" customWidth="1"/>
    <col min="3" max="14" width="9.53125" style="10" customWidth="1"/>
    <col min="15" max="15" width="1" style="10" customWidth="1"/>
    <col min="16" max="16" width="14.6640625" style="51" bestFit="1" customWidth="1"/>
    <col min="17" max="18" width="7.86328125" style="51" bestFit="1" customWidth="1"/>
    <col min="19" max="19" width="9.53125" style="51" bestFit="1" customWidth="1"/>
    <col min="20" max="20" width="10.86328125" style="58"/>
    <col min="21" max="16384" width="10.86328125" style="10"/>
  </cols>
  <sheetData>
    <row r="1" spans="1:20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59"/>
    </row>
    <row r="5" spans="1:20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5"/>
    </row>
    <row r="6" spans="1:20" ht="4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5"/>
    </row>
    <row r="7" spans="1:20" ht="13.15" x14ac:dyDescent="0.4">
      <c r="A7" s="3"/>
      <c r="B7" s="11"/>
      <c r="C7" s="202" t="s">
        <v>247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3"/>
      <c r="T7" s="10"/>
    </row>
    <row r="8" spans="1:20" ht="13.15" x14ac:dyDescent="0.4">
      <c r="A8" s="3"/>
      <c r="B8" s="11"/>
      <c r="C8" s="192" t="str">
        <f>' Etáreo Mercado Laboral (tasas)'!C8:I8</f>
        <v>Porcentaje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  <c r="T8" s="10"/>
    </row>
    <row r="9" spans="1:20" ht="13.15" x14ac:dyDescent="0.4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4">
      <c r="A10" s="3"/>
      <c r="B10" s="2"/>
      <c r="C10" s="190" t="s">
        <v>137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3"/>
      <c r="T10" s="10"/>
    </row>
    <row r="11" spans="1:20" ht="13.15" x14ac:dyDescent="0.4">
      <c r="A11" s="3"/>
      <c r="B11" s="2"/>
      <c r="C11" s="178" t="s">
        <v>121</v>
      </c>
      <c r="D11" s="60" t="s">
        <v>122</v>
      </c>
      <c r="E11" s="178" t="s">
        <v>123</v>
      </c>
      <c r="F11" s="178" t="s">
        <v>124</v>
      </c>
      <c r="G11" s="178" t="s">
        <v>125</v>
      </c>
      <c r="H11" s="178" t="s">
        <v>126</v>
      </c>
      <c r="I11" s="178" t="s">
        <v>127</v>
      </c>
      <c r="J11" s="178" t="s">
        <v>128</v>
      </c>
      <c r="K11" s="178" t="s">
        <v>129</v>
      </c>
      <c r="L11" s="178" t="s">
        <v>120</v>
      </c>
      <c r="M11" s="178" t="s">
        <v>130</v>
      </c>
      <c r="N11" s="178" t="s">
        <v>131</v>
      </c>
      <c r="O11" s="13"/>
      <c r="P11" s="88"/>
      <c r="T11" s="10"/>
    </row>
    <row r="12" spans="1:20" ht="9.75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3"/>
      <c r="T12" s="10"/>
    </row>
    <row r="13" spans="1:20" ht="13.15" x14ac:dyDescent="0.4">
      <c r="A13" s="3"/>
      <c r="B13" s="20"/>
      <c r="C13" s="213" t="s">
        <v>294</v>
      </c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13"/>
      <c r="T13" s="10"/>
    </row>
    <row r="14" spans="1:20" x14ac:dyDescent="0.35">
      <c r="A14" s="3"/>
      <c r="B14" s="61">
        <f>'Tasa ocupación %.(etario)'!B14</f>
        <v>2020</v>
      </c>
      <c r="C14" s="232"/>
      <c r="D14" s="232"/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13"/>
      <c r="T14" s="10"/>
    </row>
    <row r="15" spans="1:20" x14ac:dyDescent="0.35">
      <c r="A15" s="3"/>
      <c r="B15" s="61">
        <f>'Tasa ocupación %.(etario)'!B15</f>
        <v>2021</v>
      </c>
      <c r="C15" s="232">
        <v>29.14225448952697</v>
      </c>
      <c r="D15" s="232">
        <v>27.571559850528072</v>
      </c>
      <c r="E15" s="232">
        <v>27.214033182374742</v>
      </c>
      <c r="F15" s="232">
        <v>26.873257993301792</v>
      </c>
      <c r="G15" s="232">
        <v>27.702190880753776</v>
      </c>
      <c r="H15" s="232">
        <v>26.072609772034671</v>
      </c>
      <c r="I15" s="232">
        <v>23.477658547880147</v>
      </c>
      <c r="J15" s="232">
        <v>22.2757172529396</v>
      </c>
      <c r="K15" s="232">
        <v>21.396307485496965</v>
      </c>
      <c r="L15" s="232">
        <v>21.004618935092235</v>
      </c>
      <c r="M15" s="232">
        <v>22.716837819057233</v>
      </c>
      <c r="N15" s="232">
        <v>22.739951369101924</v>
      </c>
      <c r="O15" s="13"/>
      <c r="T15" s="51"/>
    </row>
    <row r="16" spans="1:20" ht="13.15" x14ac:dyDescent="0.4">
      <c r="A16" s="3"/>
      <c r="B16" s="61">
        <f>'Tasa ocupación %.(etario)'!B16</f>
        <v>2022</v>
      </c>
      <c r="C16" s="232">
        <v>23.17916854387618</v>
      </c>
      <c r="D16" s="232">
        <v>19.850480598766438</v>
      </c>
      <c r="E16" s="232">
        <v>18.763793719341358</v>
      </c>
      <c r="F16" s="232">
        <v>17.885946084113051</v>
      </c>
      <c r="G16" s="232">
        <v>18.313730861315321</v>
      </c>
      <c r="H16" s="232">
        <v>19.146311200277101</v>
      </c>
      <c r="I16" s="232">
        <v>18.938425235304226</v>
      </c>
      <c r="J16" s="232">
        <v>17.841200190969538</v>
      </c>
      <c r="K16" s="236">
        <v>16.743780095281448</v>
      </c>
      <c r="L16" s="232"/>
      <c r="M16" s="232"/>
      <c r="N16" s="232"/>
      <c r="O16" s="13"/>
      <c r="T16" s="51"/>
    </row>
    <row r="17" spans="1:20" ht="13.15" x14ac:dyDescent="0.4">
      <c r="A17" s="3"/>
      <c r="B17" s="61"/>
      <c r="C17" s="61"/>
      <c r="D17" s="61"/>
      <c r="E17" s="61"/>
      <c r="F17" s="61"/>
      <c r="G17" s="266"/>
      <c r="H17" s="61"/>
      <c r="I17" s="61"/>
      <c r="J17" s="61"/>
      <c r="K17" s="61"/>
      <c r="L17" s="61"/>
      <c r="M17" s="61"/>
      <c r="N17" s="179"/>
      <c r="O17" s="13"/>
      <c r="Q17" s="51" t="s">
        <v>295</v>
      </c>
      <c r="R17" s="51" t="s">
        <v>40</v>
      </c>
      <c r="S17" s="51" t="s">
        <v>41</v>
      </c>
      <c r="T17" s="51"/>
    </row>
    <row r="18" spans="1:20" ht="13.15" x14ac:dyDescent="0.4">
      <c r="A18" s="3"/>
      <c r="B18" s="11" t="str">
        <f>'Tasa ocupación %.(etario)'!B18</f>
        <v>Cambio '22/'21</v>
      </c>
      <c r="C18" s="232">
        <f>C16-C15</f>
        <v>-5.9630859456507892</v>
      </c>
      <c r="D18" s="232">
        <f>D16-D15</f>
        <v>-7.7210792517616333</v>
      </c>
      <c r="E18" s="232">
        <f>E16-E15</f>
        <v>-8.4502394630333839</v>
      </c>
      <c r="F18" s="232">
        <f t="shared" ref="F18:J18" si="0">F16-F15</f>
        <v>-8.9873119091887403</v>
      </c>
      <c r="G18" s="232">
        <f t="shared" si="0"/>
        <v>-9.3884600194384547</v>
      </c>
      <c r="H18" s="232">
        <f t="shared" si="0"/>
        <v>-6.9262985717575702</v>
      </c>
      <c r="I18" s="232">
        <f t="shared" si="0"/>
        <v>-4.5392333125759201</v>
      </c>
      <c r="J18" s="232">
        <f t="shared" si="0"/>
        <v>-4.4345170619700625</v>
      </c>
      <c r="K18" s="236">
        <f t="shared" ref="K18" si="1">K16-K15</f>
        <v>-4.6525273902155178</v>
      </c>
      <c r="L18" s="239"/>
      <c r="M18" s="232"/>
      <c r="N18" s="232"/>
      <c r="O18" s="13"/>
      <c r="P18" s="187">
        <f>'Tasa Desocupación %.(Sexo)'!P15</f>
        <v>0</v>
      </c>
      <c r="Q18" s="97">
        <f>C14</f>
        <v>0</v>
      </c>
      <c r="R18" s="97">
        <f>C23</f>
        <v>0</v>
      </c>
      <c r="S18" s="97">
        <f>C32</f>
        <v>0</v>
      </c>
      <c r="T18" s="51"/>
    </row>
    <row r="19" spans="1:20" ht="13.15" x14ac:dyDescent="0.4">
      <c r="A19" s="3"/>
      <c r="B19" s="61"/>
      <c r="C19" s="179"/>
      <c r="D19" s="179"/>
      <c r="E19" s="179"/>
      <c r="F19" s="179"/>
      <c r="G19" s="179"/>
      <c r="H19" s="179"/>
      <c r="I19" s="61"/>
      <c r="J19" s="61"/>
      <c r="K19" s="179"/>
      <c r="L19" s="179"/>
      <c r="M19" s="179"/>
      <c r="N19" s="268"/>
      <c r="O19" s="13"/>
      <c r="P19" s="187">
        <f>'Tasa Desocupación %.(Sexo)'!P16</f>
        <v>0</v>
      </c>
      <c r="Q19" s="97">
        <f>D14</f>
        <v>0</v>
      </c>
      <c r="R19" s="97">
        <f>D23</f>
        <v>0</v>
      </c>
      <c r="S19" s="97">
        <f>D32</f>
        <v>0</v>
      </c>
      <c r="T19" s="51"/>
    </row>
    <row r="20" spans="1:20" ht="13.15" x14ac:dyDescent="0.4">
      <c r="A20" s="3"/>
      <c r="B20" s="61"/>
      <c r="C20" s="81" t="s">
        <v>121</v>
      </c>
      <c r="D20" s="82" t="s">
        <v>122</v>
      </c>
      <c r="E20" s="81" t="s">
        <v>123</v>
      </c>
      <c r="F20" s="81" t="s">
        <v>124</v>
      </c>
      <c r="G20" s="81" t="s">
        <v>125</v>
      </c>
      <c r="H20" s="81" t="s">
        <v>126</v>
      </c>
      <c r="I20" s="81" t="s">
        <v>127</v>
      </c>
      <c r="J20" s="81" t="s">
        <v>128</v>
      </c>
      <c r="K20" s="81" t="s">
        <v>129</v>
      </c>
      <c r="L20" s="81" t="s">
        <v>120</v>
      </c>
      <c r="M20" s="81" t="s">
        <v>130</v>
      </c>
      <c r="N20" s="81" t="s">
        <v>131</v>
      </c>
      <c r="O20" s="13"/>
      <c r="P20" s="187">
        <f>'Tasa Desocupación %.(Sexo)'!P17</f>
        <v>0</v>
      </c>
      <c r="Q20" s="97">
        <f>E14</f>
        <v>0</v>
      </c>
      <c r="R20" s="97">
        <f>E23</f>
        <v>0</v>
      </c>
      <c r="S20" s="97">
        <f>E32</f>
        <v>0</v>
      </c>
      <c r="T20" s="51"/>
    </row>
    <row r="21" spans="1:20" ht="13.15" x14ac:dyDescent="0.4">
      <c r="A21" s="3"/>
      <c r="B21" s="61"/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3"/>
      <c r="P21" s="187">
        <f>'Tasa Desocupación %.(Sexo)'!P18</f>
        <v>0</v>
      </c>
      <c r="Q21" s="97">
        <f>F14</f>
        <v>0</v>
      </c>
      <c r="R21" s="97">
        <f>F23</f>
        <v>0</v>
      </c>
      <c r="S21" s="97">
        <f>F32</f>
        <v>0</v>
      </c>
      <c r="T21" s="51"/>
    </row>
    <row r="22" spans="1:20" ht="13.15" x14ac:dyDescent="0.4">
      <c r="A22" s="3"/>
      <c r="B22" s="61"/>
      <c r="C22" s="213" t="s">
        <v>36</v>
      </c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13"/>
      <c r="P22" s="187">
        <f>'Tasa Desocupación %.(Sexo)'!P19</f>
        <v>0</v>
      </c>
      <c r="Q22" s="97">
        <f>G14</f>
        <v>0</v>
      </c>
      <c r="R22" s="97">
        <f>G23</f>
        <v>0</v>
      </c>
      <c r="S22" s="97">
        <f>G32</f>
        <v>0</v>
      </c>
      <c r="T22" s="51"/>
    </row>
    <row r="23" spans="1:20" x14ac:dyDescent="0.35">
      <c r="A23" s="3"/>
      <c r="B23" s="61">
        <f>'Tasa ocupación %.(etario)'!B23</f>
        <v>2020</v>
      </c>
      <c r="C23" s="232"/>
      <c r="D23" s="232"/>
      <c r="E23" s="232"/>
      <c r="F23" s="232"/>
      <c r="G23" s="232"/>
      <c r="H23" s="232"/>
      <c r="I23" s="232"/>
      <c r="J23" s="232"/>
      <c r="K23" s="232"/>
      <c r="L23" s="232"/>
      <c r="M23" s="232"/>
      <c r="N23" s="232"/>
      <c r="O23" s="13"/>
      <c r="P23" s="187">
        <f>'Tasa Desocupación %.(Sexo)'!P20</f>
        <v>0</v>
      </c>
      <c r="Q23" s="97">
        <f>H14</f>
        <v>0</v>
      </c>
      <c r="R23" s="97">
        <f>H23</f>
        <v>0</v>
      </c>
      <c r="S23" s="97">
        <f>H32</f>
        <v>0</v>
      </c>
      <c r="T23" s="51"/>
    </row>
    <row r="24" spans="1:20" x14ac:dyDescent="0.35">
      <c r="A24" s="3"/>
      <c r="B24" s="61">
        <f>'Tasa ocupación %.(etario)'!B24</f>
        <v>2021</v>
      </c>
      <c r="C24" s="232">
        <v>15.673458819534272</v>
      </c>
      <c r="D24" s="232">
        <v>14.268441558590741</v>
      </c>
      <c r="E24" s="232">
        <v>13.283584165888996</v>
      </c>
      <c r="F24" s="232">
        <v>13.172010534847296</v>
      </c>
      <c r="G24" s="232">
        <v>11.866760779174086</v>
      </c>
      <c r="H24" s="232">
        <v>11.430930209839902</v>
      </c>
      <c r="I24" s="232">
        <v>10.315565953828139</v>
      </c>
      <c r="J24" s="232">
        <v>10.286218378309639</v>
      </c>
      <c r="K24" s="232">
        <v>9.9323107048263193</v>
      </c>
      <c r="L24" s="232">
        <v>10.172783157136688</v>
      </c>
      <c r="M24" s="232">
        <v>10.957324037272995</v>
      </c>
      <c r="N24" s="232">
        <v>11.360920281229008</v>
      </c>
      <c r="O24" s="13"/>
      <c r="P24" s="187">
        <f>'Tasa Desocupación %.(Sexo)'!P21</f>
        <v>0</v>
      </c>
      <c r="Q24" s="97">
        <f>I14</f>
        <v>0</v>
      </c>
      <c r="R24" s="97">
        <f>I23</f>
        <v>0</v>
      </c>
      <c r="S24" s="97">
        <f>I32</f>
        <v>0</v>
      </c>
      <c r="T24" s="51"/>
    </row>
    <row r="25" spans="1:20" ht="13.15" x14ac:dyDescent="0.4">
      <c r="A25" s="3"/>
      <c r="B25" s="61">
        <f>'Tasa ocupación %.(etario)'!B25</f>
        <v>2022</v>
      </c>
      <c r="C25" s="232">
        <v>11.321094903304981</v>
      </c>
      <c r="D25" s="232">
        <v>10.091698119891355</v>
      </c>
      <c r="E25" s="232">
        <v>8.7405314884429366</v>
      </c>
      <c r="F25" s="232">
        <v>8.2199341206704482</v>
      </c>
      <c r="G25" s="232">
        <v>7.7809090578355526</v>
      </c>
      <c r="H25" s="232">
        <v>8.0166518044224624</v>
      </c>
      <c r="I25" s="232">
        <v>7.8185525716264177</v>
      </c>
      <c r="J25" s="232">
        <v>7.8945823729592206</v>
      </c>
      <c r="K25" s="236">
        <v>7.5300320583314928</v>
      </c>
      <c r="L25" s="232"/>
      <c r="M25" s="232"/>
      <c r="N25" s="232"/>
      <c r="O25" s="13"/>
      <c r="P25" s="187">
        <f>'Tasa Desocupación %.(Sexo)'!P22</f>
        <v>0</v>
      </c>
      <c r="Q25" s="97">
        <f>J14</f>
        <v>0</v>
      </c>
      <c r="R25" s="97">
        <f>J23</f>
        <v>0</v>
      </c>
      <c r="S25" s="97">
        <f>J32</f>
        <v>0</v>
      </c>
      <c r="T25" s="51"/>
    </row>
    <row r="26" spans="1:20" ht="13.15" x14ac:dyDescent="0.4">
      <c r="A26" s="3"/>
      <c r="B26" s="61"/>
      <c r="C26" s="61"/>
      <c r="D26" s="61"/>
      <c r="E26" s="61"/>
      <c r="F26" s="61"/>
      <c r="G26" s="266"/>
      <c r="H26" s="61"/>
      <c r="I26" s="61"/>
      <c r="J26" s="61"/>
      <c r="K26" s="61"/>
      <c r="L26" s="61"/>
      <c r="M26" s="61"/>
      <c r="N26" s="179"/>
      <c r="O26" s="13"/>
      <c r="P26" s="187">
        <f>'Tasa Desocupación %.(Sexo)'!P23</f>
        <v>0</v>
      </c>
      <c r="Q26" s="97">
        <f>K14</f>
        <v>0</v>
      </c>
      <c r="R26" s="97">
        <f>K23</f>
        <v>0</v>
      </c>
      <c r="S26" s="97">
        <f>K32</f>
        <v>0</v>
      </c>
      <c r="T26" s="51"/>
    </row>
    <row r="27" spans="1:20" ht="13.15" x14ac:dyDescent="0.4">
      <c r="A27" s="3"/>
      <c r="B27" s="11" t="str">
        <f>'Tasa ocupación %.(etario)'!B27</f>
        <v>Cambio '22/'21</v>
      </c>
      <c r="C27" s="232">
        <f>C25-C24</f>
        <v>-4.3523639162292902</v>
      </c>
      <c r="D27" s="232">
        <f>D25-D24</f>
        <v>-4.1767434386993862</v>
      </c>
      <c r="E27" s="232">
        <f>E25-E24</f>
        <v>-4.5430526774460596</v>
      </c>
      <c r="F27" s="232">
        <f t="shared" ref="F27:J27" si="2">F25-F24</f>
        <v>-4.9520764141768474</v>
      </c>
      <c r="G27" s="232">
        <f t="shared" si="2"/>
        <v>-4.0858517213385337</v>
      </c>
      <c r="H27" s="232">
        <f t="shared" si="2"/>
        <v>-3.4142784054174395</v>
      </c>
      <c r="I27" s="232">
        <f t="shared" si="2"/>
        <v>-2.4970133822017218</v>
      </c>
      <c r="J27" s="232">
        <f t="shared" si="2"/>
        <v>-2.3916360053504189</v>
      </c>
      <c r="K27" s="236">
        <f t="shared" ref="K27" si="3">K25-K24</f>
        <v>-2.4022786464948265</v>
      </c>
      <c r="L27" s="239"/>
      <c r="M27" s="232"/>
      <c r="N27" s="232"/>
      <c r="O27" s="13"/>
      <c r="P27" s="187">
        <f>'Tasa Desocupación %.(Sexo)'!P24</f>
        <v>0</v>
      </c>
      <c r="Q27" s="97">
        <f>L14</f>
        <v>0</v>
      </c>
      <c r="R27" s="97">
        <f>L23</f>
        <v>0</v>
      </c>
      <c r="S27" s="97">
        <f>L32</f>
        <v>0</v>
      </c>
      <c r="T27" s="51"/>
    </row>
    <row r="28" spans="1:20" ht="13.15" x14ac:dyDescent="0.4">
      <c r="A28" s="3"/>
      <c r="B28" s="61"/>
      <c r="C28" s="179"/>
      <c r="D28" s="181"/>
      <c r="E28" s="181"/>
      <c r="F28" s="181"/>
      <c r="G28" s="181"/>
      <c r="H28" s="181"/>
      <c r="I28" s="181"/>
      <c r="J28" s="181"/>
      <c r="K28" s="181"/>
      <c r="L28" s="181"/>
      <c r="M28" s="181"/>
      <c r="N28" s="181"/>
      <c r="O28" s="13"/>
      <c r="P28" s="187">
        <f>'Tasa Desocupación %.(Sexo)'!P25</f>
        <v>0</v>
      </c>
      <c r="Q28" s="97">
        <f>M14</f>
        <v>0</v>
      </c>
      <c r="R28" s="97">
        <f>M23</f>
        <v>0</v>
      </c>
      <c r="S28" s="97">
        <f>M32</f>
        <v>0</v>
      </c>
      <c r="T28" s="51"/>
    </row>
    <row r="29" spans="1:20" ht="13.15" x14ac:dyDescent="0.4">
      <c r="A29" s="3"/>
      <c r="B29" s="61"/>
      <c r="C29" s="81" t="s">
        <v>121</v>
      </c>
      <c r="D29" s="82" t="s">
        <v>122</v>
      </c>
      <c r="E29" s="81" t="s">
        <v>123</v>
      </c>
      <c r="F29" s="81" t="s">
        <v>124</v>
      </c>
      <c r="G29" s="81" t="s">
        <v>125</v>
      </c>
      <c r="H29" s="81" t="s">
        <v>126</v>
      </c>
      <c r="I29" s="81" t="s">
        <v>127</v>
      </c>
      <c r="J29" s="81" t="s">
        <v>128</v>
      </c>
      <c r="K29" s="81" t="s">
        <v>129</v>
      </c>
      <c r="L29" s="81" t="s">
        <v>120</v>
      </c>
      <c r="M29" s="81" t="s">
        <v>130</v>
      </c>
      <c r="N29" s="81" t="s">
        <v>131</v>
      </c>
      <c r="O29" s="13"/>
      <c r="P29" s="187">
        <f>'Tasa Desocupación %.(Sexo)'!P26</f>
        <v>0</v>
      </c>
      <c r="Q29" s="97">
        <f>N14</f>
        <v>0</v>
      </c>
      <c r="R29" s="97">
        <f>N23</f>
        <v>0</v>
      </c>
      <c r="S29" s="97">
        <f>N32</f>
        <v>0</v>
      </c>
      <c r="T29" s="51"/>
    </row>
    <row r="30" spans="1:20" ht="13.15" x14ac:dyDescent="0.4">
      <c r="A30" s="3"/>
      <c r="B30" s="61"/>
      <c r="C30" s="179"/>
      <c r="D30" s="181"/>
      <c r="E30" s="181"/>
      <c r="F30" s="181"/>
      <c r="G30" s="181"/>
      <c r="H30" s="181"/>
      <c r="I30" s="181"/>
      <c r="J30" s="181"/>
      <c r="K30" s="181"/>
      <c r="L30" s="181"/>
      <c r="M30" s="181"/>
      <c r="N30" s="181"/>
      <c r="O30" s="13"/>
      <c r="P30" s="187" t="str">
        <f>'Tasa Desocupación %.(Sexo)'!P27</f>
        <v>Ene-Mar 2021</v>
      </c>
      <c r="Q30" s="97">
        <f>C15</f>
        <v>29.14225448952697</v>
      </c>
      <c r="R30" s="97">
        <f>C24</f>
        <v>15.673458819534272</v>
      </c>
      <c r="S30" s="97">
        <f>C33</f>
        <v>17.339211783324448</v>
      </c>
      <c r="T30" s="51"/>
    </row>
    <row r="31" spans="1:20" ht="13.15" x14ac:dyDescent="0.4">
      <c r="A31" s="3"/>
      <c r="B31" s="61"/>
      <c r="C31" s="213" t="s">
        <v>38</v>
      </c>
      <c r="D31" s="213"/>
      <c r="E31" s="213"/>
      <c r="F31" s="213"/>
      <c r="G31" s="213"/>
      <c r="H31" s="213"/>
      <c r="I31" s="213"/>
      <c r="J31" s="213"/>
      <c r="K31" s="213"/>
      <c r="L31" s="213"/>
      <c r="M31" s="213"/>
      <c r="N31" s="213"/>
      <c r="O31" s="13"/>
      <c r="P31" s="187" t="str">
        <f>'Tasa Desocupación %.(Sexo)'!P28</f>
        <v>Feb-Abr 2021</v>
      </c>
      <c r="Q31" s="97">
        <f>D15</f>
        <v>27.571559850528072</v>
      </c>
      <c r="R31" s="97">
        <f>D24</f>
        <v>14.268441558590741</v>
      </c>
      <c r="S31" s="97">
        <f>D33</f>
        <v>17.365528526954275</v>
      </c>
      <c r="T31" s="51"/>
    </row>
    <row r="32" spans="1:20" x14ac:dyDescent="0.35">
      <c r="A32" s="3"/>
      <c r="B32" s="61">
        <f>'Tasa ocupación %.(etario)'!B32</f>
        <v>2020</v>
      </c>
      <c r="C32" s="232"/>
      <c r="D32" s="232"/>
      <c r="E32" s="232"/>
      <c r="F32" s="232"/>
      <c r="G32" s="232"/>
      <c r="H32" s="232"/>
      <c r="I32" s="232"/>
      <c r="J32" s="232"/>
      <c r="K32" s="232"/>
      <c r="L32" s="232"/>
      <c r="M32" s="232"/>
      <c r="N32" s="232"/>
      <c r="O32" s="13"/>
      <c r="P32" s="187" t="str">
        <f>'Tasa Desocupación %.(Sexo)'!P29</f>
        <v>Mar-May 2021</v>
      </c>
      <c r="Q32" s="97">
        <f>E15</f>
        <v>27.214033182374742</v>
      </c>
      <c r="R32" s="97">
        <f>E24</f>
        <v>13.283584165888996</v>
      </c>
      <c r="S32" s="97">
        <f>E33</f>
        <v>15.771312479097563</v>
      </c>
      <c r="T32" s="51"/>
    </row>
    <row r="33" spans="1:20" x14ac:dyDescent="0.35">
      <c r="A33" s="3"/>
      <c r="B33" s="61">
        <f>'Tasa ocupación %.(etario)'!B33</f>
        <v>2021</v>
      </c>
      <c r="C33" s="232">
        <v>17.339211783324448</v>
      </c>
      <c r="D33" s="232">
        <v>17.365528526954275</v>
      </c>
      <c r="E33" s="232">
        <v>15.771312479097563</v>
      </c>
      <c r="F33" s="232">
        <v>16.173794790980871</v>
      </c>
      <c r="G33" s="232">
        <v>14.530013386058135</v>
      </c>
      <c r="H33" s="232">
        <v>13.511629173873176</v>
      </c>
      <c r="I33" s="232">
        <v>11.489005242100797</v>
      </c>
      <c r="J33" s="232">
        <v>11.043033603885963</v>
      </c>
      <c r="K33" s="232">
        <v>10.637193515821314</v>
      </c>
      <c r="L33" s="232">
        <v>10.647915036845784</v>
      </c>
      <c r="M33" s="232">
        <v>11.347808792050698</v>
      </c>
      <c r="N33" s="232">
        <v>11.565122217576002</v>
      </c>
      <c r="O33" s="13"/>
      <c r="P33" s="187" t="str">
        <f>'Tasa Desocupación %.(Sexo)'!P30</f>
        <v>Abr-Jun 2021</v>
      </c>
      <c r="Q33" s="97">
        <f>F15</f>
        <v>26.873257993301792</v>
      </c>
      <c r="R33" s="97">
        <f>F24</f>
        <v>13.172010534847296</v>
      </c>
      <c r="S33" s="97">
        <f>F33</f>
        <v>16.173794790980871</v>
      </c>
      <c r="T33" s="51"/>
    </row>
    <row r="34" spans="1:20" ht="13.15" x14ac:dyDescent="0.4">
      <c r="A34" s="3"/>
      <c r="B34" s="61">
        <f>'Tasa ocupación %.(etario)'!B34</f>
        <v>2022</v>
      </c>
      <c r="C34" s="232">
        <v>12.485595494141027</v>
      </c>
      <c r="D34" s="232">
        <v>10.497563690052353</v>
      </c>
      <c r="E34" s="232">
        <v>10.046566786792411</v>
      </c>
      <c r="F34" s="232">
        <v>10.28930047109578</v>
      </c>
      <c r="G34" s="232">
        <v>10.984734651946965</v>
      </c>
      <c r="H34" s="232">
        <v>10.16947480251079</v>
      </c>
      <c r="I34" s="232">
        <v>7.1766533788231515</v>
      </c>
      <c r="J34" s="232">
        <v>5.92588045934568</v>
      </c>
      <c r="K34" s="236">
        <v>5.9954551770348434</v>
      </c>
      <c r="L34" s="232"/>
      <c r="M34" s="232"/>
      <c r="N34" s="232"/>
      <c r="O34" s="13"/>
      <c r="P34" s="187" t="str">
        <f>'Tasa Desocupación %.(Sexo)'!P31</f>
        <v>May-Jul 2021</v>
      </c>
      <c r="Q34" s="97">
        <f>G15</f>
        <v>27.702190880753776</v>
      </c>
      <c r="R34" s="97">
        <f>G24</f>
        <v>11.866760779174086</v>
      </c>
      <c r="S34" s="97">
        <f>G33</f>
        <v>14.530013386058135</v>
      </c>
      <c r="T34" s="51"/>
    </row>
    <row r="35" spans="1:20" ht="13.15" x14ac:dyDescent="0.4">
      <c r="A35" s="3"/>
      <c r="B35" s="61"/>
      <c r="C35" s="61"/>
      <c r="D35" s="61"/>
      <c r="E35" s="61"/>
      <c r="F35" s="61"/>
      <c r="G35" s="266"/>
      <c r="H35" s="61"/>
      <c r="I35" s="61"/>
      <c r="J35" s="61"/>
      <c r="K35" s="61"/>
      <c r="L35" s="61"/>
      <c r="M35" s="61"/>
      <c r="N35" s="179"/>
      <c r="O35" s="13"/>
      <c r="P35" s="187" t="str">
        <f>'Tasa Desocupación %.(Sexo)'!P32</f>
        <v>Jun-Ago 2021</v>
      </c>
      <c r="Q35" s="97">
        <f>H15</f>
        <v>26.072609772034671</v>
      </c>
      <c r="R35" s="97">
        <f>H24</f>
        <v>11.430930209839902</v>
      </c>
      <c r="S35" s="97">
        <f>H33</f>
        <v>13.511629173873176</v>
      </c>
      <c r="T35" s="51"/>
    </row>
    <row r="36" spans="1:20" ht="13.15" x14ac:dyDescent="0.4">
      <c r="A36" s="3"/>
      <c r="B36" s="11" t="str">
        <f>'Tasa ocupación %.(etario)'!B36</f>
        <v>Cambio '22/'21</v>
      </c>
      <c r="C36" s="232">
        <f>C34-C33</f>
        <v>-4.8536162891834209</v>
      </c>
      <c r="D36" s="232">
        <f>D34-D33</f>
        <v>-6.8679648369019226</v>
      </c>
      <c r="E36" s="232">
        <f>E34-E33</f>
        <v>-5.7247456923051523</v>
      </c>
      <c r="F36" s="232">
        <f t="shared" ref="F36:J36" si="4">F34-F33</f>
        <v>-5.884494319885091</v>
      </c>
      <c r="G36" s="232">
        <f t="shared" si="4"/>
        <v>-3.5452787341111698</v>
      </c>
      <c r="H36" s="232">
        <f t="shared" si="4"/>
        <v>-3.3421543713623869</v>
      </c>
      <c r="I36" s="232">
        <f t="shared" si="4"/>
        <v>-4.3123518632776454</v>
      </c>
      <c r="J36" s="232">
        <f t="shared" si="4"/>
        <v>-5.1171531445402829</v>
      </c>
      <c r="K36" s="236">
        <f t="shared" ref="K36" si="5">K34-K33</f>
        <v>-4.641738338786471</v>
      </c>
      <c r="L36" s="239"/>
      <c r="M36" s="232"/>
      <c r="N36" s="232"/>
      <c r="O36" s="13"/>
      <c r="P36" s="187" t="str">
        <f>'Tasa Desocupación %.(Sexo)'!P33</f>
        <v>Jul-Sep 2021</v>
      </c>
      <c r="Q36" s="97">
        <f>I15</f>
        <v>23.477658547880147</v>
      </c>
      <c r="R36" s="97">
        <f>I24</f>
        <v>10.315565953828139</v>
      </c>
      <c r="S36" s="97">
        <f>I33</f>
        <v>11.489005242100797</v>
      </c>
      <c r="T36" s="51"/>
    </row>
    <row r="37" spans="1:20" ht="13.15" x14ac:dyDescent="0.4">
      <c r="A37" s="3"/>
      <c r="B37" s="21"/>
      <c r="C37" s="179"/>
      <c r="D37" s="179"/>
      <c r="E37" s="179"/>
      <c r="F37" s="179"/>
      <c r="G37" s="179"/>
      <c r="H37" s="179"/>
      <c r="I37" s="179"/>
      <c r="J37" s="179"/>
      <c r="K37" s="179"/>
      <c r="L37" s="179"/>
      <c r="M37" s="179"/>
      <c r="N37" s="179"/>
      <c r="O37" s="13"/>
      <c r="P37" s="187" t="str">
        <f>'Tasa Desocupación %.(Sexo)'!P34</f>
        <v>Ago-Oct 2021</v>
      </c>
      <c r="Q37" s="97">
        <f>J15</f>
        <v>22.2757172529396</v>
      </c>
      <c r="R37" s="97">
        <f>J24</f>
        <v>10.286218378309639</v>
      </c>
      <c r="S37" s="97">
        <f>J33</f>
        <v>11.043033603885963</v>
      </c>
      <c r="T37" s="51"/>
    </row>
    <row r="38" spans="1:20" ht="13.15" x14ac:dyDescent="0.4">
      <c r="A38" s="3"/>
      <c r="B38" s="21"/>
      <c r="C38" s="214" t="s">
        <v>254</v>
      </c>
      <c r="D38" s="214"/>
      <c r="E38" s="214"/>
      <c r="F38" s="214"/>
      <c r="G38" s="214"/>
      <c r="H38" s="214"/>
      <c r="I38" s="214"/>
      <c r="J38" s="214"/>
      <c r="K38" s="214"/>
      <c r="L38" s="214"/>
      <c r="M38" s="214"/>
      <c r="N38" s="214"/>
      <c r="O38" s="13"/>
      <c r="P38" s="187" t="str">
        <f>'Tasa Desocupación %.(Sexo)'!P35</f>
        <v>Sep-Nov 2021</v>
      </c>
      <c r="Q38" s="97">
        <f>K15</f>
        <v>21.396307485496965</v>
      </c>
      <c r="R38" s="97">
        <f>K24</f>
        <v>9.9323107048263193</v>
      </c>
      <c r="S38" s="97">
        <f>K33</f>
        <v>10.637193515821314</v>
      </c>
      <c r="T38" s="51"/>
    </row>
    <row r="39" spans="1:20" ht="13.15" x14ac:dyDescent="0.4">
      <c r="A39" s="3"/>
      <c r="B39" s="21"/>
      <c r="C39" s="212" t="str">
        <f>'Tasa ocupación %.(etario)'!C39:N39</f>
        <v>Porcentaje</v>
      </c>
      <c r="D39" s="212"/>
      <c r="E39" s="212"/>
      <c r="F39" s="212"/>
      <c r="G39" s="212"/>
      <c r="H39" s="212"/>
      <c r="I39" s="212"/>
      <c r="J39" s="212"/>
      <c r="K39" s="212"/>
      <c r="L39" s="212"/>
      <c r="M39" s="212"/>
      <c r="N39" s="212"/>
      <c r="O39" s="13"/>
      <c r="P39" s="187" t="str">
        <f>'Tasa Desocupación %.(Sexo)'!P36</f>
        <v>Oct-Dic 2021</v>
      </c>
      <c r="Q39" s="97">
        <f>L15</f>
        <v>21.004618935092235</v>
      </c>
      <c r="R39" s="97">
        <f>L24</f>
        <v>10.172783157136688</v>
      </c>
      <c r="S39" s="97">
        <f>L33</f>
        <v>10.647915036845784</v>
      </c>
      <c r="T39" s="51"/>
    </row>
    <row r="40" spans="1:20" ht="13.15" x14ac:dyDescent="0.4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187" t="str">
        <f>'Tasa Desocupación %.(Sexo)'!P37</f>
        <v>Nov 21-Ene 22</v>
      </c>
      <c r="Q40" s="97">
        <f>M15</f>
        <v>22.716837819057233</v>
      </c>
      <c r="R40" s="97">
        <f>M24</f>
        <v>10.957324037272995</v>
      </c>
      <c r="S40" s="97">
        <f>M33</f>
        <v>11.347808792050698</v>
      </c>
      <c r="T40" s="51"/>
    </row>
    <row r="41" spans="1:20" ht="13.15" x14ac:dyDescent="0.4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187" t="str">
        <f>'Tasa Desocupación %.(Sexo)'!P38</f>
        <v>Dic 21-Feb 22</v>
      </c>
      <c r="Q41" s="97">
        <f>N15</f>
        <v>22.739951369101924</v>
      </c>
      <c r="R41" s="97">
        <f>N24</f>
        <v>11.360920281229008</v>
      </c>
      <c r="S41" s="97">
        <f>N33</f>
        <v>11.565122217576002</v>
      </c>
      <c r="T41" s="51"/>
    </row>
    <row r="42" spans="1:20" ht="14.25" customHeight="1" x14ac:dyDescent="0.4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187" t="str">
        <f>'Tasa Desocupación %.(Sexo)'!P39</f>
        <v>Ene-Mar 2022</v>
      </c>
      <c r="Q42" s="97">
        <f>C16</f>
        <v>23.17916854387618</v>
      </c>
      <c r="R42" s="97">
        <f>C25</f>
        <v>11.321094903304981</v>
      </c>
      <c r="S42" s="97">
        <f>C34</f>
        <v>12.485595494141027</v>
      </c>
      <c r="T42" s="51"/>
    </row>
    <row r="43" spans="1:20" ht="13.15" x14ac:dyDescent="0.4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187" t="str">
        <f>'Tasa Desocupación %.(Sexo)'!P40</f>
        <v>Feb-Abr 2022</v>
      </c>
      <c r="Q43" s="97">
        <f>D16</f>
        <v>19.850480598766438</v>
      </c>
      <c r="R43" s="97">
        <f>D25</f>
        <v>10.091698119891355</v>
      </c>
      <c r="S43" s="97">
        <f>D34</f>
        <v>10.497563690052353</v>
      </c>
      <c r="T43" s="51"/>
    </row>
    <row r="44" spans="1:20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187" t="str">
        <f>'Tasa Desocupación %.(Sexo)'!P41</f>
        <v>Mar-May 2022</v>
      </c>
      <c r="Q44" s="56">
        <f>E16</f>
        <v>18.763793719341358</v>
      </c>
      <c r="R44" s="56">
        <f>E25</f>
        <v>8.7405314884429366</v>
      </c>
      <c r="S44" s="56">
        <f>E34</f>
        <v>10.046566786792411</v>
      </c>
      <c r="T44" s="51"/>
    </row>
    <row r="45" spans="1:20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187" t="str">
        <f>'Tasa Desocupación %.(Sexo)'!P42</f>
        <v>Abr-Jun 2022</v>
      </c>
      <c r="Q45" s="76">
        <f>F16</f>
        <v>17.885946084113051</v>
      </c>
      <c r="R45" s="76">
        <f>F25</f>
        <v>8.2199341206704482</v>
      </c>
      <c r="S45" s="76">
        <f>F34</f>
        <v>10.28930047109578</v>
      </c>
      <c r="T45" s="51"/>
    </row>
    <row r="46" spans="1:20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187" t="str">
        <f>'Tasa Desocupación %.(Sexo)'!P43</f>
        <v>May-Jul 2022</v>
      </c>
      <c r="Q46" s="97">
        <f>G16</f>
        <v>18.313730861315321</v>
      </c>
      <c r="R46" s="97">
        <f>G25</f>
        <v>7.7809090578355526</v>
      </c>
      <c r="S46" s="97">
        <f>G34</f>
        <v>10.984734651946965</v>
      </c>
      <c r="T46" s="51"/>
    </row>
    <row r="47" spans="1:20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187" t="str">
        <f>'Tasa Desocupación %.(Sexo)'!P44</f>
        <v>Jun-Ago 2022</v>
      </c>
      <c r="Q47" s="97">
        <f>H16</f>
        <v>19.146311200277101</v>
      </c>
      <c r="R47" s="97">
        <f>H25</f>
        <v>8.0166518044224624</v>
      </c>
      <c r="S47" s="97">
        <f>H34</f>
        <v>10.16947480251079</v>
      </c>
      <c r="T47" s="51"/>
    </row>
    <row r="48" spans="1:20" ht="13.15" x14ac:dyDescent="0.4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187" t="str">
        <f>'Tasa Desocupación %.(Sexo)'!P45</f>
        <v>Jul-Sep 2022</v>
      </c>
      <c r="Q48" s="97">
        <f>I16</f>
        <v>18.938425235304226</v>
      </c>
      <c r="R48" s="97">
        <f>I25</f>
        <v>7.8185525716264177</v>
      </c>
      <c r="S48" s="97">
        <f>I34</f>
        <v>7.1766533788231515</v>
      </c>
      <c r="T48" s="51"/>
    </row>
    <row r="49" spans="1:20" ht="13.15" x14ac:dyDescent="0.4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187" t="str">
        <f>'Tasa Desocupación %.(Sexo)'!P46</f>
        <v>Ago-Oct 2022</v>
      </c>
      <c r="Q49" s="97">
        <f>J16</f>
        <v>17.841200190969538</v>
      </c>
      <c r="R49" s="97">
        <f>J25</f>
        <v>7.8945823729592206</v>
      </c>
      <c r="S49" s="97">
        <f>J34</f>
        <v>5.92588045934568</v>
      </c>
      <c r="T49" s="51"/>
    </row>
    <row r="50" spans="1:20" ht="13.15" x14ac:dyDescent="0.4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187" t="str">
        <f>'Tasa Desocupación %.(Sexo)'!P47</f>
        <v>Sep-Nov 2022</v>
      </c>
      <c r="Q50" s="97">
        <f>K16</f>
        <v>16.743780095281448</v>
      </c>
      <c r="R50" s="97">
        <f>K25</f>
        <v>7.5300320583314928</v>
      </c>
      <c r="S50" s="97">
        <f>K34</f>
        <v>5.9954551770348434</v>
      </c>
      <c r="T50" s="51"/>
    </row>
    <row r="51" spans="1:20" ht="13.15" x14ac:dyDescent="0.4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187" t="str">
        <f>'Tasa Desocupación %.(Sexo)'!P48</f>
        <v>Oct-Dic 2022</v>
      </c>
      <c r="Q51" s="97">
        <f>L16</f>
        <v>0</v>
      </c>
      <c r="R51" s="97">
        <f>L25</f>
        <v>0</v>
      </c>
      <c r="S51" s="97">
        <f>L34</f>
        <v>0</v>
      </c>
      <c r="T51" s="51"/>
    </row>
    <row r="52" spans="1:20" ht="13.15" x14ac:dyDescent="0.4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187" t="str">
        <f>'Tasa Desocupación %.(Sexo)'!P49</f>
        <v>Nov 21-Ene 22</v>
      </c>
      <c r="Q52" s="97">
        <f>M16</f>
        <v>0</v>
      </c>
      <c r="R52" s="97">
        <f>M25</f>
        <v>0</v>
      </c>
      <c r="S52" s="97">
        <f>M34</f>
        <v>0</v>
      </c>
      <c r="T52" s="51"/>
    </row>
    <row r="53" spans="1:20" ht="13.15" x14ac:dyDescent="0.4">
      <c r="A53" s="144" t="str">
        <f>+Índice!A46</f>
        <v>Fuente: Departamento Administrativo Nacional de Estadística, Gran Encuesta Integrada de Hogares (GEIH) noviembre 2022.</v>
      </c>
      <c r="B53" s="147"/>
      <c r="C53" s="40"/>
      <c r="D53" s="40"/>
      <c r="E53" s="40"/>
      <c r="F53" s="40"/>
      <c r="G53" s="40"/>
      <c r="H53" s="40"/>
      <c r="I53" s="65"/>
      <c r="J53" s="65"/>
      <c r="K53" s="65"/>
      <c r="L53" s="65"/>
      <c r="M53" s="65"/>
      <c r="N53" s="65"/>
      <c r="O53" s="13"/>
      <c r="P53" s="187" t="str">
        <f>'Tasa Desocupación %.(Sexo)'!P50</f>
        <v>Dic 21-Feb 22</v>
      </c>
      <c r="Q53" s="97">
        <f>L16</f>
        <v>0</v>
      </c>
      <c r="R53" s="97">
        <f>L25</f>
        <v>0</v>
      </c>
      <c r="S53" s="97">
        <f>L34</f>
        <v>0</v>
      </c>
      <c r="T53" s="51"/>
    </row>
    <row r="54" spans="1:20" s="51" customFormat="1" x14ac:dyDescent="0.35">
      <c r="A54" s="149" t="s">
        <v>16</v>
      </c>
      <c r="B54" s="15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3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3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0" x14ac:dyDescent="0.35">
      <c r="H57" s="1"/>
      <c r="T57" s="10"/>
    </row>
    <row r="58" spans="1:20" x14ac:dyDescent="0.35">
      <c r="H58" s="1"/>
      <c r="T58" s="10"/>
    </row>
    <row r="59" spans="1:20" x14ac:dyDescent="0.35">
      <c r="H59" s="1"/>
      <c r="T59" s="10"/>
    </row>
    <row r="60" spans="1:20" x14ac:dyDescent="0.35">
      <c r="H60" s="1"/>
      <c r="T60" s="10"/>
    </row>
    <row r="61" spans="1:20" x14ac:dyDescent="0.35">
      <c r="H61" s="1"/>
      <c r="T61" s="10"/>
    </row>
    <row r="62" spans="1:20" x14ac:dyDescent="0.35">
      <c r="H62" s="1"/>
      <c r="T62" s="10"/>
    </row>
    <row r="63" spans="1:20" x14ac:dyDescent="0.35">
      <c r="H63" s="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13" sqref="K13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4" width="12.33203125" style="10" customWidth="1"/>
    <col min="5" max="5" width="13.46484375" style="10" customWidth="1"/>
    <col min="6" max="6" width="8.86328125" style="10" customWidth="1"/>
    <col min="7" max="7" width="10.6640625" style="10" customWidth="1"/>
    <col min="8" max="8" width="12.1328125" style="10" customWidth="1"/>
    <col min="9" max="9" width="14.53125" style="10" customWidth="1"/>
    <col min="10" max="10" width="1.86328125" style="10" customWidth="1"/>
    <col min="11" max="11" width="10.86328125" style="58"/>
    <col min="12" max="12" width="15.6640625" style="51" bestFit="1" customWidth="1"/>
    <col min="13" max="13" width="6.46484375" style="51" bestFit="1" customWidth="1"/>
    <col min="14" max="20" width="10.86328125" style="51"/>
    <col min="21" max="23" width="10.86328125" style="58"/>
    <col min="24" max="16384" width="10.86328125" style="10"/>
  </cols>
  <sheetData>
    <row r="1" spans="1:26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55"/>
    </row>
    <row r="2" spans="1:26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77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</row>
    <row r="3" spans="1:26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77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</row>
    <row r="4" spans="1:26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7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</row>
    <row r="5" spans="1:26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7"/>
      <c r="T5" s="78"/>
      <c r="U5" s="78"/>
      <c r="V5" s="78"/>
      <c r="W5" s="78"/>
      <c r="X5" s="78"/>
      <c r="Y5" s="78"/>
      <c r="Z5" s="78"/>
    </row>
    <row r="6" spans="1:26" ht="27.7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7"/>
      <c r="T6" s="78"/>
      <c r="U6" s="78"/>
      <c r="V6" s="78"/>
      <c r="W6" s="78"/>
      <c r="X6" s="78"/>
      <c r="Y6" s="78"/>
      <c r="Z6" s="78"/>
    </row>
    <row r="7" spans="1:26" ht="13.15" x14ac:dyDescent="0.4">
      <c r="A7" s="3"/>
      <c r="B7" s="11"/>
      <c r="C7" s="192" t="s">
        <v>290</v>
      </c>
      <c r="D7" s="192"/>
      <c r="E7" s="192"/>
      <c r="F7" s="192"/>
      <c r="G7" s="192"/>
      <c r="H7" s="192"/>
      <c r="I7" s="192"/>
      <c r="J7" s="13"/>
      <c r="K7" s="77"/>
      <c r="T7" s="78"/>
      <c r="U7" s="78"/>
      <c r="V7" s="78"/>
      <c r="W7" s="78"/>
      <c r="X7" s="78"/>
      <c r="Y7" s="78"/>
      <c r="Z7" s="78"/>
    </row>
    <row r="8" spans="1:26" ht="13.15" x14ac:dyDescent="0.4">
      <c r="A8" s="3"/>
      <c r="B8" s="11"/>
      <c r="C8" s="192" t="str">
        <f>'Tasa desocupación %.(etario)'!C8:N8</f>
        <v>Porcentaje</v>
      </c>
      <c r="D8" s="192"/>
      <c r="E8" s="192"/>
      <c r="F8" s="192"/>
      <c r="G8" s="192"/>
      <c r="H8" s="192"/>
      <c r="I8" s="192"/>
      <c r="J8" s="13"/>
      <c r="K8" s="77"/>
      <c r="T8" s="78"/>
      <c r="U8" s="78"/>
      <c r="V8" s="78"/>
      <c r="W8" s="78"/>
      <c r="X8" s="78"/>
      <c r="Y8" s="78"/>
      <c r="Z8" s="78"/>
    </row>
    <row r="9" spans="1:26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7"/>
      <c r="T9" s="78"/>
      <c r="U9" s="78"/>
      <c r="V9" s="78"/>
      <c r="W9" s="78"/>
      <c r="X9" s="78"/>
      <c r="Y9" s="78"/>
      <c r="Z9" s="78"/>
    </row>
    <row r="10" spans="1:26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 Etáreo Mercado Laboral (tasas)'!E10:E11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77"/>
      <c r="P10" s="51" t="s">
        <v>225</v>
      </c>
      <c r="R10" s="51" t="s">
        <v>226</v>
      </c>
      <c r="T10" s="78"/>
      <c r="U10" s="78"/>
      <c r="V10" s="78"/>
      <c r="W10" s="78"/>
      <c r="X10" s="78"/>
      <c r="Y10" s="78"/>
      <c r="Z10" s="78"/>
    </row>
    <row r="11" spans="1:26" ht="15.75" customHeight="1" x14ac:dyDescent="0.4">
      <c r="A11" s="3"/>
      <c r="B11" s="2"/>
      <c r="C11" s="174">
        <f>' Etáreo Mercado Laboral (tasas)'!C11</f>
        <v>2021</v>
      </c>
      <c r="D11" s="174">
        <f>' Etáreo Mercado Laboral (tasas)'!D11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K11" s="78"/>
      <c r="P11" s="51">
        <v>2015</v>
      </c>
      <c r="Q11" s="51">
        <v>2016</v>
      </c>
      <c r="R11" s="51">
        <v>2015</v>
      </c>
      <c r="S11" s="51">
        <v>2016</v>
      </c>
      <c r="T11" s="78"/>
      <c r="U11" s="78"/>
      <c r="V11" s="78"/>
      <c r="W11" s="78"/>
      <c r="X11" s="78"/>
      <c r="Y11" s="78"/>
      <c r="Z11" s="78"/>
    </row>
    <row r="12" spans="1:26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77"/>
      <c r="M12" s="51" t="s">
        <v>59</v>
      </c>
      <c r="T12" s="78"/>
      <c r="U12" s="78"/>
      <c r="V12" s="78"/>
      <c r="W12" s="78"/>
      <c r="X12" s="78"/>
      <c r="Y12" s="78"/>
      <c r="Z12" s="78"/>
    </row>
    <row r="13" spans="1:26" ht="15" customHeight="1" x14ac:dyDescent="0.4">
      <c r="A13" s="3"/>
      <c r="B13" s="2" t="str">
        <f t="shared" ref="B13" si="0">+O13</f>
        <v>Medellín</v>
      </c>
      <c r="C13" s="232">
        <f t="shared" ref="C13" si="1">+P13</f>
        <v>57.810345056872222</v>
      </c>
      <c r="D13" s="258">
        <f t="shared" ref="D13" si="2">+Q13</f>
        <v>62.966461912932004</v>
      </c>
      <c r="E13" s="232">
        <f t="shared" ref="E13" si="3">+D13-C13</f>
        <v>5.1561168560597821</v>
      </c>
      <c r="F13" s="24"/>
      <c r="G13" s="232">
        <f t="shared" ref="G13" si="4">+R13</f>
        <v>54.751551310827004</v>
      </c>
      <c r="H13" s="258">
        <f t="shared" ref="H13" si="5">+S13</f>
        <v>64.309226111819385</v>
      </c>
      <c r="I13" s="232">
        <f t="shared" ref="I13" si="6">+H13-G13</f>
        <v>9.5576748009923804</v>
      </c>
      <c r="J13" s="13"/>
      <c r="K13" s="77"/>
      <c r="L13" s="98" t="str">
        <f t="shared" ref="L13" si="7">O13</f>
        <v>Medellín</v>
      </c>
      <c r="M13" s="104">
        <f t="shared" ref="M13" si="8">Q13</f>
        <v>62.966461912932004</v>
      </c>
      <c r="O13" s="98" t="s">
        <v>335</v>
      </c>
      <c r="P13" s="104">
        <v>57.810345056872222</v>
      </c>
      <c r="Q13" s="104">
        <v>62.966461912932004</v>
      </c>
      <c r="R13" s="104">
        <v>54.751551310827004</v>
      </c>
      <c r="S13" s="104">
        <v>64.309226111819385</v>
      </c>
      <c r="T13" s="78"/>
      <c r="U13" s="78"/>
      <c r="V13" s="78"/>
      <c r="W13" s="78"/>
      <c r="X13" s="78"/>
      <c r="Y13" s="78"/>
      <c r="Z13" s="78"/>
    </row>
    <row r="14" spans="1:26" ht="14.25" customHeight="1" x14ac:dyDescent="0.4">
      <c r="A14" s="3"/>
      <c r="B14" s="2" t="str">
        <f t="shared" ref="B14:B26" si="9">+O14</f>
        <v>Cali</v>
      </c>
      <c r="C14" s="232">
        <f t="shared" ref="C14:C26" si="10">+P14</f>
        <v>53.337634667276944</v>
      </c>
      <c r="D14" s="258">
        <f t="shared" ref="D14:D26" si="11">+Q14</f>
        <v>61.768402387081544</v>
      </c>
      <c r="E14" s="232">
        <f t="shared" ref="E14:E26" si="12">+D14-C14</f>
        <v>8.4307677198045994</v>
      </c>
      <c r="F14" s="24"/>
      <c r="G14" s="232">
        <f t="shared" ref="G14:G26" si="13">+R14</f>
        <v>50.355480145768418</v>
      </c>
      <c r="H14" s="258">
        <f t="shared" ref="H14:H26" si="14">+S14</f>
        <v>63.801811032415237</v>
      </c>
      <c r="I14" s="232">
        <f t="shared" ref="I14:I26" si="15">+H14-G14</f>
        <v>13.44633088664682</v>
      </c>
      <c r="J14" s="13"/>
      <c r="K14" s="77"/>
      <c r="L14" s="98" t="str">
        <f t="shared" ref="L14:L26" si="16">O14</f>
        <v>Cali</v>
      </c>
      <c r="M14" s="104">
        <f t="shared" ref="M14:M26" si="17">Q14</f>
        <v>61.768402387081544</v>
      </c>
      <c r="O14" s="98" t="s">
        <v>333</v>
      </c>
      <c r="P14" s="104">
        <v>53.337634667276944</v>
      </c>
      <c r="Q14" s="104">
        <v>61.768402387081544</v>
      </c>
      <c r="R14" s="104">
        <v>50.355480145768418</v>
      </c>
      <c r="S14" s="104">
        <v>63.801811032415237</v>
      </c>
      <c r="T14" s="78"/>
      <c r="U14" s="78"/>
      <c r="V14" s="78"/>
      <c r="W14" s="78"/>
      <c r="X14" s="78"/>
      <c r="Y14" s="78"/>
      <c r="Z14" s="78"/>
    </row>
    <row r="15" spans="1:26" ht="14.25" customHeight="1" x14ac:dyDescent="0.4">
      <c r="A15" s="3"/>
      <c r="B15" s="2" t="str">
        <f t="shared" ref="B15" si="18">+O15</f>
        <v>Bucaramanga</v>
      </c>
      <c r="C15" s="232">
        <f t="shared" ref="C15" si="19">+P15</f>
        <v>52.201032410582251</v>
      </c>
      <c r="D15" s="258">
        <f t="shared" ref="D15" si="20">+Q15</f>
        <v>57.748016535145339</v>
      </c>
      <c r="E15" s="232">
        <f t="shared" ref="E15" si="21">+D15-C15</f>
        <v>5.5469841245630889</v>
      </c>
      <c r="F15" s="24"/>
      <c r="G15" s="232">
        <f t="shared" ref="G15" si="22">+R15</f>
        <v>54.329501629810586</v>
      </c>
      <c r="H15" s="258">
        <f t="shared" ref="H15" si="23">+S15</f>
        <v>59.158868305643672</v>
      </c>
      <c r="I15" s="232">
        <f t="shared" ref="I15" si="24">+H15-G15</f>
        <v>4.8293666758330858</v>
      </c>
      <c r="J15" s="13"/>
      <c r="K15" s="77"/>
      <c r="L15" s="98" t="str">
        <f t="shared" si="16"/>
        <v>Bucaramanga</v>
      </c>
      <c r="M15" s="104">
        <f t="shared" si="17"/>
        <v>57.748016535145339</v>
      </c>
      <c r="O15" s="98" t="s">
        <v>336</v>
      </c>
      <c r="P15" s="104">
        <v>52.201032410582251</v>
      </c>
      <c r="Q15" s="104">
        <v>57.748016535145339</v>
      </c>
      <c r="R15" s="104">
        <v>54.329501629810586</v>
      </c>
      <c r="S15" s="104">
        <v>59.158868305643672</v>
      </c>
      <c r="T15" s="78"/>
      <c r="U15" s="78"/>
      <c r="V15" s="78"/>
      <c r="W15" s="78"/>
      <c r="X15" s="78"/>
      <c r="Y15" s="78"/>
      <c r="Z15" s="78"/>
    </row>
    <row r="16" spans="1:26" ht="15" customHeight="1" x14ac:dyDescent="0.4">
      <c r="A16" s="3"/>
      <c r="B16" s="21" t="str">
        <f t="shared" si="9"/>
        <v>Total 13 áreas</v>
      </c>
      <c r="C16" s="259">
        <f t="shared" si="10"/>
        <v>56.824661425284425</v>
      </c>
      <c r="D16" s="236">
        <f t="shared" si="11"/>
        <v>57.341010927190219</v>
      </c>
      <c r="E16" s="259">
        <f t="shared" si="12"/>
        <v>0.51634950190579332</v>
      </c>
      <c r="F16" s="174"/>
      <c r="G16" s="259">
        <f t="shared" si="13"/>
        <v>55.077148822381147</v>
      </c>
      <c r="H16" s="236">
        <f t="shared" si="14"/>
        <v>57.864695025644089</v>
      </c>
      <c r="I16" s="259">
        <f t="shared" si="15"/>
        <v>2.7875462032629414</v>
      </c>
      <c r="J16" s="13"/>
      <c r="K16" s="77"/>
      <c r="L16" s="98" t="str">
        <f t="shared" si="16"/>
        <v>Total 13 áreas</v>
      </c>
      <c r="M16" s="104">
        <f t="shared" si="17"/>
        <v>57.341010927190219</v>
      </c>
      <c r="O16" s="98" t="s">
        <v>337</v>
      </c>
      <c r="P16" s="104">
        <v>56.824661425284425</v>
      </c>
      <c r="Q16" s="104">
        <v>57.341010927190219</v>
      </c>
      <c r="R16" s="104">
        <v>55.077148822381147</v>
      </c>
      <c r="S16" s="104">
        <v>57.864695025644089</v>
      </c>
      <c r="T16" s="78"/>
      <c r="U16" s="78"/>
      <c r="V16" s="78"/>
      <c r="W16" s="78"/>
      <c r="X16" s="78"/>
      <c r="Y16" s="78"/>
      <c r="Z16" s="78"/>
    </row>
    <row r="17" spans="1:26" ht="15" customHeight="1" x14ac:dyDescent="0.4">
      <c r="A17" s="3"/>
      <c r="B17" s="21" t="str">
        <f t="shared" si="9"/>
        <v>Bogotá</v>
      </c>
      <c r="C17" s="236">
        <f t="shared" si="10"/>
        <v>62.109693109900753</v>
      </c>
      <c r="D17" s="236">
        <f t="shared" si="11"/>
        <v>57.069323108812512</v>
      </c>
      <c r="E17" s="236">
        <f t="shared" si="12"/>
        <v>-5.0403700010882417</v>
      </c>
      <c r="F17" s="174"/>
      <c r="G17" s="236">
        <f t="shared" si="13"/>
        <v>59.712206007631899</v>
      </c>
      <c r="H17" s="236">
        <f t="shared" si="14"/>
        <v>57.011329649537466</v>
      </c>
      <c r="I17" s="236">
        <f t="shared" si="15"/>
        <v>-2.7008763580944333</v>
      </c>
      <c r="J17" s="13"/>
      <c r="K17" s="77"/>
      <c r="L17" s="98" t="str">
        <f t="shared" si="16"/>
        <v>Bogotá</v>
      </c>
      <c r="M17" s="104">
        <f t="shared" si="17"/>
        <v>57.069323108812512</v>
      </c>
      <c r="O17" s="98" t="s">
        <v>338</v>
      </c>
      <c r="P17" s="104">
        <v>62.109693109900753</v>
      </c>
      <c r="Q17" s="104">
        <v>57.069323108812512</v>
      </c>
      <c r="R17" s="104">
        <v>59.712206007631899</v>
      </c>
      <c r="S17" s="104">
        <v>57.011329649537466</v>
      </c>
      <c r="T17" s="78"/>
      <c r="U17" s="78"/>
      <c r="V17" s="78"/>
      <c r="W17" s="78"/>
      <c r="X17" s="78"/>
      <c r="Y17" s="78"/>
      <c r="Z17" s="78"/>
    </row>
    <row r="18" spans="1:26" ht="15" customHeight="1" x14ac:dyDescent="0.4">
      <c r="A18" s="3"/>
      <c r="B18" s="2" t="str">
        <f t="shared" si="9"/>
        <v>Villavicencio</v>
      </c>
      <c r="C18" s="232">
        <f t="shared" si="10"/>
        <v>54.008775438210044</v>
      </c>
      <c r="D18" s="258">
        <f t="shared" si="11"/>
        <v>56.895805692652978</v>
      </c>
      <c r="E18" s="232">
        <f t="shared" si="12"/>
        <v>2.8870302544429336</v>
      </c>
      <c r="F18" s="24"/>
      <c r="G18" s="232">
        <f t="shared" si="13"/>
        <v>53.77100640042832</v>
      </c>
      <c r="H18" s="258">
        <f t="shared" si="14"/>
        <v>56.725250126351767</v>
      </c>
      <c r="I18" s="232">
        <f t="shared" si="15"/>
        <v>2.9542437259234475</v>
      </c>
      <c r="J18" s="13"/>
      <c r="K18" s="77"/>
      <c r="L18" s="98" t="str">
        <f t="shared" si="16"/>
        <v>Villavicencio</v>
      </c>
      <c r="M18" s="104">
        <f t="shared" si="17"/>
        <v>56.895805692652978</v>
      </c>
      <c r="O18" s="98" t="s">
        <v>334</v>
      </c>
      <c r="P18" s="104">
        <v>54.008775438210044</v>
      </c>
      <c r="Q18" s="104">
        <v>56.895805692652978</v>
      </c>
      <c r="R18" s="104">
        <v>53.77100640042832</v>
      </c>
      <c r="S18" s="104">
        <v>56.725250126351767</v>
      </c>
      <c r="T18" s="78"/>
      <c r="U18" s="78"/>
      <c r="V18" s="78"/>
      <c r="W18" s="78"/>
      <c r="X18" s="78"/>
      <c r="Y18" s="78"/>
      <c r="Z18" s="78"/>
    </row>
    <row r="19" spans="1:26" ht="15" customHeight="1" x14ac:dyDescent="0.4">
      <c r="A19" s="3"/>
      <c r="B19" s="2" t="str">
        <f t="shared" si="9"/>
        <v>Pereira</v>
      </c>
      <c r="C19" s="232">
        <f t="shared" si="10"/>
        <v>56.07480167856933</v>
      </c>
      <c r="D19" s="258">
        <f t="shared" si="11"/>
        <v>56.758370999110639</v>
      </c>
      <c r="E19" s="232">
        <f t="shared" si="12"/>
        <v>0.68356932054130937</v>
      </c>
      <c r="F19" s="24"/>
      <c r="G19" s="232">
        <f t="shared" si="13"/>
        <v>54.988829460982004</v>
      </c>
      <c r="H19" s="258">
        <f t="shared" si="14"/>
        <v>58.153212053288129</v>
      </c>
      <c r="I19" s="232">
        <f t="shared" si="15"/>
        <v>3.1643825923061257</v>
      </c>
      <c r="J19" s="13"/>
      <c r="K19" s="77"/>
      <c r="L19" s="98" t="str">
        <f t="shared" si="16"/>
        <v>Pereira</v>
      </c>
      <c r="M19" s="104">
        <f t="shared" si="17"/>
        <v>56.758370999110639</v>
      </c>
      <c r="O19" s="98" t="s">
        <v>341</v>
      </c>
      <c r="P19" s="104">
        <v>56.07480167856933</v>
      </c>
      <c r="Q19" s="104">
        <v>56.758370999110639</v>
      </c>
      <c r="R19" s="104">
        <v>54.988829460982004</v>
      </c>
      <c r="S19" s="104">
        <v>58.153212053288129</v>
      </c>
      <c r="T19" s="78"/>
      <c r="U19" s="78"/>
      <c r="V19" s="78"/>
      <c r="W19" s="78"/>
      <c r="X19" s="78"/>
      <c r="Y19" s="78"/>
      <c r="Z19" s="78"/>
    </row>
    <row r="20" spans="1:26" ht="15" customHeight="1" x14ac:dyDescent="0.4">
      <c r="A20" s="3"/>
      <c r="B20" s="2" t="str">
        <f t="shared" si="9"/>
        <v>Manizales</v>
      </c>
      <c r="C20" s="232">
        <f t="shared" si="10"/>
        <v>54.877363906233732</v>
      </c>
      <c r="D20" s="258">
        <f t="shared" si="11"/>
        <v>55.698483052120395</v>
      </c>
      <c r="E20" s="232">
        <f t="shared" si="12"/>
        <v>0.82111914588666224</v>
      </c>
      <c r="F20" s="24"/>
      <c r="G20" s="232">
        <f t="shared" si="13"/>
        <v>52.536727277270344</v>
      </c>
      <c r="H20" s="258">
        <f t="shared" si="14"/>
        <v>56.947615554680965</v>
      </c>
      <c r="I20" s="232">
        <f t="shared" si="15"/>
        <v>4.4108882774106206</v>
      </c>
      <c r="J20" s="13"/>
      <c r="K20" s="77"/>
      <c r="L20" s="98" t="str">
        <f t="shared" si="16"/>
        <v>Manizales</v>
      </c>
      <c r="M20" s="104">
        <f t="shared" si="17"/>
        <v>55.698483052120395</v>
      </c>
      <c r="O20" s="98" t="s">
        <v>343</v>
      </c>
      <c r="P20" s="104">
        <v>54.877363906233732</v>
      </c>
      <c r="Q20" s="104">
        <v>55.698483052120395</v>
      </c>
      <c r="R20" s="104">
        <v>52.536727277270344</v>
      </c>
      <c r="S20" s="104">
        <v>56.947615554680965</v>
      </c>
      <c r="T20" s="78"/>
      <c r="U20" s="78"/>
      <c r="V20" s="78"/>
      <c r="W20" s="78"/>
      <c r="X20" s="78"/>
      <c r="Y20" s="78"/>
      <c r="Z20" s="78"/>
    </row>
    <row r="21" spans="1:26" ht="15" customHeight="1" x14ac:dyDescent="0.4">
      <c r="A21" s="3"/>
      <c r="B21" s="2" t="str">
        <f t="shared" si="9"/>
        <v>Cúcuta</v>
      </c>
      <c r="C21" s="232">
        <f t="shared" si="10"/>
        <v>54.90928603628916</v>
      </c>
      <c r="D21" s="258">
        <f t="shared" si="11"/>
        <v>53.33408705576209</v>
      </c>
      <c r="E21" s="232">
        <f t="shared" si="12"/>
        <v>-1.5751989805270696</v>
      </c>
      <c r="F21" s="24"/>
      <c r="G21" s="232">
        <f t="shared" si="13"/>
        <v>53.689267109487126</v>
      </c>
      <c r="H21" s="258">
        <f t="shared" si="14"/>
        <v>50.116132251217707</v>
      </c>
      <c r="I21" s="232">
        <f t="shared" si="15"/>
        <v>-3.5731348582694196</v>
      </c>
      <c r="J21" s="13"/>
      <c r="K21" s="77"/>
      <c r="L21" s="98" t="str">
        <f t="shared" si="16"/>
        <v>Cúcuta</v>
      </c>
      <c r="M21" s="104">
        <f t="shared" si="17"/>
        <v>53.33408705576209</v>
      </c>
      <c r="O21" s="98" t="s">
        <v>342</v>
      </c>
      <c r="P21" s="104">
        <v>54.90928603628916</v>
      </c>
      <c r="Q21" s="104">
        <v>53.33408705576209</v>
      </c>
      <c r="R21" s="104">
        <v>53.689267109487126</v>
      </c>
      <c r="S21" s="104">
        <v>50.116132251217707</v>
      </c>
      <c r="T21" s="78"/>
      <c r="U21" s="78"/>
      <c r="V21" s="78"/>
      <c r="W21" s="78"/>
      <c r="X21" s="78"/>
      <c r="Y21" s="78"/>
      <c r="Z21" s="78"/>
    </row>
    <row r="22" spans="1:26" ht="14.25" customHeight="1" x14ac:dyDescent="0.4">
      <c r="A22" s="3"/>
      <c r="B22" s="2" t="str">
        <f t="shared" si="9"/>
        <v>Barranquilla</v>
      </c>
      <c r="C22" s="232">
        <f t="shared" si="10"/>
        <v>49.454753954889853</v>
      </c>
      <c r="D22" s="258">
        <f t="shared" si="11"/>
        <v>52.30628317900532</v>
      </c>
      <c r="E22" s="232">
        <f t="shared" si="12"/>
        <v>2.8515292241154668</v>
      </c>
      <c r="F22" s="24"/>
      <c r="G22" s="232">
        <f t="shared" si="13"/>
        <v>52.121357149691505</v>
      </c>
      <c r="H22" s="258">
        <f t="shared" si="14"/>
        <v>53.087689919563061</v>
      </c>
      <c r="I22" s="232">
        <f t="shared" si="15"/>
        <v>0.96633276987155625</v>
      </c>
      <c r="J22" s="13"/>
      <c r="K22" s="77"/>
      <c r="L22" s="98" t="str">
        <f t="shared" si="16"/>
        <v>Barranquilla</v>
      </c>
      <c r="M22" s="104">
        <f t="shared" si="17"/>
        <v>52.30628317900532</v>
      </c>
      <c r="O22" s="98" t="s">
        <v>332</v>
      </c>
      <c r="P22" s="104">
        <v>49.454753954889853</v>
      </c>
      <c r="Q22" s="104">
        <v>52.30628317900532</v>
      </c>
      <c r="R22" s="104">
        <v>52.121357149691505</v>
      </c>
      <c r="S22" s="104">
        <v>53.087689919563061</v>
      </c>
      <c r="T22" s="78"/>
      <c r="U22" s="78"/>
      <c r="V22" s="78"/>
      <c r="W22" s="78"/>
      <c r="X22" s="78"/>
      <c r="Y22" s="78"/>
      <c r="Z22" s="78"/>
    </row>
    <row r="23" spans="1:26" ht="14.25" customHeight="1" x14ac:dyDescent="0.4">
      <c r="A23" s="3"/>
      <c r="B23" s="2" t="str">
        <f t="shared" si="9"/>
        <v>Pasto</v>
      </c>
      <c r="C23" s="232">
        <f t="shared" si="10"/>
        <v>49.546237485089698</v>
      </c>
      <c r="D23" s="258">
        <f t="shared" si="11"/>
        <v>51.844047412045079</v>
      </c>
      <c r="E23" s="232">
        <f t="shared" si="12"/>
        <v>2.2978099269553809</v>
      </c>
      <c r="F23" s="24"/>
      <c r="G23" s="232">
        <f t="shared" si="13"/>
        <v>48.115148392069443</v>
      </c>
      <c r="H23" s="258">
        <f t="shared" si="14"/>
        <v>51.434438190657225</v>
      </c>
      <c r="I23" s="232">
        <f t="shared" si="15"/>
        <v>3.3192897985877821</v>
      </c>
      <c r="J23" s="13"/>
      <c r="K23" s="77"/>
      <c r="L23" s="98" t="str">
        <f t="shared" si="16"/>
        <v>Pasto</v>
      </c>
      <c r="M23" s="104">
        <f t="shared" si="17"/>
        <v>51.844047412045079</v>
      </c>
      <c r="O23" s="98" t="s">
        <v>339</v>
      </c>
      <c r="P23" s="104">
        <v>49.546237485089698</v>
      </c>
      <c r="Q23" s="104">
        <v>51.844047412045079</v>
      </c>
      <c r="R23" s="104">
        <v>48.115148392069443</v>
      </c>
      <c r="S23" s="104">
        <v>51.434438190657225</v>
      </c>
      <c r="T23" s="78"/>
      <c r="U23" s="78"/>
      <c r="V23" s="78"/>
      <c r="W23" s="78"/>
      <c r="X23" s="78"/>
      <c r="Y23" s="78"/>
      <c r="Z23" s="78"/>
    </row>
    <row r="24" spans="1:26" ht="14.25" customHeight="1" x14ac:dyDescent="0.4">
      <c r="A24" s="3"/>
      <c r="B24" s="2" t="str">
        <f t="shared" si="9"/>
        <v>Cartagena</v>
      </c>
      <c r="C24" s="232">
        <f t="shared" si="10"/>
        <v>56.801150863537011</v>
      </c>
      <c r="D24" s="258">
        <f t="shared" si="11"/>
        <v>51.737997584251573</v>
      </c>
      <c r="E24" s="232">
        <f t="shared" si="12"/>
        <v>-5.0631532792854372</v>
      </c>
      <c r="F24" s="24"/>
      <c r="G24" s="232">
        <f t="shared" si="13"/>
        <v>50.425271306585771</v>
      </c>
      <c r="H24" s="258">
        <f t="shared" si="14"/>
        <v>52.092686288453159</v>
      </c>
      <c r="I24" s="232">
        <f t="shared" si="15"/>
        <v>1.6674149818673882</v>
      </c>
      <c r="J24" s="13"/>
      <c r="K24" s="77"/>
      <c r="L24" s="98" t="str">
        <f t="shared" si="16"/>
        <v>Cartagena</v>
      </c>
      <c r="M24" s="104">
        <f t="shared" si="17"/>
        <v>51.737997584251573</v>
      </c>
      <c r="O24" s="98" t="s">
        <v>331</v>
      </c>
      <c r="P24" s="104">
        <v>56.801150863537011</v>
      </c>
      <c r="Q24" s="104">
        <v>51.737997584251573</v>
      </c>
      <c r="R24" s="104">
        <v>50.425271306585771</v>
      </c>
      <c r="S24" s="104">
        <v>52.092686288453159</v>
      </c>
      <c r="T24" s="78"/>
      <c r="U24" s="78"/>
      <c r="V24" s="78"/>
      <c r="W24" s="78"/>
      <c r="X24" s="78"/>
      <c r="Y24" s="78"/>
      <c r="Z24" s="78"/>
    </row>
    <row r="25" spans="1:26" ht="15" customHeight="1" x14ac:dyDescent="0.4">
      <c r="A25" s="3"/>
      <c r="B25" s="2" t="str">
        <f t="shared" si="9"/>
        <v>Montería</v>
      </c>
      <c r="C25" s="232">
        <f t="shared" si="10"/>
        <v>48.408513462128802</v>
      </c>
      <c r="D25" s="258">
        <f t="shared" si="11"/>
        <v>49.277091551980469</v>
      </c>
      <c r="E25" s="232">
        <f t="shared" si="12"/>
        <v>0.86857808985166685</v>
      </c>
      <c r="F25" s="24"/>
      <c r="G25" s="232">
        <f t="shared" si="13"/>
        <v>44.995780167417394</v>
      </c>
      <c r="H25" s="258">
        <f t="shared" si="14"/>
        <v>48.86353167040658</v>
      </c>
      <c r="I25" s="232">
        <f t="shared" si="15"/>
        <v>3.8677515029891865</v>
      </c>
      <c r="J25" s="13"/>
      <c r="K25" s="77"/>
      <c r="L25" s="98" t="str">
        <f t="shared" si="16"/>
        <v>Montería</v>
      </c>
      <c r="M25" s="104">
        <f t="shared" si="17"/>
        <v>49.277091551980469</v>
      </c>
      <c r="O25" s="98" t="s">
        <v>340</v>
      </c>
      <c r="P25" s="104">
        <v>48.408513462128802</v>
      </c>
      <c r="Q25" s="104">
        <v>49.277091551980469</v>
      </c>
      <c r="R25" s="104">
        <v>44.995780167417394</v>
      </c>
      <c r="S25" s="104">
        <v>48.86353167040658</v>
      </c>
      <c r="T25" s="78"/>
      <c r="U25" s="78"/>
      <c r="V25" s="78"/>
      <c r="W25" s="78"/>
      <c r="X25" s="78"/>
      <c r="Y25" s="78"/>
      <c r="Z25" s="78"/>
    </row>
    <row r="26" spans="1:26" ht="14.25" customHeight="1" x14ac:dyDescent="0.4">
      <c r="A26" s="3"/>
      <c r="B26" s="2" t="str">
        <f t="shared" si="9"/>
        <v>Ibagué</v>
      </c>
      <c r="C26" s="232">
        <f t="shared" si="10"/>
        <v>42.950162147524388</v>
      </c>
      <c r="D26" s="258">
        <f t="shared" si="11"/>
        <v>47.583828125565013</v>
      </c>
      <c r="E26" s="232">
        <f t="shared" si="12"/>
        <v>4.6336659780406251</v>
      </c>
      <c r="F26" s="24"/>
      <c r="G26" s="232">
        <f t="shared" si="13"/>
        <v>47.192143060538754</v>
      </c>
      <c r="H26" s="258">
        <f t="shared" si="14"/>
        <v>48.443256090403786</v>
      </c>
      <c r="I26" s="232">
        <f t="shared" si="15"/>
        <v>1.2511130298650315</v>
      </c>
      <c r="J26" s="13"/>
      <c r="K26" s="77"/>
      <c r="L26" s="98" t="str">
        <f t="shared" si="16"/>
        <v>Ibagué</v>
      </c>
      <c r="M26" s="104">
        <f t="shared" si="17"/>
        <v>47.583828125565013</v>
      </c>
      <c r="O26" s="98" t="s">
        <v>344</v>
      </c>
      <c r="P26" s="104">
        <v>42.950162147524388</v>
      </c>
      <c r="Q26" s="104">
        <v>47.583828125565013</v>
      </c>
      <c r="R26" s="104">
        <v>47.192143060538754</v>
      </c>
      <c r="S26" s="104">
        <v>48.443256090403786</v>
      </c>
      <c r="T26" s="78"/>
      <c r="U26" s="78"/>
      <c r="V26" s="78"/>
      <c r="W26" s="78"/>
      <c r="X26" s="78"/>
      <c r="Y26" s="78"/>
      <c r="Z26" s="78"/>
    </row>
    <row r="27" spans="1:26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77"/>
      <c r="T27" s="78"/>
      <c r="U27" s="78"/>
      <c r="V27" s="78"/>
      <c r="W27" s="78"/>
      <c r="X27" s="78"/>
      <c r="Y27" s="78"/>
      <c r="Z27" s="78"/>
    </row>
    <row r="28" spans="1:26" ht="13.15" x14ac:dyDescent="0.4">
      <c r="A28" s="3"/>
      <c r="B28" s="21" t="s">
        <v>79</v>
      </c>
      <c r="C28" s="259">
        <f>+C17-C16</f>
        <v>5.2850316846163281</v>
      </c>
      <c r="D28" s="236">
        <f>+D17-D16</f>
        <v>-0.27168781837770695</v>
      </c>
      <c r="E28" s="260"/>
      <c r="F28" s="260"/>
      <c r="G28" s="259">
        <f>+G17-G16</f>
        <v>4.6350571852507514</v>
      </c>
      <c r="H28" s="236">
        <f>+H17-H16</f>
        <v>-0.85336537610662333</v>
      </c>
      <c r="I28" s="260"/>
      <c r="J28" s="13"/>
      <c r="K28" s="77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</row>
    <row r="29" spans="1:26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77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</row>
    <row r="30" spans="1:26" ht="13.15" x14ac:dyDescent="0.35">
      <c r="A30" s="3"/>
      <c r="B30" s="35"/>
      <c r="C30" s="211" t="s">
        <v>296</v>
      </c>
      <c r="D30" s="211"/>
      <c r="E30" s="211"/>
      <c r="F30" s="211"/>
      <c r="G30" s="211"/>
      <c r="H30" s="211"/>
      <c r="I30" s="211"/>
      <c r="J30" s="13"/>
      <c r="K30" s="77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</row>
    <row r="31" spans="1:26" ht="13.15" x14ac:dyDescent="0.4">
      <c r="A31" s="3"/>
      <c r="B31" s="35"/>
      <c r="C31" s="215" t="str">
        <f>'Tasa Ocup. % Ciudades Hombres'!C31:I31</f>
        <v>Porcentaje, año corrido noviembre 2022</v>
      </c>
      <c r="D31" s="215"/>
      <c r="E31" s="215"/>
      <c r="F31" s="215"/>
      <c r="G31" s="215"/>
      <c r="H31" s="215"/>
      <c r="I31" s="215"/>
      <c r="J31" s="13"/>
      <c r="K31" s="77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</row>
    <row r="32" spans="1:26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7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</row>
    <row r="33" spans="1:26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7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</row>
    <row r="34" spans="1:26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7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5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</row>
    <row r="36" spans="1:26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5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</row>
    <row r="37" spans="1:26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59"/>
      <c r="Z37" s="59"/>
    </row>
    <row r="38" spans="1:26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59"/>
      <c r="Z38" s="59"/>
    </row>
    <row r="39" spans="1:26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</row>
    <row r="40" spans="1:26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</row>
    <row r="41" spans="1:26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</row>
    <row r="42" spans="1:26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</row>
    <row r="43" spans="1:26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5"/>
      <c r="L43" s="105"/>
      <c r="M43" s="105"/>
      <c r="N43" s="105"/>
      <c r="O43" s="105"/>
      <c r="P43" s="105"/>
      <c r="Q43" s="105"/>
      <c r="R43" s="105"/>
      <c r="S43" s="105"/>
      <c r="T43" s="105"/>
      <c r="U43" s="105"/>
      <c r="V43" s="105"/>
      <c r="W43" s="105"/>
      <c r="X43" s="105"/>
    </row>
    <row r="44" spans="1:26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5"/>
    </row>
    <row r="45" spans="1:26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5"/>
    </row>
    <row r="46" spans="1:26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5"/>
    </row>
    <row r="47" spans="1:26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55"/>
    </row>
    <row r="48" spans="1:26" x14ac:dyDescent="0.35">
      <c r="A48" s="144" t="s">
        <v>321</v>
      </c>
      <c r="B48" s="147"/>
      <c r="C48" s="147"/>
      <c r="D48" s="147"/>
      <c r="E48" s="147"/>
      <c r="F48" s="147"/>
      <c r="G48" s="147"/>
      <c r="H48" s="147"/>
      <c r="I48" s="147"/>
      <c r="J48" s="13"/>
      <c r="K48" s="55"/>
    </row>
    <row r="49" spans="1:11" x14ac:dyDescent="0.35">
      <c r="A49" s="144" t="s">
        <v>214</v>
      </c>
      <c r="B49" s="147"/>
      <c r="C49" s="147"/>
      <c r="D49" s="147"/>
      <c r="E49" s="147"/>
      <c r="F49" s="147"/>
      <c r="G49" s="147"/>
      <c r="H49" s="147"/>
      <c r="I49" s="147"/>
      <c r="J49" s="13"/>
      <c r="K49" s="55"/>
    </row>
    <row r="50" spans="1:11" x14ac:dyDescent="0.35">
      <c r="A50" s="144" t="s">
        <v>172</v>
      </c>
      <c r="B50" s="147"/>
      <c r="C50" s="147"/>
      <c r="D50" s="147"/>
      <c r="E50" s="147"/>
      <c r="F50" s="147"/>
      <c r="G50" s="147"/>
      <c r="H50" s="147"/>
      <c r="I50" s="147"/>
      <c r="J50" s="13"/>
      <c r="K50" s="55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55"/>
    </row>
    <row r="52" spans="1:11" x14ac:dyDescent="0.35">
      <c r="K52" s="55"/>
    </row>
    <row r="53" spans="1:11" x14ac:dyDescent="0.3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K10" sqref="K10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1" style="10" customWidth="1"/>
    <col min="4" max="4" width="10.46484375" style="10" customWidth="1"/>
    <col min="5" max="5" width="13" style="10" customWidth="1"/>
    <col min="6" max="6" width="9" style="10" customWidth="1"/>
    <col min="7" max="7" width="10.53125" style="10" customWidth="1"/>
    <col min="8" max="8" width="12.33203125" style="10" customWidth="1"/>
    <col min="9" max="9" width="13.53125" style="10" customWidth="1"/>
    <col min="10" max="10" width="1.86328125" style="10" customWidth="1"/>
    <col min="11" max="11" width="10.86328125" style="78"/>
    <col min="12" max="12" width="14.33203125" style="51" bestFit="1" customWidth="1"/>
    <col min="13" max="13" width="5.6640625" style="51" bestFit="1" customWidth="1"/>
    <col min="14" max="21" width="10.86328125" style="51"/>
    <col min="22" max="22" width="10.86328125" style="58"/>
    <col min="23" max="16384" width="10.86328125" style="10"/>
  </cols>
  <sheetData>
    <row r="1" spans="1:28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77"/>
    </row>
    <row r="2" spans="1:28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77"/>
    </row>
    <row r="3" spans="1:28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77"/>
    </row>
    <row r="4" spans="1:28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7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</row>
    <row r="5" spans="1:28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7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</row>
    <row r="6" spans="1:28" ht="30.7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9"/>
      <c r="V6" s="51"/>
      <c r="W6" s="51"/>
      <c r="X6" s="51"/>
      <c r="Y6" s="78"/>
      <c r="Z6" s="78"/>
      <c r="AA6" s="78"/>
    </row>
    <row r="7" spans="1:28" ht="13.15" x14ac:dyDescent="0.4">
      <c r="A7" s="3"/>
      <c r="B7" s="11"/>
      <c r="C7" s="192" t="s">
        <v>87</v>
      </c>
      <c r="D7" s="192"/>
      <c r="E7" s="192"/>
      <c r="F7" s="192"/>
      <c r="G7" s="192"/>
      <c r="H7" s="192"/>
      <c r="I7" s="19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78"/>
    </row>
    <row r="8" spans="1:28" ht="13.15" x14ac:dyDescent="0.4">
      <c r="A8" s="3"/>
      <c r="B8" s="11"/>
      <c r="C8" s="192" t="str">
        <f>'TGP% Ciudades 15 a 28 años'!C8:I8</f>
        <v>Porcentaje</v>
      </c>
      <c r="D8" s="192"/>
      <c r="E8" s="192"/>
      <c r="F8" s="192"/>
      <c r="G8" s="192"/>
      <c r="H8" s="192"/>
      <c r="I8" s="19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78"/>
    </row>
    <row r="9" spans="1:28" ht="14.25" customHeight="1" x14ac:dyDescent="0.4">
      <c r="A9" s="3"/>
      <c r="B9" s="11"/>
      <c r="C9" s="270" t="str">
        <f>+'Mercado Laboral (personas)'!C10:D10</f>
        <v>Año corrido a noviembre</v>
      </c>
      <c r="D9" s="270"/>
      <c r="E9" s="174"/>
      <c r="F9" s="174"/>
      <c r="G9" s="179"/>
      <c r="H9" s="174"/>
      <c r="I9" s="179"/>
      <c r="J9" s="13"/>
      <c r="K9" s="2"/>
      <c r="V9" s="51"/>
      <c r="W9" s="51"/>
      <c r="X9" s="51"/>
      <c r="Y9" s="51"/>
      <c r="AA9" s="78"/>
    </row>
    <row r="10" spans="1:28" ht="15.75" customHeight="1" x14ac:dyDescent="0.4">
      <c r="A10" s="3"/>
      <c r="B10" s="2"/>
      <c r="C10" s="271"/>
      <c r="D10" s="271"/>
      <c r="E10" s="199" t="str">
        <f>'TGP% Ciudades 15 a 28 años'!E10:E11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269"/>
      <c r="K10" s="2"/>
      <c r="V10" s="51"/>
      <c r="W10" s="51"/>
      <c r="X10" s="51"/>
      <c r="Y10" s="51"/>
      <c r="AA10" s="78"/>
      <c r="AB10" s="78"/>
    </row>
    <row r="11" spans="1:28" ht="15.75" customHeight="1" x14ac:dyDescent="0.4">
      <c r="A11" s="3"/>
      <c r="B11" s="2"/>
      <c r="C11" s="174">
        <f>'TGP% Ciudades 15 a 28 años'!C11</f>
        <v>2021</v>
      </c>
      <c r="D11" s="174">
        <f>'TGP% Ciudades 15 a 28 años'!D11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269"/>
      <c r="K11" s="10"/>
      <c r="P11" s="98" t="s">
        <v>227</v>
      </c>
      <c r="Q11" s="98">
        <v>2015</v>
      </c>
      <c r="R11" s="98">
        <v>2016</v>
      </c>
      <c r="S11" s="98">
        <v>2015</v>
      </c>
      <c r="T11" s="98">
        <v>2016</v>
      </c>
      <c r="V11" s="51"/>
      <c r="W11" s="51"/>
      <c r="X11" s="51"/>
      <c r="Y11" s="51"/>
      <c r="AA11" s="78"/>
      <c r="AB11" s="78"/>
    </row>
    <row r="12" spans="1:28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269"/>
      <c r="K12" s="2"/>
      <c r="M12" s="51" t="s">
        <v>59</v>
      </c>
      <c r="U12" s="98"/>
      <c r="V12" s="51"/>
      <c r="W12" s="51" t="s">
        <v>59</v>
      </c>
      <c r="X12" s="51"/>
      <c r="Y12" s="51"/>
      <c r="AA12" s="78"/>
      <c r="AB12" s="78"/>
    </row>
    <row r="13" spans="1:28" ht="13.15" x14ac:dyDescent="0.4">
      <c r="A13" s="3"/>
      <c r="B13" s="21" t="str">
        <f>+P13</f>
        <v>Bogotá</v>
      </c>
      <c r="C13" s="236">
        <f>+Q13</f>
        <v>89.294103651636689</v>
      </c>
      <c r="D13" s="236">
        <f>+R13</f>
        <v>89.598488502335329</v>
      </c>
      <c r="E13" s="236">
        <f t="shared" ref="E13:E26" si="0">+D13-C13</f>
        <v>0.3043848506986393</v>
      </c>
      <c r="F13" s="174"/>
      <c r="G13" s="236">
        <f>+S13</f>
        <v>88.737412031105194</v>
      </c>
      <c r="H13" s="236">
        <f>+T13</f>
        <v>88.877472986702045</v>
      </c>
      <c r="I13" s="236">
        <f t="shared" ref="I13:I26" si="1">+H13-G13</f>
        <v>0.1400609555968515</v>
      </c>
      <c r="J13" s="269"/>
      <c r="K13" s="2"/>
      <c r="L13" s="98" t="str">
        <f t="shared" ref="L13:L26" si="2">P13</f>
        <v>Bogotá</v>
      </c>
      <c r="M13" s="97">
        <f t="shared" ref="M13:M26" si="3">R13</f>
        <v>89.598488502335329</v>
      </c>
      <c r="P13" s="98" t="s">
        <v>338</v>
      </c>
      <c r="Q13" s="99">
        <v>89.294103651636689</v>
      </c>
      <c r="R13" s="99">
        <v>89.598488502335329</v>
      </c>
      <c r="S13" s="99">
        <v>88.737412031105194</v>
      </c>
      <c r="T13" s="99">
        <v>88.877472986702045</v>
      </c>
      <c r="V13" s="51" t="str">
        <f>+B13</f>
        <v>Bogotá</v>
      </c>
      <c r="W13" s="97">
        <f>+D13</f>
        <v>89.598488502335329</v>
      </c>
      <c r="X13" s="51"/>
      <c r="Y13" s="51"/>
      <c r="AA13" s="78"/>
      <c r="AB13" s="78"/>
    </row>
    <row r="14" spans="1:28" ht="15" customHeight="1" x14ac:dyDescent="0.4">
      <c r="A14" s="3"/>
      <c r="B14" s="2" t="str">
        <f>+P14</f>
        <v>Cartagena</v>
      </c>
      <c r="C14" s="232">
        <f t="shared" ref="C14:D26" si="4">+Q14</f>
        <v>90.207770944014015</v>
      </c>
      <c r="D14" s="258">
        <f t="shared" si="4"/>
        <v>89.598060448391223</v>
      </c>
      <c r="E14" s="232">
        <f t="shared" si="0"/>
        <v>-0.60971049562279234</v>
      </c>
      <c r="F14" s="24"/>
      <c r="G14" s="232">
        <f t="shared" ref="G14:G26" si="5">+S14</f>
        <v>87.311219648019105</v>
      </c>
      <c r="H14" s="258">
        <f t="shared" ref="H14:H26" si="6">+T14</f>
        <v>89.242497384200277</v>
      </c>
      <c r="I14" s="232">
        <f t="shared" si="1"/>
        <v>1.9312777361811726</v>
      </c>
      <c r="J14" s="269"/>
      <c r="K14" s="2"/>
      <c r="L14" s="98" t="str">
        <f t="shared" si="2"/>
        <v>Cartagena</v>
      </c>
      <c r="M14" s="97">
        <f t="shared" si="3"/>
        <v>89.598060448391223</v>
      </c>
      <c r="P14" s="98" t="s">
        <v>331</v>
      </c>
      <c r="Q14" s="99">
        <v>90.207770944014015</v>
      </c>
      <c r="R14" s="99">
        <v>89.598060448391223</v>
      </c>
      <c r="S14" s="99">
        <v>87.311219648019105</v>
      </c>
      <c r="T14" s="99">
        <v>89.242497384200277</v>
      </c>
      <c r="V14" s="51" t="str">
        <f t="shared" ref="V14:V26" si="7">+B14</f>
        <v>Cartagena</v>
      </c>
      <c r="W14" s="97">
        <f t="shared" ref="W14:W26" si="8">+D14</f>
        <v>89.598060448391223</v>
      </c>
      <c r="X14" s="51"/>
      <c r="Y14" s="51"/>
      <c r="AA14" s="78"/>
      <c r="AB14" s="78"/>
    </row>
    <row r="15" spans="1:28" ht="15" customHeight="1" x14ac:dyDescent="0.4">
      <c r="A15" s="3"/>
      <c r="B15" s="2" t="str">
        <f t="shared" ref="B15:B26" si="9">+P15</f>
        <v>Pasto</v>
      </c>
      <c r="C15" s="232">
        <f t="shared" si="4"/>
        <v>86.537760823228922</v>
      </c>
      <c r="D15" s="258">
        <f t="shared" si="4"/>
        <v>89.069576286039322</v>
      </c>
      <c r="E15" s="232">
        <f t="shared" si="0"/>
        <v>2.5318154628103997</v>
      </c>
      <c r="F15" s="24"/>
      <c r="G15" s="232">
        <f t="shared" si="5"/>
        <v>86.98838378559681</v>
      </c>
      <c r="H15" s="258">
        <f t="shared" si="6"/>
        <v>88.285504863036365</v>
      </c>
      <c r="I15" s="232">
        <f t="shared" si="1"/>
        <v>1.2971210774395558</v>
      </c>
      <c r="J15" s="269"/>
      <c r="K15" s="2"/>
      <c r="L15" s="98" t="str">
        <f t="shared" si="2"/>
        <v>Pasto</v>
      </c>
      <c r="M15" s="97">
        <f t="shared" si="3"/>
        <v>89.069576286039322</v>
      </c>
      <c r="P15" s="98" t="s">
        <v>339</v>
      </c>
      <c r="Q15" s="99">
        <v>86.537760823228922</v>
      </c>
      <c r="R15" s="99">
        <v>89.069576286039322</v>
      </c>
      <c r="S15" s="99">
        <v>86.98838378559681</v>
      </c>
      <c r="T15" s="99">
        <v>88.285504863036365</v>
      </c>
      <c r="V15" s="51" t="str">
        <f t="shared" si="7"/>
        <v>Pasto</v>
      </c>
      <c r="W15" s="97">
        <f t="shared" si="8"/>
        <v>89.069576286039322</v>
      </c>
      <c r="X15" s="51"/>
      <c r="Y15" s="51"/>
      <c r="AA15" s="78"/>
      <c r="AB15" s="78"/>
    </row>
    <row r="16" spans="1:28" ht="15" customHeight="1" x14ac:dyDescent="0.4">
      <c r="A16" s="3"/>
      <c r="B16" s="2" t="str">
        <f t="shared" si="9"/>
        <v>Cali</v>
      </c>
      <c r="C16" s="232">
        <f t="shared" si="4"/>
        <v>82.894918907561959</v>
      </c>
      <c r="D16" s="258">
        <f t="shared" si="4"/>
        <v>88.557517825259808</v>
      </c>
      <c r="E16" s="232">
        <f t="shared" si="0"/>
        <v>5.6625989176978493</v>
      </c>
      <c r="F16" s="24"/>
      <c r="G16" s="232">
        <f t="shared" si="5"/>
        <v>82.031326253489596</v>
      </c>
      <c r="H16" s="258">
        <f t="shared" si="6"/>
        <v>89.70207695099792</v>
      </c>
      <c r="I16" s="232">
        <f t="shared" si="1"/>
        <v>7.6707506975083248</v>
      </c>
      <c r="J16" s="269"/>
      <c r="K16" s="2"/>
      <c r="L16" s="98" t="str">
        <f t="shared" si="2"/>
        <v>Cali</v>
      </c>
      <c r="M16" s="97">
        <f t="shared" si="3"/>
        <v>88.557517825259808</v>
      </c>
      <c r="P16" s="98" t="s">
        <v>333</v>
      </c>
      <c r="Q16" s="99">
        <v>82.894918907561959</v>
      </c>
      <c r="R16" s="99">
        <v>88.557517825259808</v>
      </c>
      <c r="S16" s="99">
        <v>82.031326253489596</v>
      </c>
      <c r="T16" s="99">
        <v>89.70207695099792</v>
      </c>
      <c r="V16" s="51" t="str">
        <f t="shared" si="7"/>
        <v>Cali</v>
      </c>
      <c r="W16" s="97">
        <f t="shared" si="8"/>
        <v>88.557517825259808</v>
      </c>
      <c r="X16" s="51"/>
      <c r="Y16" s="51"/>
      <c r="AA16" s="78"/>
      <c r="AB16" s="78"/>
    </row>
    <row r="17" spans="1:28" ht="14.25" customHeight="1" x14ac:dyDescent="0.4">
      <c r="A17" s="3"/>
      <c r="B17" s="2" t="str">
        <f t="shared" si="9"/>
        <v>Medellín</v>
      </c>
      <c r="C17" s="232">
        <f t="shared" si="4"/>
        <v>83.382406326201377</v>
      </c>
      <c r="D17" s="258">
        <f t="shared" si="4"/>
        <v>87.891181162201619</v>
      </c>
      <c r="E17" s="232">
        <f t="shared" si="0"/>
        <v>4.5087748360002422</v>
      </c>
      <c r="F17" s="24"/>
      <c r="G17" s="232">
        <f t="shared" si="5"/>
        <v>84.700686566632726</v>
      </c>
      <c r="H17" s="258">
        <f t="shared" si="6"/>
        <v>87.454882285793403</v>
      </c>
      <c r="I17" s="232">
        <f t="shared" si="1"/>
        <v>2.754195719160677</v>
      </c>
      <c r="J17" s="269"/>
      <c r="K17" s="2"/>
      <c r="L17" s="98" t="str">
        <f t="shared" si="2"/>
        <v>Medellín</v>
      </c>
      <c r="M17" s="97">
        <f t="shared" si="3"/>
        <v>87.891181162201619</v>
      </c>
      <c r="P17" s="98" t="s">
        <v>335</v>
      </c>
      <c r="Q17" s="99">
        <v>83.382406326201377</v>
      </c>
      <c r="R17" s="99">
        <v>87.891181162201619</v>
      </c>
      <c r="S17" s="99">
        <v>84.700686566632726</v>
      </c>
      <c r="T17" s="99">
        <v>87.454882285793403</v>
      </c>
      <c r="V17" s="51" t="str">
        <f t="shared" si="7"/>
        <v>Medellín</v>
      </c>
      <c r="W17" s="97">
        <f t="shared" si="8"/>
        <v>87.891181162201619</v>
      </c>
      <c r="X17" s="51"/>
      <c r="Y17" s="51"/>
      <c r="AA17" s="78"/>
      <c r="AB17" s="78"/>
    </row>
    <row r="18" spans="1:28" ht="15" customHeight="1" x14ac:dyDescent="0.4">
      <c r="A18" s="3"/>
      <c r="B18" s="2" t="str">
        <f t="shared" si="9"/>
        <v>Bucaramanga</v>
      </c>
      <c r="C18" s="232">
        <f t="shared" si="4"/>
        <v>83.81534189574046</v>
      </c>
      <c r="D18" s="258">
        <f t="shared" si="4"/>
        <v>87.813207104728122</v>
      </c>
      <c r="E18" s="232">
        <f t="shared" si="0"/>
        <v>3.9978652089876618</v>
      </c>
      <c r="F18" s="24"/>
      <c r="G18" s="232">
        <f t="shared" si="5"/>
        <v>84.641150422809503</v>
      </c>
      <c r="H18" s="258">
        <f t="shared" si="6"/>
        <v>89.07865141347564</v>
      </c>
      <c r="I18" s="232">
        <f t="shared" si="1"/>
        <v>4.4375009906661376</v>
      </c>
      <c r="J18" s="269"/>
      <c r="K18" s="2"/>
      <c r="L18" s="98" t="str">
        <f t="shared" si="2"/>
        <v>Bucaramanga</v>
      </c>
      <c r="M18" s="97">
        <f t="shared" si="3"/>
        <v>87.813207104728122</v>
      </c>
      <c r="P18" s="98" t="s">
        <v>336</v>
      </c>
      <c r="Q18" s="99">
        <v>83.81534189574046</v>
      </c>
      <c r="R18" s="99">
        <v>87.813207104728122</v>
      </c>
      <c r="S18" s="99">
        <v>84.641150422809503</v>
      </c>
      <c r="T18" s="99">
        <v>89.07865141347564</v>
      </c>
      <c r="V18" s="51" t="str">
        <f t="shared" si="7"/>
        <v>Bucaramanga</v>
      </c>
      <c r="W18" s="97">
        <f t="shared" si="8"/>
        <v>87.813207104728122</v>
      </c>
      <c r="X18" s="51"/>
      <c r="Y18" s="51"/>
      <c r="AA18" s="78"/>
      <c r="AB18" s="78"/>
    </row>
    <row r="19" spans="1:28" ht="15" customHeight="1" x14ac:dyDescent="0.4">
      <c r="A19" s="3"/>
      <c r="B19" s="21" t="str">
        <f t="shared" si="9"/>
        <v>Total 13 áreas</v>
      </c>
      <c r="C19" s="259">
        <f t="shared" si="4"/>
        <v>85.464934977129602</v>
      </c>
      <c r="D19" s="236">
        <f t="shared" si="4"/>
        <v>87.708437279225294</v>
      </c>
      <c r="E19" s="259">
        <f t="shared" si="0"/>
        <v>2.2435023020956919</v>
      </c>
      <c r="F19" s="174"/>
      <c r="G19" s="259">
        <f t="shared" si="5"/>
        <v>85.507376326996692</v>
      </c>
      <c r="H19" s="236">
        <f t="shared" si="6"/>
        <v>87.621854032156961</v>
      </c>
      <c r="I19" s="259">
        <f t="shared" si="1"/>
        <v>2.1144777051602688</v>
      </c>
      <c r="J19" s="269"/>
      <c r="K19" s="2"/>
      <c r="L19" s="98" t="str">
        <f t="shared" si="2"/>
        <v>Total 13 áreas</v>
      </c>
      <c r="M19" s="97">
        <f t="shared" si="3"/>
        <v>87.708437279225294</v>
      </c>
      <c r="P19" s="98" t="s">
        <v>337</v>
      </c>
      <c r="Q19" s="99">
        <v>85.464934977129602</v>
      </c>
      <c r="R19" s="99">
        <v>87.708437279225294</v>
      </c>
      <c r="S19" s="99">
        <v>85.507376326996692</v>
      </c>
      <c r="T19" s="99">
        <v>87.621854032156961</v>
      </c>
      <c r="V19" s="51" t="str">
        <f t="shared" si="7"/>
        <v>Total 13 áreas</v>
      </c>
      <c r="W19" s="97">
        <f t="shared" si="8"/>
        <v>87.708437279225294</v>
      </c>
      <c r="X19" s="51"/>
      <c r="Y19" s="51"/>
      <c r="AA19" s="78"/>
      <c r="AB19" s="78"/>
    </row>
    <row r="20" spans="1:28" ht="15" customHeight="1" x14ac:dyDescent="0.4">
      <c r="A20" s="3"/>
      <c r="B20" s="2" t="str">
        <f t="shared" si="9"/>
        <v>Manizales</v>
      </c>
      <c r="C20" s="232">
        <f t="shared" si="4"/>
        <v>84.284551579198194</v>
      </c>
      <c r="D20" s="258">
        <f t="shared" si="4"/>
        <v>86.365545703334647</v>
      </c>
      <c r="E20" s="232">
        <f t="shared" si="0"/>
        <v>2.0809941241364527</v>
      </c>
      <c r="F20" s="24"/>
      <c r="G20" s="232">
        <f t="shared" si="5"/>
        <v>85.437041289539025</v>
      </c>
      <c r="H20" s="258">
        <f t="shared" si="6"/>
        <v>86.733335663540771</v>
      </c>
      <c r="I20" s="232">
        <f t="shared" si="1"/>
        <v>1.2962943740017465</v>
      </c>
      <c r="J20" s="269"/>
      <c r="K20" s="2"/>
      <c r="L20" s="98" t="str">
        <f t="shared" si="2"/>
        <v>Manizales</v>
      </c>
      <c r="M20" s="97">
        <f t="shared" si="3"/>
        <v>86.365545703334647</v>
      </c>
      <c r="P20" s="98" t="s">
        <v>343</v>
      </c>
      <c r="Q20" s="99">
        <v>84.284551579198194</v>
      </c>
      <c r="R20" s="99">
        <v>86.365545703334647</v>
      </c>
      <c r="S20" s="99">
        <v>85.437041289539025</v>
      </c>
      <c r="T20" s="99">
        <v>86.733335663540771</v>
      </c>
      <c r="V20" s="51" t="str">
        <f t="shared" si="7"/>
        <v>Manizales</v>
      </c>
      <c r="W20" s="97">
        <f t="shared" si="8"/>
        <v>86.365545703334647</v>
      </c>
      <c r="X20" s="51"/>
      <c r="Y20" s="51"/>
      <c r="AA20" s="78"/>
      <c r="AB20" s="78"/>
    </row>
    <row r="21" spans="1:28" ht="15" customHeight="1" x14ac:dyDescent="0.4">
      <c r="A21" s="3"/>
      <c r="B21" s="2" t="str">
        <f t="shared" si="9"/>
        <v>Villavicencio</v>
      </c>
      <c r="C21" s="232">
        <f t="shared" si="4"/>
        <v>84.436224998255</v>
      </c>
      <c r="D21" s="258">
        <f t="shared" si="4"/>
        <v>85.433103223603808</v>
      </c>
      <c r="E21" s="232">
        <f t="shared" si="0"/>
        <v>0.99687822534880866</v>
      </c>
      <c r="F21" s="24"/>
      <c r="G21" s="232">
        <f t="shared" si="5"/>
        <v>85.028782780803809</v>
      </c>
      <c r="H21" s="258">
        <f t="shared" si="6"/>
        <v>86.367751998335066</v>
      </c>
      <c r="I21" s="232">
        <f t="shared" si="1"/>
        <v>1.3389692175312575</v>
      </c>
      <c r="J21" s="269"/>
      <c r="K21" s="2"/>
      <c r="L21" s="98" t="str">
        <f t="shared" si="2"/>
        <v>Villavicencio</v>
      </c>
      <c r="M21" s="97">
        <f t="shared" si="3"/>
        <v>85.433103223603808</v>
      </c>
      <c r="P21" s="98" t="s">
        <v>334</v>
      </c>
      <c r="Q21" s="99">
        <v>84.436224998255</v>
      </c>
      <c r="R21" s="99">
        <v>85.433103223603808</v>
      </c>
      <c r="S21" s="99">
        <v>85.028782780803809</v>
      </c>
      <c r="T21" s="99">
        <v>86.367751998335066</v>
      </c>
      <c r="V21" s="51" t="str">
        <f t="shared" si="7"/>
        <v>Villavicencio</v>
      </c>
      <c r="W21" s="97">
        <f t="shared" si="8"/>
        <v>85.433103223603808</v>
      </c>
      <c r="X21" s="51"/>
      <c r="Y21" s="51"/>
      <c r="AA21" s="78"/>
      <c r="AB21" s="78"/>
    </row>
    <row r="22" spans="1:28" ht="13.15" x14ac:dyDescent="0.4">
      <c r="A22" s="3"/>
      <c r="B22" s="2" t="str">
        <f t="shared" si="9"/>
        <v>Pereira</v>
      </c>
      <c r="C22" s="232">
        <f t="shared" si="4"/>
        <v>82.069571842535339</v>
      </c>
      <c r="D22" s="258">
        <f t="shared" si="4"/>
        <v>85.244657029397658</v>
      </c>
      <c r="E22" s="232">
        <f t="shared" si="0"/>
        <v>3.1750851868623187</v>
      </c>
      <c r="F22" s="24"/>
      <c r="G22" s="232">
        <f t="shared" si="5"/>
        <v>81.277304456062396</v>
      </c>
      <c r="H22" s="258">
        <f t="shared" si="6"/>
        <v>86.8771716588424</v>
      </c>
      <c r="I22" s="232">
        <f t="shared" si="1"/>
        <v>5.599867202780004</v>
      </c>
      <c r="J22" s="269"/>
      <c r="K22" s="2"/>
      <c r="L22" s="98" t="str">
        <f t="shared" si="2"/>
        <v>Pereira</v>
      </c>
      <c r="M22" s="97">
        <f t="shared" si="3"/>
        <v>85.244657029397658</v>
      </c>
      <c r="P22" s="98" t="s">
        <v>341</v>
      </c>
      <c r="Q22" s="99">
        <v>82.069571842535339</v>
      </c>
      <c r="R22" s="99">
        <v>85.244657029397658</v>
      </c>
      <c r="S22" s="99">
        <v>81.277304456062396</v>
      </c>
      <c r="T22" s="99">
        <v>86.8771716588424</v>
      </c>
      <c r="V22" s="51" t="str">
        <f t="shared" si="7"/>
        <v>Pereira</v>
      </c>
      <c r="W22" s="97">
        <f t="shared" si="8"/>
        <v>85.244657029397658</v>
      </c>
      <c r="X22" s="51"/>
      <c r="Y22" s="51"/>
      <c r="AA22" s="78"/>
      <c r="AB22" s="78"/>
    </row>
    <row r="23" spans="1:28" ht="14.25" customHeight="1" x14ac:dyDescent="0.4">
      <c r="A23" s="3"/>
      <c r="B23" s="2" t="str">
        <f t="shared" si="9"/>
        <v>Barranquilla</v>
      </c>
      <c r="C23" s="232">
        <f t="shared" si="4"/>
        <v>81.616321631012624</v>
      </c>
      <c r="D23" s="258">
        <f t="shared" si="4"/>
        <v>85.108604463412817</v>
      </c>
      <c r="E23" s="232">
        <f t="shared" si="0"/>
        <v>3.4922828324001927</v>
      </c>
      <c r="F23" s="24"/>
      <c r="G23" s="232">
        <f t="shared" si="5"/>
        <v>83.366030377960954</v>
      </c>
      <c r="H23" s="258">
        <f t="shared" si="6"/>
        <v>86.824831702645454</v>
      </c>
      <c r="I23" s="232">
        <f t="shared" si="1"/>
        <v>3.4588013246845009</v>
      </c>
      <c r="J23" s="269"/>
      <c r="K23" s="2"/>
      <c r="L23" s="98" t="str">
        <f t="shared" si="2"/>
        <v>Barranquilla</v>
      </c>
      <c r="M23" s="97">
        <f t="shared" si="3"/>
        <v>85.108604463412817</v>
      </c>
      <c r="P23" s="98" t="s">
        <v>332</v>
      </c>
      <c r="Q23" s="99">
        <v>81.616321631012624</v>
      </c>
      <c r="R23" s="99">
        <v>85.108604463412817</v>
      </c>
      <c r="S23" s="99">
        <v>83.366030377960954</v>
      </c>
      <c r="T23" s="99">
        <v>86.824831702645454</v>
      </c>
      <c r="V23" s="51" t="str">
        <f t="shared" si="7"/>
        <v>Barranquilla</v>
      </c>
      <c r="W23" s="97">
        <f t="shared" si="8"/>
        <v>85.108604463412817</v>
      </c>
      <c r="X23" s="51"/>
      <c r="Y23" s="51"/>
      <c r="AA23" s="78"/>
      <c r="AB23" s="78"/>
    </row>
    <row r="24" spans="1:28" ht="15" customHeight="1" x14ac:dyDescent="0.4">
      <c r="A24" s="3"/>
      <c r="B24" s="2" t="str">
        <f t="shared" si="9"/>
        <v>Montería</v>
      </c>
      <c r="C24" s="232">
        <f t="shared" si="4"/>
        <v>83.714123107165932</v>
      </c>
      <c r="D24" s="258">
        <f t="shared" si="4"/>
        <v>83.157698029265859</v>
      </c>
      <c r="E24" s="232">
        <f t="shared" si="0"/>
        <v>-0.55642507790007301</v>
      </c>
      <c r="F24" s="24"/>
      <c r="G24" s="232">
        <f t="shared" si="5"/>
        <v>81.829875017632489</v>
      </c>
      <c r="H24" s="258">
        <f t="shared" si="6"/>
        <v>81.386561772477208</v>
      </c>
      <c r="I24" s="232">
        <f t="shared" si="1"/>
        <v>-0.44331324515528081</v>
      </c>
      <c r="J24" s="269"/>
      <c r="K24" s="2"/>
      <c r="L24" s="98" t="str">
        <f t="shared" si="2"/>
        <v>Montería</v>
      </c>
      <c r="M24" s="97">
        <f t="shared" si="3"/>
        <v>83.157698029265859</v>
      </c>
      <c r="P24" s="98" t="s">
        <v>340</v>
      </c>
      <c r="Q24" s="99">
        <v>83.714123107165932</v>
      </c>
      <c r="R24" s="99">
        <v>83.157698029265859</v>
      </c>
      <c r="S24" s="99">
        <v>81.829875017632489</v>
      </c>
      <c r="T24" s="99">
        <v>81.386561772477208</v>
      </c>
      <c r="V24" s="51" t="str">
        <f t="shared" si="7"/>
        <v>Montería</v>
      </c>
      <c r="W24" s="97">
        <f t="shared" si="8"/>
        <v>83.157698029265859</v>
      </c>
      <c r="X24" s="51"/>
      <c r="Y24" s="51"/>
      <c r="AA24" s="78"/>
      <c r="AB24" s="78"/>
    </row>
    <row r="25" spans="1:28" ht="15" customHeight="1" x14ac:dyDescent="0.4">
      <c r="A25" s="3"/>
      <c r="B25" s="2" t="str">
        <f t="shared" si="9"/>
        <v>Cúcuta</v>
      </c>
      <c r="C25" s="232">
        <f t="shared" si="4"/>
        <v>81.768961790167054</v>
      </c>
      <c r="D25" s="258">
        <f t="shared" si="4"/>
        <v>81.82026810638861</v>
      </c>
      <c r="E25" s="232">
        <f t="shared" si="0"/>
        <v>5.1306316221555903E-2</v>
      </c>
      <c r="F25" s="24"/>
      <c r="G25" s="232">
        <f t="shared" si="5"/>
        <v>80.767089016436543</v>
      </c>
      <c r="H25" s="258">
        <f t="shared" si="6"/>
        <v>81.196670848677115</v>
      </c>
      <c r="I25" s="232">
        <f t="shared" si="1"/>
        <v>0.42958183224057223</v>
      </c>
      <c r="J25" s="269"/>
      <c r="K25" s="2"/>
      <c r="L25" s="98" t="str">
        <f t="shared" si="2"/>
        <v>Cúcuta</v>
      </c>
      <c r="M25" s="97">
        <f t="shared" si="3"/>
        <v>81.82026810638861</v>
      </c>
      <c r="P25" s="98" t="s">
        <v>342</v>
      </c>
      <c r="Q25" s="99">
        <v>81.768961790167054</v>
      </c>
      <c r="R25" s="99">
        <v>81.82026810638861</v>
      </c>
      <c r="S25" s="99">
        <v>80.767089016436543</v>
      </c>
      <c r="T25" s="99">
        <v>81.196670848677115</v>
      </c>
      <c r="V25" s="51" t="str">
        <f t="shared" si="7"/>
        <v>Cúcuta</v>
      </c>
      <c r="W25" s="97">
        <f t="shared" si="8"/>
        <v>81.82026810638861</v>
      </c>
      <c r="X25" s="51"/>
      <c r="Y25" s="51"/>
      <c r="AA25" s="78"/>
      <c r="AB25" s="78"/>
    </row>
    <row r="26" spans="1:28" ht="14.25" customHeight="1" x14ac:dyDescent="0.4">
      <c r="A26" s="3"/>
      <c r="B26" s="2" t="str">
        <f t="shared" si="9"/>
        <v>Ibagué</v>
      </c>
      <c r="C26" s="232">
        <f t="shared" si="4"/>
        <v>74.556144552613262</v>
      </c>
      <c r="D26" s="258">
        <f t="shared" si="4"/>
        <v>77.131943507181163</v>
      </c>
      <c r="E26" s="232">
        <f t="shared" si="0"/>
        <v>2.575798954567901</v>
      </c>
      <c r="F26" s="24"/>
      <c r="G26" s="232">
        <f t="shared" si="5"/>
        <v>76.65089789644918</v>
      </c>
      <c r="H26" s="258">
        <f t="shared" si="6"/>
        <v>74.158348149970706</v>
      </c>
      <c r="I26" s="232">
        <f t="shared" si="1"/>
        <v>-2.492549746478474</v>
      </c>
      <c r="J26" s="269"/>
      <c r="K26" s="2"/>
      <c r="L26" s="98" t="str">
        <f t="shared" si="2"/>
        <v>Ibagué</v>
      </c>
      <c r="M26" s="97">
        <f t="shared" si="3"/>
        <v>77.131943507181163</v>
      </c>
      <c r="P26" s="98" t="s">
        <v>344</v>
      </c>
      <c r="Q26" s="99">
        <v>74.556144552613262</v>
      </c>
      <c r="R26" s="99">
        <v>77.131943507181163</v>
      </c>
      <c r="S26" s="99">
        <v>76.65089789644918</v>
      </c>
      <c r="T26" s="99">
        <v>74.158348149970706</v>
      </c>
      <c r="V26" s="51" t="str">
        <f t="shared" si="7"/>
        <v>Ibagué</v>
      </c>
      <c r="W26" s="97">
        <f t="shared" si="8"/>
        <v>77.131943507181163</v>
      </c>
      <c r="X26" s="51"/>
      <c r="Y26" s="51"/>
      <c r="AA26" s="78"/>
      <c r="AB26" s="78"/>
    </row>
    <row r="27" spans="1:28" x14ac:dyDescent="0.35">
      <c r="A27" s="3"/>
      <c r="B27" s="35"/>
      <c r="C27" s="61"/>
      <c r="D27" s="61"/>
      <c r="E27" s="61"/>
      <c r="F27" s="61"/>
      <c r="G27" s="61"/>
      <c r="H27" s="61"/>
      <c r="I27" s="61"/>
      <c r="J27" s="269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78"/>
      <c r="AB27" s="78"/>
    </row>
    <row r="28" spans="1:28" ht="13.15" x14ac:dyDescent="0.4">
      <c r="A28" s="3"/>
      <c r="B28" s="21" t="s">
        <v>79</v>
      </c>
      <c r="C28" s="259">
        <f>+C13-C19</f>
        <v>3.8291686745070876</v>
      </c>
      <c r="D28" s="236">
        <f>+D13-D19</f>
        <v>1.890051223110035</v>
      </c>
      <c r="E28" s="260"/>
      <c r="F28" s="260"/>
      <c r="G28" s="259">
        <f>+G13-G19</f>
        <v>3.2300357041085022</v>
      </c>
      <c r="H28" s="236">
        <f>+H13-H19</f>
        <v>1.2556189545450849</v>
      </c>
      <c r="I28" s="260"/>
      <c r="J28" s="269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78"/>
      <c r="AB28" s="78"/>
    </row>
    <row r="29" spans="1:28" x14ac:dyDescent="0.35">
      <c r="A29" s="3"/>
      <c r="B29" s="35"/>
      <c r="C29" s="260"/>
      <c r="D29" s="260"/>
      <c r="E29" s="260"/>
      <c r="F29" s="260"/>
      <c r="G29" s="260"/>
      <c r="H29" s="260"/>
      <c r="I29" s="260"/>
      <c r="J29" s="269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78"/>
      <c r="AB29" s="78"/>
    </row>
    <row r="30" spans="1:28" ht="13.15" x14ac:dyDescent="0.35">
      <c r="A30" s="3"/>
      <c r="B30" s="35"/>
      <c r="C30" s="265" t="s">
        <v>142</v>
      </c>
      <c r="D30" s="265"/>
      <c r="E30" s="265"/>
      <c r="F30" s="265"/>
      <c r="G30" s="265"/>
      <c r="H30" s="265"/>
      <c r="I30" s="265"/>
      <c r="J30" s="269"/>
      <c r="K30" s="77"/>
      <c r="V30" s="51"/>
      <c r="W30" s="51"/>
      <c r="X30" s="51"/>
      <c r="Y30" s="78"/>
      <c r="Z30" s="78"/>
      <c r="AA30" s="78"/>
      <c r="AB30" s="78"/>
    </row>
    <row r="31" spans="1:28" ht="13.15" x14ac:dyDescent="0.4">
      <c r="A31" s="3"/>
      <c r="B31" s="35"/>
      <c r="C31" s="215" t="str">
        <f>'TGP% Ciudades 15 a 28 años'!C31:I31</f>
        <v>Porcentaje, año corrido noviembre 2022</v>
      </c>
      <c r="D31" s="215"/>
      <c r="E31" s="215"/>
      <c r="F31" s="215"/>
      <c r="G31" s="215"/>
      <c r="H31" s="215"/>
      <c r="I31" s="215"/>
      <c r="J31" s="13"/>
      <c r="K31" s="77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</row>
    <row r="32" spans="1:28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7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</row>
    <row r="33" spans="1:28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7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</row>
    <row r="34" spans="1:28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7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</row>
    <row r="35" spans="1:28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7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</row>
    <row r="36" spans="1:28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7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</row>
    <row r="37" spans="1:28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7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</row>
    <row r="38" spans="1:28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5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</row>
    <row r="39" spans="1:28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75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</row>
    <row r="40" spans="1:28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75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</row>
    <row r="41" spans="1:28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75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</row>
    <row r="42" spans="1:28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75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</row>
    <row r="43" spans="1:28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77"/>
    </row>
    <row r="44" spans="1:28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77"/>
    </row>
    <row r="45" spans="1:28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77"/>
    </row>
    <row r="46" spans="1:28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77"/>
    </row>
    <row r="47" spans="1:28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77"/>
    </row>
    <row r="48" spans="1:28" x14ac:dyDescent="0.35">
      <c r="A48" s="144" t="s">
        <v>320</v>
      </c>
      <c r="B48" s="147"/>
      <c r="C48" s="147"/>
      <c r="D48" s="147"/>
      <c r="E48" s="147"/>
      <c r="F48" s="147"/>
      <c r="G48" s="147"/>
      <c r="H48" s="147"/>
      <c r="I48" s="147"/>
      <c r="J48" s="13"/>
      <c r="K48" s="77"/>
    </row>
    <row r="49" spans="1:11" x14ac:dyDescent="0.35">
      <c r="A49" s="144" t="s">
        <v>176</v>
      </c>
      <c r="B49" s="147"/>
      <c r="C49" s="147"/>
      <c r="D49" s="147"/>
      <c r="E49" s="147"/>
      <c r="F49" s="147"/>
      <c r="G49" s="147"/>
      <c r="H49" s="147"/>
      <c r="I49" s="147"/>
      <c r="J49" s="13"/>
      <c r="K49" s="77"/>
    </row>
    <row r="50" spans="1:11" x14ac:dyDescent="0.35">
      <c r="A50" s="144" t="s">
        <v>177</v>
      </c>
      <c r="B50" s="147"/>
      <c r="C50" s="147"/>
      <c r="D50" s="147"/>
      <c r="E50" s="147"/>
      <c r="F50" s="147"/>
      <c r="G50" s="147"/>
      <c r="H50" s="147"/>
      <c r="I50" s="147"/>
      <c r="J50" s="13"/>
      <c r="K50" s="77"/>
    </row>
    <row r="51" spans="1:11" x14ac:dyDescent="0.35">
      <c r="A51" s="149" t="s">
        <v>16</v>
      </c>
      <c r="B51" s="150"/>
      <c r="C51" s="150"/>
      <c r="D51" s="150"/>
      <c r="E51" s="150"/>
      <c r="F51" s="150"/>
      <c r="G51" s="150"/>
      <c r="H51" s="151"/>
      <c r="I51" s="151"/>
      <c r="J51" s="57"/>
      <c r="K51" s="77"/>
    </row>
    <row r="52" spans="1:11" x14ac:dyDescent="0.35">
      <c r="K52" s="77"/>
    </row>
    <row r="54" spans="1:11" x14ac:dyDescent="0.35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E10:E11"/>
    <mergeCell ref="G10:H10"/>
    <mergeCell ref="I10:I11"/>
    <mergeCell ref="C9:D10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13" sqref="L13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1.6640625" style="10" customWidth="1"/>
    <col min="4" max="4" width="12.6640625" style="10" customWidth="1"/>
    <col min="5" max="5" width="13.46484375" style="10" customWidth="1"/>
    <col min="6" max="6" width="8.86328125" style="10" customWidth="1"/>
    <col min="7" max="7" width="12" style="10" customWidth="1"/>
    <col min="8" max="8" width="10.6640625" style="10" customWidth="1"/>
    <col min="9" max="9" width="12.6640625" style="10" customWidth="1"/>
    <col min="10" max="10" width="1.86328125" style="10" customWidth="1"/>
    <col min="11" max="11" width="10.86328125" style="10"/>
    <col min="12" max="12" width="14.33203125" style="51" bestFit="1" customWidth="1"/>
    <col min="13" max="13" width="5.6640625" style="51" bestFit="1" customWidth="1"/>
    <col min="14" max="14" width="10.86328125" style="51"/>
    <col min="15" max="15" width="13" style="51" bestFit="1" customWidth="1"/>
    <col min="16" max="20" width="10.86328125" style="51"/>
    <col min="21" max="16384" width="10.86328125" style="10"/>
  </cols>
  <sheetData>
    <row r="1" spans="1:25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5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</row>
    <row r="6" spans="1:25" ht="25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5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</row>
    <row r="7" spans="1:25" ht="13.15" x14ac:dyDescent="0.4">
      <c r="A7" s="3"/>
      <c r="B7" s="11"/>
      <c r="C7" s="192" t="s">
        <v>88</v>
      </c>
      <c r="D7" s="192"/>
      <c r="E7" s="192"/>
      <c r="F7" s="192"/>
      <c r="G7" s="192"/>
      <c r="H7" s="192"/>
      <c r="I7" s="192"/>
      <c r="J7" s="13"/>
      <c r="K7" s="79"/>
      <c r="U7" s="51"/>
      <c r="V7" s="51"/>
      <c r="W7" s="51"/>
      <c r="Y7" s="51"/>
    </row>
    <row r="8" spans="1:25" ht="13.15" x14ac:dyDescent="0.4">
      <c r="A8" s="3"/>
      <c r="B8" s="11"/>
      <c r="C8" s="192" t="str">
        <f>'TGP% Ciudades 29 a 45 años'!C8:I8</f>
        <v>Porcentaje</v>
      </c>
      <c r="D8" s="192"/>
      <c r="E8" s="192"/>
      <c r="F8" s="192"/>
      <c r="G8" s="192"/>
      <c r="H8" s="192"/>
      <c r="I8" s="192"/>
      <c r="J8" s="13"/>
      <c r="K8" s="79"/>
      <c r="U8" s="51"/>
      <c r="V8" s="51"/>
      <c r="W8" s="51"/>
      <c r="X8" s="51"/>
      <c r="Y8" s="51"/>
    </row>
    <row r="9" spans="1:25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9"/>
      <c r="U9" s="51"/>
      <c r="V9" s="51"/>
      <c r="W9" s="51"/>
      <c r="X9" s="51"/>
      <c r="Y9" s="51"/>
    </row>
    <row r="10" spans="1:25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'TGP% Ciudades 29 a 45 años'!E10:E11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79"/>
      <c r="U10" s="51"/>
      <c r="V10" s="51"/>
      <c r="W10" s="51"/>
      <c r="X10" s="51"/>
      <c r="Y10" s="51"/>
    </row>
    <row r="11" spans="1:25" ht="15.75" customHeight="1" x14ac:dyDescent="0.4">
      <c r="A11" s="3"/>
      <c r="B11" s="2"/>
      <c r="C11" s="174">
        <f>'TGP% Ciudades 29 a 45 años'!C11</f>
        <v>2021</v>
      </c>
      <c r="D11" s="174">
        <f>'TGP% Ciudades 29 a 45 años'!D11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K11" s="51"/>
      <c r="O11" s="98" t="s">
        <v>227</v>
      </c>
      <c r="P11" s="98">
        <v>2015</v>
      </c>
      <c r="Q11" s="98">
        <v>2016</v>
      </c>
      <c r="R11" s="98">
        <v>2015</v>
      </c>
      <c r="S11" s="98">
        <v>2016</v>
      </c>
      <c r="U11" s="51"/>
      <c r="V11" s="51"/>
      <c r="W11" s="51"/>
      <c r="X11" s="51"/>
      <c r="Y11" s="51"/>
    </row>
    <row r="12" spans="1:25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79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4">
      <c r="A13" s="3"/>
      <c r="B13" s="2" t="str">
        <f>+O13</f>
        <v>Cartagena</v>
      </c>
      <c r="C13" s="232">
        <f t="shared" ref="C13:D26" si="0">+P13</f>
        <v>64.525636775775439</v>
      </c>
      <c r="D13" s="258">
        <f>+Q13</f>
        <v>59.3834602851135</v>
      </c>
      <c r="E13" s="232">
        <f t="shared" ref="E13:E26" si="1">+D13-C13</f>
        <v>-5.1421764906619387</v>
      </c>
      <c r="F13" s="24"/>
      <c r="G13" s="232">
        <f>+R13</f>
        <v>60.643532422606825</v>
      </c>
      <c r="H13" s="258">
        <f>+S13</f>
        <v>59.543110865070425</v>
      </c>
      <c r="I13" s="232">
        <f t="shared" ref="I13:I26" si="2">+H13-G13</f>
        <v>-1.1004215575364</v>
      </c>
      <c r="J13" s="13"/>
      <c r="K13" s="79"/>
      <c r="L13" s="51" t="str">
        <f t="shared" ref="L13:L26" si="3">O13</f>
        <v>Cartagena</v>
      </c>
      <c r="M13" s="97">
        <f t="shared" ref="M13:M26" si="4">Q13</f>
        <v>59.3834602851135</v>
      </c>
      <c r="O13" s="98" t="s">
        <v>331</v>
      </c>
      <c r="P13" s="99">
        <v>64.525636775775439</v>
      </c>
      <c r="Q13" s="99">
        <v>59.3834602851135</v>
      </c>
      <c r="R13" s="99">
        <v>60.643532422606825</v>
      </c>
      <c r="S13" s="99">
        <v>59.543110865070425</v>
      </c>
      <c r="U13" s="51" t="str">
        <f>+B13</f>
        <v>Cartagena</v>
      </c>
      <c r="V13" s="97">
        <f>+D13</f>
        <v>59.3834602851135</v>
      </c>
      <c r="W13" s="51"/>
      <c r="X13" s="51"/>
      <c r="Y13" s="51"/>
    </row>
    <row r="14" spans="1:25" ht="15" customHeight="1" x14ac:dyDescent="0.4">
      <c r="A14" s="3"/>
      <c r="B14" s="2" t="str">
        <f t="shared" ref="B14:B26" si="5">+O14</f>
        <v>Pasto</v>
      </c>
      <c r="C14" s="232">
        <f t="shared" si="0"/>
        <v>55.613094993874704</v>
      </c>
      <c r="D14" s="258">
        <f t="shared" si="0"/>
        <v>59.069151913965214</v>
      </c>
      <c r="E14" s="232">
        <f t="shared" si="1"/>
        <v>3.4560569200905107</v>
      </c>
      <c r="F14" s="24"/>
      <c r="G14" s="232">
        <f t="shared" ref="G14:H26" si="6">+R14</f>
        <v>55.544913491390837</v>
      </c>
      <c r="H14" s="258">
        <f t="shared" si="6"/>
        <v>58.916818549244418</v>
      </c>
      <c r="I14" s="232">
        <f t="shared" si="2"/>
        <v>3.3719050578535814</v>
      </c>
      <c r="J14" s="13"/>
      <c r="K14" s="79"/>
      <c r="L14" s="51" t="str">
        <f t="shared" si="3"/>
        <v>Pasto</v>
      </c>
      <c r="M14" s="97">
        <f t="shared" si="4"/>
        <v>59.069151913965214</v>
      </c>
      <c r="O14" s="98" t="s">
        <v>339</v>
      </c>
      <c r="P14" s="99">
        <v>55.613094993874704</v>
      </c>
      <c r="Q14" s="99">
        <v>59.069151913965214</v>
      </c>
      <c r="R14" s="99">
        <v>55.544913491390837</v>
      </c>
      <c r="S14" s="99">
        <v>58.916818549244418</v>
      </c>
      <c r="U14" s="51" t="str">
        <f t="shared" ref="U14:U26" si="7">+B14</f>
        <v>Pasto</v>
      </c>
      <c r="V14" s="97">
        <f t="shared" ref="V14:V26" si="8">+D14</f>
        <v>59.069151913965214</v>
      </c>
      <c r="W14" s="51"/>
      <c r="X14" s="51"/>
      <c r="Y14" s="51"/>
    </row>
    <row r="15" spans="1:25" ht="15" customHeight="1" x14ac:dyDescent="0.4">
      <c r="A15" s="3"/>
      <c r="B15" s="2" t="str">
        <f t="shared" si="5"/>
        <v>Villavicencio</v>
      </c>
      <c r="C15" s="232">
        <f t="shared" si="0"/>
        <v>53.740320969586307</v>
      </c>
      <c r="D15" s="258">
        <f t="shared" si="0"/>
        <v>57.10386559837923</v>
      </c>
      <c r="E15" s="232">
        <f t="shared" si="1"/>
        <v>3.3635446287929227</v>
      </c>
      <c r="F15" s="24"/>
      <c r="G15" s="232">
        <f t="shared" si="6"/>
        <v>54.932541679526651</v>
      </c>
      <c r="H15" s="258">
        <f t="shared" si="6"/>
        <v>58.592870019089204</v>
      </c>
      <c r="I15" s="232">
        <f t="shared" si="2"/>
        <v>3.6603283395625539</v>
      </c>
      <c r="J15" s="13"/>
      <c r="K15" s="79"/>
      <c r="L15" s="51" t="str">
        <f t="shared" si="3"/>
        <v>Villavicencio</v>
      </c>
      <c r="M15" s="97">
        <f t="shared" si="4"/>
        <v>57.10386559837923</v>
      </c>
      <c r="O15" s="98" t="s">
        <v>334</v>
      </c>
      <c r="P15" s="99">
        <v>53.740320969586307</v>
      </c>
      <c r="Q15" s="99">
        <v>57.10386559837923</v>
      </c>
      <c r="R15" s="99">
        <v>54.932541679526651</v>
      </c>
      <c r="S15" s="99">
        <v>58.592870019089204</v>
      </c>
      <c r="U15" s="51" t="str">
        <f t="shared" si="7"/>
        <v>Villavicencio</v>
      </c>
      <c r="V15" s="97">
        <f t="shared" si="8"/>
        <v>57.10386559837923</v>
      </c>
      <c r="W15" s="51"/>
      <c r="X15" s="51"/>
      <c r="Y15" s="51"/>
    </row>
    <row r="16" spans="1:25" ht="14.25" customHeight="1" x14ac:dyDescent="0.4">
      <c r="A16" s="3"/>
      <c r="B16" s="2" t="str">
        <f t="shared" si="5"/>
        <v>Barranquilla</v>
      </c>
      <c r="C16" s="232">
        <f t="shared" si="0"/>
        <v>52.922045043401212</v>
      </c>
      <c r="D16" s="258">
        <f t="shared" si="0"/>
        <v>56.315896522451517</v>
      </c>
      <c r="E16" s="232">
        <f t="shared" si="1"/>
        <v>3.3938514790503049</v>
      </c>
      <c r="F16" s="24"/>
      <c r="G16" s="232">
        <f t="shared" si="6"/>
        <v>54.421267091543946</v>
      </c>
      <c r="H16" s="258">
        <f t="shared" si="6"/>
        <v>56.720564271274007</v>
      </c>
      <c r="I16" s="232">
        <f t="shared" si="2"/>
        <v>2.2992971797300612</v>
      </c>
      <c r="J16" s="13"/>
      <c r="K16" s="79"/>
      <c r="L16" s="51" t="str">
        <f t="shared" si="3"/>
        <v>Barranquilla</v>
      </c>
      <c r="M16" s="97">
        <f t="shared" si="4"/>
        <v>56.315896522451517</v>
      </c>
      <c r="O16" s="98" t="s">
        <v>332</v>
      </c>
      <c r="P16" s="99">
        <v>52.922045043401212</v>
      </c>
      <c r="Q16" s="99">
        <v>56.315896522451517</v>
      </c>
      <c r="R16" s="99">
        <v>54.421267091543946</v>
      </c>
      <c r="S16" s="99">
        <v>56.720564271274007</v>
      </c>
      <c r="U16" s="51" t="str">
        <f t="shared" si="7"/>
        <v>Barranquilla</v>
      </c>
      <c r="V16" s="97">
        <f t="shared" si="8"/>
        <v>56.315896522451517</v>
      </c>
      <c r="W16" s="51"/>
      <c r="X16" s="51"/>
      <c r="Y16" s="51"/>
    </row>
    <row r="17" spans="1:25" ht="14.25" customHeight="1" x14ac:dyDescent="0.4">
      <c r="A17" s="3"/>
      <c r="B17" s="2" t="str">
        <f t="shared" si="5"/>
        <v>Montería</v>
      </c>
      <c r="C17" s="232">
        <f t="shared" si="0"/>
        <v>56.005014009009926</v>
      </c>
      <c r="D17" s="258">
        <f t="shared" si="0"/>
        <v>56.082507413652436</v>
      </c>
      <c r="E17" s="232">
        <f t="shared" si="1"/>
        <v>7.74934046425102E-2</v>
      </c>
      <c r="F17" s="24"/>
      <c r="G17" s="232">
        <f t="shared" si="6"/>
        <v>52.529743463983237</v>
      </c>
      <c r="H17" s="258">
        <f t="shared" si="6"/>
        <v>55.288792799659134</v>
      </c>
      <c r="I17" s="232">
        <f t="shared" si="2"/>
        <v>2.7590493356758969</v>
      </c>
      <c r="J17" s="13"/>
      <c r="K17" s="79"/>
      <c r="L17" s="51" t="str">
        <f t="shared" si="3"/>
        <v>Montería</v>
      </c>
      <c r="M17" s="97">
        <f t="shared" si="4"/>
        <v>56.082507413652436</v>
      </c>
      <c r="O17" s="98" t="s">
        <v>340</v>
      </c>
      <c r="P17" s="99">
        <v>56.005014009009926</v>
      </c>
      <c r="Q17" s="99">
        <v>56.082507413652436</v>
      </c>
      <c r="R17" s="99">
        <v>52.529743463983237</v>
      </c>
      <c r="S17" s="99">
        <v>55.288792799659134</v>
      </c>
      <c r="U17" s="51" t="str">
        <f t="shared" si="7"/>
        <v>Montería</v>
      </c>
      <c r="V17" s="97">
        <f t="shared" si="8"/>
        <v>56.082507413652436</v>
      </c>
      <c r="W17" s="51"/>
      <c r="X17" s="51"/>
      <c r="Y17" s="51"/>
    </row>
    <row r="18" spans="1:25" ht="14.25" customHeight="1" x14ac:dyDescent="0.4">
      <c r="A18" s="3"/>
      <c r="B18" s="2" t="str">
        <f t="shared" si="5"/>
        <v>Cali</v>
      </c>
      <c r="C18" s="232">
        <f t="shared" si="0"/>
        <v>47.999006627843578</v>
      </c>
      <c r="D18" s="258">
        <f t="shared" si="0"/>
        <v>54.139036418242355</v>
      </c>
      <c r="E18" s="232">
        <f t="shared" si="1"/>
        <v>6.1400297903987777</v>
      </c>
      <c r="F18" s="24"/>
      <c r="G18" s="232">
        <f t="shared" si="6"/>
        <v>48.843266948128914</v>
      </c>
      <c r="H18" s="258">
        <f t="shared" si="6"/>
        <v>55.653891319442849</v>
      </c>
      <c r="I18" s="232">
        <f t="shared" si="2"/>
        <v>6.8106243713139349</v>
      </c>
      <c r="J18" s="13"/>
      <c r="K18" s="79"/>
      <c r="L18" s="51" t="str">
        <f t="shared" si="3"/>
        <v>Cali</v>
      </c>
      <c r="M18" s="97">
        <f t="shared" si="4"/>
        <v>54.139036418242355</v>
      </c>
      <c r="O18" s="98" t="s">
        <v>333</v>
      </c>
      <c r="P18" s="99">
        <v>47.999006627843578</v>
      </c>
      <c r="Q18" s="99">
        <v>54.139036418242355</v>
      </c>
      <c r="R18" s="99">
        <v>48.843266948128914</v>
      </c>
      <c r="S18" s="99">
        <v>55.653891319442849</v>
      </c>
      <c r="U18" s="51" t="str">
        <f t="shared" si="7"/>
        <v>Cali</v>
      </c>
      <c r="V18" s="97">
        <f t="shared" si="8"/>
        <v>54.139036418242355</v>
      </c>
      <c r="W18" s="51"/>
      <c r="X18" s="51"/>
      <c r="Y18" s="51"/>
    </row>
    <row r="19" spans="1:25" ht="15" customHeight="1" x14ac:dyDescent="0.4">
      <c r="A19" s="3"/>
      <c r="B19" s="21" t="str">
        <f t="shared" si="5"/>
        <v>Bogotá</v>
      </c>
      <c r="C19" s="236">
        <f t="shared" si="0"/>
        <v>53.464013215994655</v>
      </c>
      <c r="D19" s="236">
        <f t="shared" si="0"/>
        <v>54.127307511396005</v>
      </c>
      <c r="E19" s="236">
        <f t="shared" si="1"/>
        <v>0.6632942954013501</v>
      </c>
      <c r="F19" s="24"/>
      <c r="G19" s="236">
        <f t="shared" si="6"/>
        <v>52.024285732163634</v>
      </c>
      <c r="H19" s="236">
        <f t="shared" si="6"/>
        <v>54.959375066845908</v>
      </c>
      <c r="I19" s="236">
        <f t="shared" si="2"/>
        <v>2.9350893346822744</v>
      </c>
      <c r="J19" s="13"/>
      <c r="K19" s="79"/>
      <c r="L19" s="51" t="str">
        <f t="shared" si="3"/>
        <v>Bogotá</v>
      </c>
      <c r="M19" s="97">
        <f t="shared" si="4"/>
        <v>54.127307511396005</v>
      </c>
      <c r="O19" s="98" t="s">
        <v>338</v>
      </c>
      <c r="P19" s="99">
        <v>53.464013215994655</v>
      </c>
      <c r="Q19" s="99">
        <v>54.127307511396005</v>
      </c>
      <c r="R19" s="99">
        <v>52.024285732163634</v>
      </c>
      <c r="S19" s="99">
        <v>54.959375066845908</v>
      </c>
      <c r="U19" s="51" t="str">
        <f t="shared" si="7"/>
        <v>Bogotá</v>
      </c>
      <c r="V19" s="97">
        <f t="shared" si="8"/>
        <v>54.127307511396005</v>
      </c>
      <c r="W19" s="51"/>
      <c r="X19" s="51"/>
      <c r="Y19" s="51"/>
    </row>
    <row r="20" spans="1:25" ht="14.25" customHeight="1" x14ac:dyDescent="0.4">
      <c r="A20" s="3"/>
      <c r="B20" s="2" t="str">
        <f t="shared" si="5"/>
        <v>Bucaramanga</v>
      </c>
      <c r="C20" s="232">
        <f t="shared" si="0"/>
        <v>47.001864744986769</v>
      </c>
      <c r="D20" s="258">
        <f t="shared" si="0"/>
        <v>52.972572447127895</v>
      </c>
      <c r="E20" s="232">
        <f t="shared" si="1"/>
        <v>5.9707077021411266</v>
      </c>
      <c r="F20" s="24"/>
      <c r="G20" s="232">
        <f t="shared" si="6"/>
        <v>50.107781782450211</v>
      </c>
      <c r="H20" s="258">
        <f t="shared" si="6"/>
        <v>51.601953463441987</v>
      </c>
      <c r="I20" s="232">
        <f t="shared" si="2"/>
        <v>1.4941716809917764</v>
      </c>
      <c r="J20" s="13"/>
      <c r="K20" s="79"/>
      <c r="L20" s="51" t="str">
        <f t="shared" si="3"/>
        <v>Bucaramanga</v>
      </c>
      <c r="M20" s="97">
        <f t="shared" si="4"/>
        <v>52.972572447127895</v>
      </c>
      <c r="O20" s="98" t="s">
        <v>336</v>
      </c>
      <c r="P20" s="99">
        <v>47.001864744986769</v>
      </c>
      <c r="Q20" s="99">
        <v>52.972572447127895</v>
      </c>
      <c r="R20" s="99">
        <v>50.107781782450211</v>
      </c>
      <c r="S20" s="99">
        <v>51.601953463441987</v>
      </c>
      <c r="U20" s="51" t="str">
        <f t="shared" si="7"/>
        <v>Bucaramanga</v>
      </c>
      <c r="V20" s="97">
        <f t="shared" si="8"/>
        <v>52.972572447127895</v>
      </c>
      <c r="W20" s="51"/>
      <c r="X20" s="51"/>
      <c r="Y20" s="51"/>
    </row>
    <row r="21" spans="1:25" ht="14.25" customHeight="1" x14ac:dyDescent="0.4">
      <c r="A21" s="3"/>
      <c r="B21" s="21" t="str">
        <f t="shared" si="5"/>
        <v>Total 13 áreas</v>
      </c>
      <c r="C21" s="259">
        <f t="shared" si="0"/>
        <v>50.393686719885586</v>
      </c>
      <c r="D21" s="236">
        <f t="shared" si="0"/>
        <v>52.800857994068409</v>
      </c>
      <c r="E21" s="259">
        <f t="shared" si="1"/>
        <v>2.4071712741828222</v>
      </c>
      <c r="F21" s="174"/>
      <c r="G21" s="259">
        <f t="shared" si="6"/>
        <v>50.285281495684195</v>
      </c>
      <c r="H21" s="236">
        <f t="shared" si="6"/>
        <v>53.658332657830599</v>
      </c>
      <c r="I21" s="259">
        <f t="shared" si="2"/>
        <v>3.3730511621464032</v>
      </c>
      <c r="J21" s="13"/>
      <c r="K21" s="79"/>
      <c r="L21" s="51" t="str">
        <f t="shared" si="3"/>
        <v>Total 13 áreas</v>
      </c>
      <c r="M21" s="97">
        <f t="shared" si="4"/>
        <v>52.800857994068409</v>
      </c>
      <c r="O21" s="98" t="s">
        <v>337</v>
      </c>
      <c r="P21" s="99">
        <v>50.393686719885586</v>
      </c>
      <c r="Q21" s="99">
        <v>52.800857994068409</v>
      </c>
      <c r="R21" s="99">
        <v>50.285281495684195</v>
      </c>
      <c r="S21" s="99">
        <v>53.658332657830599</v>
      </c>
      <c r="U21" s="51" t="str">
        <f t="shared" si="7"/>
        <v>Total 13 áreas</v>
      </c>
      <c r="V21" s="97">
        <f t="shared" si="8"/>
        <v>52.800857994068409</v>
      </c>
      <c r="W21" s="51"/>
      <c r="X21" s="51"/>
      <c r="Y21" s="51"/>
    </row>
    <row r="22" spans="1:25" ht="15" customHeight="1" x14ac:dyDescent="0.4">
      <c r="A22" s="3"/>
      <c r="B22" s="2" t="str">
        <f t="shared" si="5"/>
        <v>Cúcuta</v>
      </c>
      <c r="C22" s="232">
        <f t="shared" si="0"/>
        <v>50.775387415830849</v>
      </c>
      <c r="D22" s="258">
        <f t="shared" si="0"/>
        <v>49.793868917519227</v>
      </c>
      <c r="E22" s="232">
        <f t="shared" si="1"/>
        <v>-0.98151849831162252</v>
      </c>
      <c r="F22" s="24"/>
      <c r="G22" s="232">
        <f t="shared" si="6"/>
        <v>49.955252174763729</v>
      </c>
      <c r="H22" s="258">
        <f t="shared" si="6"/>
        <v>50.190260771235593</v>
      </c>
      <c r="I22" s="232">
        <f t="shared" si="2"/>
        <v>0.23500859647186445</v>
      </c>
      <c r="J22" s="13"/>
      <c r="K22" s="79"/>
      <c r="L22" s="51" t="str">
        <f t="shared" si="3"/>
        <v>Cúcuta</v>
      </c>
      <c r="M22" s="97">
        <f t="shared" si="4"/>
        <v>49.793868917519227</v>
      </c>
      <c r="O22" s="98" t="s">
        <v>342</v>
      </c>
      <c r="P22" s="99">
        <v>50.775387415830849</v>
      </c>
      <c r="Q22" s="99">
        <v>49.793868917519227</v>
      </c>
      <c r="R22" s="99">
        <v>49.955252174763729</v>
      </c>
      <c r="S22" s="99">
        <v>50.190260771235593</v>
      </c>
      <c r="U22" s="51" t="str">
        <f t="shared" si="7"/>
        <v>Cúcuta</v>
      </c>
      <c r="V22" s="97">
        <f t="shared" si="8"/>
        <v>49.793868917519227</v>
      </c>
      <c r="W22" s="51"/>
      <c r="X22" s="51"/>
      <c r="Y22" s="51"/>
    </row>
    <row r="23" spans="1:25" ht="15" customHeight="1" x14ac:dyDescent="0.4">
      <c r="A23" s="3"/>
      <c r="B23" s="2" t="str">
        <f t="shared" si="5"/>
        <v>Medellín</v>
      </c>
      <c r="C23" s="232">
        <f t="shared" si="0"/>
        <v>45.133431167819907</v>
      </c>
      <c r="D23" s="258">
        <f t="shared" si="0"/>
        <v>49.486732933945206</v>
      </c>
      <c r="E23" s="232">
        <f t="shared" si="1"/>
        <v>4.3533017661252984</v>
      </c>
      <c r="F23" s="24"/>
      <c r="G23" s="232">
        <f t="shared" si="6"/>
        <v>46.004973721886394</v>
      </c>
      <c r="H23" s="258">
        <f t="shared" si="6"/>
        <v>51.272248963312059</v>
      </c>
      <c r="I23" s="232">
        <f t="shared" si="2"/>
        <v>5.2672752414256649</v>
      </c>
      <c r="J23" s="13"/>
      <c r="K23" s="79"/>
      <c r="L23" s="51" t="str">
        <f t="shared" si="3"/>
        <v>Medellín</v>
      </c>
      <c r="M23" s="97">
        <f t="shared" si="4"/>
        <v>49.486732933945206</v>
      </c>
      <c r="O23" s="98" t="s">
        <v>335</v>
      </c>
      <c r="P23" s="99">
        <v>45.133431167819907</v>
      </c>
      <c r="Q23" s="99">
        <v>49.486732933945206</v>
      </c>
      <c r="R23" s="99">
        <v>46.004973721886394</v>
      </c>
      <c r="S23" s="99">
        <v>51.272248963312059</v>
      </c>
      <c r="U23" s="51" t="str">
        <f t="shared" si="7"/>
        <v>Medellín</v>
      </c>
      <c r="V23" s="97">
        <f t="shared" si="8"/>
        <v>49.486732933945206</v>
      </c>
      <c r="W23" s="51"/>
      <c r="X23" s="51"/>
      <c r="Y23" s="51"/>
    </row>
    <row r="24" spans="1:25" ht="14.25" customHeight="1" x14ac:dyDescent="0.4">
      <c r="A24" s="3"/>
      <c r="B24" s="2" t="str">
        <f t="shared" si="5"/>
        <v>Manizales</v>
      </c>
      <c r="C24" s="232">
        <f t="shared" si="0"/>
        <v>44.746773308594541</v>
      </c>
      <c r="D24" s="258">
        <f t="shared" si="0"/>
        <v>45.518574656126574</v>
      </c>
      <c r="E24" s="232">
        <f t="shared" si="1"/>
        <v>0.77180134753203333</v>
      </c>
      <c r="F24" s="24"/>
      <c r="G24" s="232">
        <f t="shared" si="6"/>
        <v>42.933739937011836</v>
      </c>
      <c r="H24" s="258">
        <f t="shared" si="6"/>
        <v>47.137012957167727</v>
      </c>
      <c r="I24" s="232">
        <f t="shared" si="2"/>
        <v>4.2032730201558905</v>
      </c>
      <c r="J24" s="13"/>
      <c r="K24" s="79"/>
      <c r="L24" s="51" t="str">
        <f t="shared" si="3"/>
        <v>Manizales</v>
      </c>
      <c r="M24" s="97">
        <f t="shared" si="4"/>
        <v>45.518574656126574</v>
      </c>
      <c r="O24" s="98" t="s">
        <v>343</v>
      </c>
      <c r="P24" s="99">
        <v>44.746773308594541</v>
      </c>
      <c r="Q24" s="99">
        <v>45.518574656126574</v>
      </c>
      <c r="R24" s="99">
        <v>42.933739937011836</v>
      </c>
      <c r="S24" s="99">
        <v>47.137012957167727</v>
      </c>
      <c r="U24" s="51" t="str">
        <f t="shared" si="7"/>
        <v>Manizales</v>
      </c>
      <c r="V24" s="97">
        <f t="shared" si="8"/>
        <v>45.518574656126574</v>
      </c>
      <c r="W24" s="51"/>
      <c r="X24" s="51"/>
      <c r="Y24" s="51"/>
    </row>
    <row r="25" spans="1:25" ht="14.25" customHeight="1" x14ac:dyDescent="0.4">
      <c r="A25" s="3"/>
      <c r="B25" s="2" t="str">
        <f t="shared" si="5"/>
        <v>Pereira</v>
      </c>
      <c r="C25" s="232">
        <f t="shared" si="0"/>
        <v>43.297747739198883</v>
      </c>
      <c r="D25" s="258">
        <f t="shared" si="0"/>
        <v>45.33586771916103</v>
      </c>
      <c r="E25" s="232">
        <f t="shared" si="1"/>
        <v>2.038119979962147</v>
      </c>
      <c r="F25" s="24"/>
      <c r="G25" s="232">
        <f t="shared" si="6"/>
        <v>44.350433397399627</v>
      </c>
      <c r="H25" s="258">
        <f t="shared" si="6"/>
        <v>46.771240666153858</v>
      </c>
      <c r="I25" s="232">
        <f t="shared" si="2"/>
        <v>2.4208072687542312</v>
      </c>
      <c r="J25" s="13"/>
      <c r="K25" s="79"/>
      <c r="L25" s="51" t="str">
        <f t="shared" si="3"/>
        <v>Pereira</v>
      </c>
      <c r="M25" s="97">
        <f t="shared" si="4"/>
        <v>45.33586771916103</v>
      </c>
      <c r="O25" s="98" t="s">
        <v>341</v>
      </c>
      <c r="P25" s="99">
        <v>43.297747739198883</v>
      </c>
      <c r="Q25" s="99">
        <v>45.33586771916103</v>
      </c>
      <c r="R25" s="99">
        <v>44.350433397399627</v>
      </c>
      <c r="S25" s="99">
        <v>46.771240666153858</v>
      </c>
      <c r="U25" s="51" t="str">
        <f t="shared" si="7"/>
        <v>Pereira</v>
      </c>
      <c r="V25" s="97">
        <f t="shared" si="8"/>
        <v>45.33586771916103</v>
      </c>
      <c r="W25" s="51"/>
      <c r="X25" s="51"/>
      <c r="Y25" s="51"/>
    </row>
    <row r="26" spans="1:25" ht="15" customHeight="1" x14ac:dyDescent="0.4">
      <c r="A26" s="3"/>
      <c r="B26" s="2" t="str">
        <f t="shared" si="5"/>
        <v>Ibagué</v>
      </c>
      <c r="C26" s="232">
        <f t="shared" si="0"/>
        <v>40.911159091885636</v>
      </c>
      <c r="D26" s="258">
        <f t="shared" si="0"/>
        <v>44.727824509560669</v>
      </c>
      <c r="E26" s="232">
        <f t="shared" si="1"/>
        <v>3.8166654176750328</v>
      </c>
      <c r="F26" s="24"/>
      <c r="G26" s="232">
        <f t="shared" si="6"/>
        <v>43.758699459661457</v>
      </c>
      <c r="H26" s="258">
        <f t="shared" si="6"/>
        <v>43.905816681522246</v>
      </c>
      <c r="I26" s="232">
        <f t="shared" si="2"/>
        <v>0.14711722186078902</v>
      </c>
      <c r="J26" s="13"/>
      <c r="K26" s="79"/>
      <c r="L26" s="51" t="str">
        <f t="shared" si="3"/>
        <v>Ibagué</v>
      </c>
      <c r="M26" s="97">
        <f t="shared" si="4"/>
        <v>44.727824509560669</v>
      </c>
      <c r="O26" s="98" t="s">
        <v>344</v>
      </c>
      <c r="P26" s="99">
        <v>40.911159091885636</v>
      </c>
      <c r="Q26" s="99">
        <v>44.727824509560669</v>
      </c>
      <c r="R26" s="99">
        <v>43.758699459661457</v>
      </c>
      <c r="S26" s="99">
        <v>43.905816681522246</v>
      </c>
      <c r="U26" s="51" t="str">
        <f t="shared" si="7"/>
        <v>Ibagué</v>
      </c>
      <c r="V26" s="97">
        <f t="shared" si="8"/>
        <v>44.727824509560669</v>
      </c>
      <c r="W26" s="51"/>
      <c r="X26" s="51"/>
      <c r="Y26" s="51"/>
    </row>
    <row r="27" spans="1:25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79"/>
      <c r="U27" s="51"/>
      <c r="V27" s="51"/>
      <c r="W27" s="51"/>
      <c r="X27" s="51"/>
      <c r="Y27" s="51"/>
    </row>
    <row r="28" spans="1:25" ht="13.15" x14ac:dyDescent="0.4">
      <c r="A28" s="3"/>
      <c r="B28" s="21" t="s">
        <v>79</v>
      </c>
      <c r="C28" s="259">
        <f>+C19-C21</f>
        <v>3.0703264961090682</v>
      </c>
      <c r="D28" s="236">
        <f>+D19-D21</f>
        <v>1.3264495173275961</v>
      </c>
      <c r="E28" s="260"/>
      <c r="F28" s="260"/>
      <c r="G28" s="259">
        <f>+G19-G21</f>
        <v>1.7390042364794382</v>
      </c>
      <c r="H28" s="236">
        <f>+H19-H21</f>
        <v>1.3010424090153094</v>
      </c>
      <c r="I28" s="260"/>
      <c r="J28" s="13"/>
      <c r="K28" s="79"/>
      <c r="U28" s="51"/>
      <c r="V28" s="51"/>
      <c r="W28" s="51"/>
      <c r="X28" s="51"/>
      <c r="Y28" s="51"/>
    </row>
    <row r="29" spans="1:25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ht="13.15" x14ac:dyDescent="0.35">
      <c r="A30" s="3"/>
      <c r="B30" s="35"/>
      <c r="C30" s="211" t="s">
        <v>178</v>
      </c>
      <c r="D30" s="211"/>
      <c r="E30" s="211"/>
      <c r="F30" s="211"/>
      <c r="G30" s="211"/>
      <c r="H30" s="211"/>
      <c r="I30" s="211"/>
      <c r="J30" s="13"/>
      <c r="K30" s="2"/>
      <c r="P30" s="10"/>
      <c r="Q30" s="10"/>
      <c r="R30" s="10"/>
      <c r="S30" s="10"/>
      <c r="T30" s="10"/>
      <c r="Y30" s="51"/>
    </row>
    <row r="31" spans="1:25" ht="13.15" x14ac:dyDescent="0.4">
      <c r="A31" s="3"/>
      <c r="B31" s="35"/>
      <c r="C31" s="215" t="str">
        <f>'TGP% Ciudades 29 a 45 años'!$C$31:$I$31</f>
        <v>Porcentaje, año corrido noviembre 2022</v>
      </c>
      <c r="D31" s="215"/>
      <c r="E31" s="215"/>
      <c r="F31" s="215"/>
      <c r="G31" s="215"/>
      <c r="H31" s="215"/>
      <c r="I31" s="215"/>
      <c r="J31" s="13"/>
      <c r="K31" s="2"/>
      <c r="P31" s="10"/>
      <c r="Q31" s="10"/>
      <c r="R31" s="10"/>
      <c r="S31" s="10"/>
      <c r="T31" s="10"/>
      <c r="Y31" s="51"/>
    </row>
    <row r="32" spans="1:25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9"/>
      <c r="U33" s="51"/>
      <c r="V33" s="51"/>
      <c r="W33" s="51"/>
      <c r="X33" s="51"/>
      <c r="Y33" s="51"/>
    </row>
    <row r="34" spans="1:25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5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5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</row>
    <row r="36" spans="1:25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5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</row>
    <row r="37" spans="1:25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5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</row>
    <row r="38" spans="1:25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5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</row>
    <row r="39" spans="1:25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75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</row>
    <row r="40" spans="1:25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75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</row>
    <row r="41" spans="1:25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75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</row>
    <row r="42" spans="1:25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75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</row>
    <row r="43" spans="1:25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2"/>
    </row>
    <row r="48" spans="1:25" x14ac:dyDescent="0.35">
      <c r="A48" s="144" t="s">
        <v>319</v>
      </c>
      <c r="B48" s="147"/>
      <c r="C48" s="147"/>
      <c r="D48" s="147"/>
      <c r="E48" s="147"/>
      <c r="F48" s="147"/>
      <c r="G48" s="147"/>
      <c r="H48" s="147"/>
      <c r="I48" s="147"/>
      <c r="J48" s="13"/>
      <c r="K48" s="2"/>
    </row>
    <row r="49" spans="1:11" x14ac:dyDescent="0.35">
      <c r="A49" s="144" t="s">
        <v>17</v>
      </c>
      <c r="B49" s="147"/>
      <c r="C49" s="147"/>
      <c r="D49" s="147"/>
      <c r="E49" s="147"/>
      <c r="F49" s="147"/>
      <c r="G49" s="147"/>
      <c r="H49" s="147"/>
      <c r="I49" s="147"/>
      <c r="J49" s="13"/>
      <c r="K49" s="2"/>
    </row>
    <row r="50" spans="1:11" x14ac:dyDescent="0.35">
      <c r="A50" s="144" t="s">
        <v>179</v>
      </c>
      <c r="B50" s="147"/>
      <c r="C50" s="147"/>
      <c r="D50" s="147"/>
      <c r="E50" s="147"/>
      <c r="F50" s="147"/>
      <c r="G50" s="147"/>
      <c r="H50" s="147"/>
      <c r="I50" s="147"/>
      <c r="J50" s="13"/>
      <c r="K50" s="2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2"/>
    </row>
    <row r="52" spans="1:11" x14ac:dyDescent="0.35">
      <c r="K52" s="2"/>
    </row>
    <row r="54" spans="1:11" x14ac:dyDescent="0.3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10" sqref="K10"/>
    </sheetView>
  </sheetViews>
  <sheetFormatPr baseColWidth="10" defaultColWidth="10.86328125" defaultRowHeight="12.75" x14ac:dyDescent="0.35"/>
  <cols>
    <col min="1" max="1" width="1.86328125" style="10" customWidth="1"/>
    <col min="2" max="2" width="19.33203125" style="10" customWidth="1"/>
    <col min="3" max="3" width="11.6640625" style="10" customWidth="1"/>
    <col min="4" max="4" width="12" style="10" customWidth="1"/>
    <col min="5" max="5" width="13.1328125" style="10" customWidth="1"/>
    <col min="6" max="6" width="8.86328125" style="10" customWidth="1"/>
    <col min="7" max="7" width="10.86328125" style="10" customWidth="1"/>
    <col min="8" max="8" width="13.33203125" style="10" customWidth="1"/>
    <col min="9" max="9" width="13.86328125" style="10" customWidth="1"/>
    <col min="10" max="10" width="1.86328125" style="10" customWidth="1"/>
    <col min="11" max="11" width="10.86328125" style="78"/>
    <col min="12" max="12" width="14.33203125" style="51" bestFit="1" customWidth="1"/>
    <col min="13" max="13" width="5.6640625" style="51" bestFit="1" customWidth="1"/>
    <col min="14" max="21" width="10.86328125" style="51"/>
    <col min="22" max="22" width="10.86328125" style="58"/>
    <col min="23" max="16384" width="10.86328125" style="10"/>
  </cols>
  <sheetData>
    <row r="1" spans="1:24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77"/>
    </row>
    <row r="2" spans="1:24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77"/>
    </row>
    <row r="3" spans="1:24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77"/>
    </row>
    <row r="4" spans="1:24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7"/>
    </row>
    <row r="5" spans="1:24" ht="28.5" customHeight="1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ht="13.15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ht="13.15" x14ac:dyDescent="0.4">
      <c r="A7" s="3"/>
      <c r="B7" s="11"/>
      <c r="C7" s="192" t="s">
        <v>291</v>
      </c>
      <c r="D7" s="192"/>
      <c r="E7" s="192"/>
      <c r="F7" s="192"/>
      <c r="G7" s="192"/>
      <c r="H7" s="192"/>
      <c r="I7" s="19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ht="13.15" x14ac:dyDescent="0.4">
      <c r="A8" s="3"/>
      <c r="B8" s="11"/>
      <c r="C8" s="192" t="str">
        <f>'TGP% Ciudades 46 años y más'!C8:I8</f>
        <v>Porcentaje</v>
      </c>
      <c r="D8" s="192"/>
      <c r="E8" s="192"/>
      <c r="F8" s="192"/>
      <c r="G8" s="192"/>
      <c r="H8" s="192"/>
      <c r="I8" s="19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'TGP% Ciudades 46 años y más'!E10:E11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79"/>
      <c r="V10" s="51"/>
      <c r="W10" s="51"/>
      <c r="X10" s="51"/>
    </row>
    <row r="11" spans="1:24" ht="15.75" customHeight="1" x14ac:dyDescent="0.4">
      <c r="A11" s="3"/>
      <c r="B11" s="2"/>
      <c r="C11" s="174">
        <f>'TGP% Ciudades 46 años y más'!C11</f>
        <v>2021</v>
      </c>
      <c r="D11" s="174">
        <f>'TGP% Ciudades 46 años y más'!D11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K11" s="51"/>
      <c r="P11" s="102" t="s">
        <v>227</v>
      </c>
      <c r="Q11" s="102">
        <v>2015</v>
      </c>
      <c r="R11" s="102">
        <v>2016</v>
      </c>
      <c r="S11" s="102">
        <v>2015</v>
      </c>
      <c r="T11" s="102">
        <v>2016</v>
      </c>
      <c r="V11" s="51"/>
      <c r="W11" s="51"/>
      <c r="X11" s="51"/>
    </row>
    <row r="12" spans="1:24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79"/>
      <c r="M12" s="51" t="s">
        <v>59</v>
      </c>
      <c r="P12" s="98" t="s">
        <v>335</v>
      </c>
      <c r="Q12" s="103">
        <v>43.545726940908416</v>
      </c>
      <c r="R12" s="103">
        <v>51.008158615899731</v>
      </c>
      <c r="S12" s="103">
        <v>43.005971168941038</v>
      </c>
      <c r="T12" s="103">
        <v>53.162881823899063</v>
      </c>
      <c r="V12" s="97"/>
      <c r="W12" s="51"/>
      <c r="X12" s="51"/>
    </row>
    <row r="13" spans="1:24" ht="15" customHeight="1" x14ac:dyDescent="0.4">
      <c r="A13" s="3"/>
      <c r="B13" s="2" t="str">
        <f>+P12</f>
        <v>Medellín</v>
      </c>
      <c r="C13" s="232">
        <f>+Q12</f>
        <v>43.545726940908416</v>
      </c>
      <c r="D13" s="258">
        <f>+R12</f>
        <v>51.008158615899731</v>
      </c>
      <c r="E13" s="232">
        <f t="shared" ref="E13" si="0">+D13-C13</f>
        <v>7.4624316749913149</v>
      </c>
      <c r="F13" s="174"/>
      <c r="G13" s="232">
        <f>+S12</f>
        <v>43.005971168941038</v>
      </c>
      <c r="H13" s="258">
        <f>+T12</f>
        <v>53.162881823899063</v>
      </c>
      <c r="I13" s="232">
        <f t="shared" ref="I13" si="1">+H13-G13</f>
        <v>10.156910654958025</v>
      </c>
      <c r="J13" s="13"/>
      <c r="K13" s="79"/>
      <c r="L13" s="51" t="str">
        <f t="shared" ref="L13:L26" si="2">P12</f>
        <v>Medellín</v>
      </c>
      <c r="M13" s="97">
        <f t="shared" ref="M13:M26" si="3">R12</f>
        <v>51.008158615899731</v>
      </c>
      <c r="P13" s="98" t="s">
        <v>333</v>
      </c>
      <c r="Q13" s="103">
        <v>40.403249546672143</v>
      </c>
      <c r="R13" s="103">
        <v>50.184371352901714</v>
      </c>
      <c r="S13" s="103">
        <v>40.247919053267999</v>
      </c>
      <c r="T13" s="103">
        <v>53.399807675462718</v>
      </c>
      <c r="V13" s="97"/>
      <c r="W13" s="51"/>
      <c r="X13" s="51"/>
    </row>
    <row r="14" spans="1:24" ht="14.25" customHeight="1" x14ac:dyDescent="0.4">
      <c r="A14" s="3"/>
      <c r="B14" s="2" t="str">
        <f t="shared" ref="B14:B16" si="4">+P13</f>
        <v>Cali</v>
      </c>
      <c r="C14" s="232">
        <f t="shared" ref="C14:C16" si="5">+Q13</f>
        <v>40.403249546672143</v>
      </c>
      <c r="D14" s="258">
        <f t="shared" ref="D14:D16" si="6">+R13</f>
        <v>50.184371352901714</v>
      </c>
      <c r="E14" s="232">
        <f t="shared" ref="E14:E16" si="7">+D14-C14</f>
        <v>9.7811218062295708</v>
      </c>
      <c r="F14" s="174"/>
      <c r="G14" s="232">
        <f t="shared" ref="G14:G16" si="8">+S13</f>
        <v>40.247919053267999</v>
      </c>
      <c r="H14" s="258">
        <f t="shared" ref="H14:H16" si="9">+T13</f>
        <v>53.399807675462718</v>
      </c>
      <c r="I14" s="232">
        <f t="shared" ref="I14:I16" si="10">+H14-G14</f>
        <v>13.151888622194718</v>
      </c>
      <c r="J14" s="13"/>
      <c r="K14" s="79"/>
      <c r="L14" s="51" t="str">
        <f t="shared" si="2"/>
        <v>Cali</v>
      </c>
      <c r="M14" s="97">
        <f t="shared" si="3"/>
        <v>50.184371352901714</v>
      </c>
      <c r="P14" s="98" t="s">
        <v>336</v>
      </c>
      <c r="Q14" s="103">
        <v>40.240733977464558</v>
      </c>
      <c r="R14" s="103">
        <v>48.697348131909372</v>
      </c>
      <c r="S14" s="103">
        <v>45.725470934644221</v>
      </c>
      <c r="T14" s="103">
        <v>50.555025029632603</v>
      </c>
      <c r="V14" s="97"/>
      <c r="W14" s="51"/>
      <c r="X14" s="51"/>
    </row>
    <row r="15" spans="1:24" ht="15" customHeight="1" x14ac:dyDescent="0.4">
      <c r="A15" s="3"/>
      <c r="B15" s="2" t="str">
        <f>+P14</f>
        <v>Bucaramanga</v>
      </c>
      <c r="C15" s="232">
        <f t="shared" si="5"/>
        <v>40.240733977464558</v>
      </c>
      <c r="D15" s="258">
        <f t="shared" si="6"/>
        <v>48.697348131909372</v>
      </c>
      <c r="E15" s="232">
        <f t="shared" si="7"/>
        <v>8.4566141544448143</v>
      </c>
      <c r="F15" s="174"/>
      <c r="G15" s="232">
        <f t="shared" si="8"/>
        <v>45.725470934644221</v>
      </c>
      <c r="H15" s="258">
        <f t="shared" si="9"/>
        <v>50.555025029632603</v>
      </c>
      <c r="I15" s="232">
        <f t="shared" si="10"/>
        <v>4.8295540949883815</v>
      </c>
      <c r="J15" s="13"/>
      <c r="K15" s="79"/>
      <c r="L15" s="51" t="str">
        <f t="shared" si="2"/>
        <v>Bucaramanga</v>
      </c>
      <c r="M15" s="97">
        <f t="shared" si="3"/>
        <v>48.697348131909372</v>
      </c>
      <c r="P15" s="98" t="s">
        <v>334</v>
      </c>
      <c r="Q15" s="103">
        <v>42.201533602168389</v>
      </c>
      <c r="R15" s="103">
        <v>47.592177729902417</v>
      </c>
      <c r="S15" s="103">
        <v>44.983023884081867</v>
      </c>
      <c r="T15" s="103">
        <v>48.688008082497063</v>
      </c>
      <c r="V15" s="97"/>
      <c r="W15" s="51"/>
      <c r="X15" s="51"/>
    </row>
    <row r="16" spans="1:24" ht="15" customHeight="1" x14ac:dyDescent="0.4">
      <c r="A16" s="3"/>
      <c r="B16" s="2" t="str">
        <f t="shared" si="4"/>
        <v>Villavicencio</v>
      </c>
      <c r="C16" s="232">
        <f t="shared" si="5"/>
        <v>42.201533602168389</v>
      </c>
      <c r="D16" s="258">
        <f t="shared" si="6"/>
        <v>47.592177729902417</v>
      </c>
      <c r="E16" s="232">
        <f t="shared" si="7"/>
        <v>5.3906441277340278</v>
      </c>
      <c r="F16" s="174"/>
      <c r="G16" s="232">
        <f t="shared" si="8"/>
        <v>44.983023884081867</v>
      </c>
      <c r="H16" s="258">
        <f t="shared" si="9"/>
        <v>48.688008082497063</v>
      </c>
      <c r="I16" s="232">
        <f t="shared" si="10"/>
        <v>3.7049841984151968</v>
      </c>
      <c r="J16" s="13"/>
      <c r="K16" s="79"/>
      <c r="L16" s="51" t="str">
        <f t="shared" si="2"/>
        <v>Villavicencio</v>
      </c>
      <c r="M16" s="97">
        <f t="shared" si="3"/>
        <v>47.592177729902417</v>
      </c>
      <c r="P16" s="98" t="s">
        <v>343</v>
      </c>
      <c r="Q16" s="103">
        <v>42.50853570467649</v>
      </c>
      <c r="R16" s="103">
        <v>46.372196917942809</v>
      </c>
      <c r="S16" s="103">
        <v>43.92346895976624</v>
      </c>
      <c r="T16" s="103">
        <v>49.283075998974617</v>
      </c>
      <c r="V16" s="97"/>
      <c r="W16" s="51"/>
      <c r="X16" s="51"/>
    </row>
    <row r="17" spans="1:24" ht="14.25" customHeight="1" x14ac:dyDescent="0.4">
      <c r="A17" s="3"/>
      <c r="B17" s="2" t="str">
        <f t="shared" ref="B17:B26" si="11">+P16</f>
        <v>Manizales</v>
      </c>
      <c r="C17" s="232">
        <f t="shared" ref="C17:C26" si="12">+Q16</f>
        <v>42.50853570467649</v>
      </c>
      <c r="D17" s="258">
        <f t="shared" ref="D17:D26" si="13">+R16</f>
        <v>46.372196917942809</v>
      </c>
      <c r="E17" s="232">
        <f t="shared" ref="E17:E26" si="14">+D17-C17</f>
        <v>3.8636612132663188</v>
      </c>
      <c r="F17" s="174"/>
      <c r="G17" s="232">
        <f t="shared" ref="G17:G26" si="15">+S16</f>
        <v>43.92346895976624</v>
      </c>
      <c r="H17" s="258">
        <f t="shared" ref="H17:H26" si="16">+T16</f>
        <v>49.283075998974617</v>
      </c>
      <c r="I17" s="232">
        <f t="shared" ref="I17:I26" si="17">+H17-G17</f>
        <v>5.3596070392083774</v>
      </c>
      <c r="J17" s="13"/>
      <c r="K17" s="79"/>
      <c r="L17" s="51" t="str">
        <f t="shared" si="2"/>
        <v>Manizales</v>
      </c>
      <c r="M17" s="97">
        <f t="shared" si="3"/>
        <v>46.372196917942809</v>
      </c>
      <c r="P17" s="98" t="s">
        <v>337</v>
      </c>
      <c r="Q17" s="103">
        <v>42.700748656229202</v>
      </c>
      <c r="R17" s="103">
        <v>46.181692711855668</v>
      </c>
      <c r="S17" s="103">
        <v>43.368200855935761</v>
      </c>
      <c r="T17" s="103">
        <v>47.937762054620507</v>
      </c>
      <c r="V17" s="97"/>
      <c r="W17" s="51"/>
      <c r="X17" s="51"/>
    </row>
    <row r="18" spans="1:24" ht="14.25" customHeight="1" x14ac:dyDescent="0.4">
      <c r="A18" s="3"/>
      <c r="B18" s="21" t="str">
        <f t="shared" si="11"/>
        <v>Total 13 áreas</v>
      </c>
      <c r="C18" s="259">
        <f t="shared" si="12"/>
        <v>42.700748656229202</v>
      </c>
      <c r="D18" s="236">
        <f t="shared" si="13"/>
        <v>46.181692711855668</v>
      </c>
      <c r="E18" s="259">
        <f t="shared" si="14"/>
        <v>3.4809440556264661</v>
      </c>
      <c r="F18" s="174"/>
      <c r="G18" s="259">
        <f t="shared" si="15"/>
        <v>43.368200855935761</v>
      </c>
      <c r="H18" s="236">
        <f t="shared" si="16"/>
        <v>47.937762054620507</v>
      </c>
      <c r="I18" s="259">
        <f t="shared" si="17"/>
        <v>4.5695611986847453</v>
      </c>
      <c r="J18" s="13"/>
      <c r="K18" s="79"/>
      <c r="L18" s="51" t="str">
        <f t="shared" si="2"/>
        <v>Total 13 áreas</v>
      </c>
      <c r="M18" s="97">
        <f t="shared" si="3"/>
        <v>46.181692711855668</v>
      </c>
      <c r="P18" s="98" t="s">
        <v>338</v>
      </c>
      <c r="Q18" s="103">
        <v>46.06707550368094</v>
      </c>
      <c r="R18" s="103">
        <v>45.992137083843829</v>
      </c>
      <c r="S18" s="103">
        <v>46.935998803865623</v>
      </c>
      <c r="T18" s="103">
        <v>47.465477983622904</v>
      </c>
      <c r="V18" s="97"/>
      <c r="W18" s="51"/>
      <c r="X18" s="51"/>
    </row>
    <row r="19" spans="1:24" ht="14.25" customHeight="1" x14ac:dyDescent="0.4">
      <c r="A19" s="3"/>
      <c r="B19" s="21" t="str">
        <f t="shared" si="11"/>
        <v>Bogotá</v>
      </c>
      <c r="C19" s="236">
        <f t="shared" si="12"/>
        <v>46.06707550368094</v>
      </c>
      <c r="D19" s="236">
        <f t="shared" si="13"/>
        <v>45.992137083843829</v>
      </c>
      <c r="E19" s="236">
        <f t="shared" si="14"/>
        <v>-7.4938419837110359E-2</v>
      </c>
      <c r="F19" s="174"/>
      <c r="G19" s="236">
        <f t="shared" si="15"/>
        <v>46.935998803865623</v>
      </c>
      <c r="H19" s="236">
        <f t="shared" si="16"/>
        <v>47.465477983622904</v>
      </c>
      <c r="I19" s="236">
        <f t="shared" si="17"/>
        <v>0.52947917975728132</v>
      </c>
      <c r="J19" s="13"/>
      <c r="K19" s="79"/>
      <c r="L19" s="51" t="str">
        <f t="shared" si="2"/>
        <v>Bogotá</v>
      </c>
      <c r="M19" s="97">
        <f t="shared" si="3"/>
        <v>45.992137083843829</v>
      </c>
      <c r="P19" s="98" t="s">
        <v>341</v>
      </c>
      <c r="Q19" s="103">
        <v>43.218285434982427</v>
      </c>
      <c r="R19" s="103">
        <v>45.767886713540797</v>
      </c>
      <c r="S19" s="103">
        <v>43.641643041833866</v>
      </c>
      <c r="T19" s="103">
        <v>48.75621507016205</v>
      </c>
      <c r="V19" s="97"/>
      <c r="W19" s="51"/>
      <c r="X19" s="51"/>
    </row>
    <row r="20" spans="1:24" ht="14.25" customHeight="1" x14ac:dyDescent="0.4">
      <c r="A20" s="3"/>
      <c r="B20" s="2" t="str">
        <f t="shared" si="11"/>
        <v>Pereira</v>
      </c>
      <c r="C20" s="232">
        <f t="shared" si="12"/>
        <v>43.218285434982427</v>
      </c>
      <c r="D20" s="258">
        <f t="shared" si="13"/>
        <v>45.767886713540797</v>
      </c>
      <c r="E20" s="232">
        <f t="shared" si="14"/>
        <v>2.5496012785583702</v>
      </c>
      <c r="F20" s="174"/>
      <c r="G20" s="232">
        <f t="shared" si="15"/>
        <v>43.641643041833866</v>
      </c>
      <c r="H20" s="258">
        <f t="shared" si="16"/>
        <v>48.75621507016205</v>
      </c>
      <c r="I20" s="232">
        <f t="shared" si="17"/>
        <v>5.1145720283281833</v>
      </c>
      <c r="J20" s="13"/>
      <c r="K20" s="79"/>
      <c r="L20" s="51" t="str">
        <f t="shared" si="2"/>
        <v>Pereira</v>
      </c>
      <c r="M20" s="97">
        <f t="shared" si="3"/>
        <v>45.767886713540797</v>
      </c>
      <c r="P20" s="98" t="s">
        <v>342</v>
      </c>
      <c r="Q20" s="103">
        <v>41.278598272284945</v>
      </c>
      <c r="R20" s="103">
        <v>42.00381113973836</v>
      </c>
      <c r="S20" s="103">
        <v>43.120481202771273</v>
      </c>
      <c r="T20" s="103">
        <v>40.230908232762495</v>
      </c>
      <c r="V20" s="97"/>
      <c r="W20" s="51"/>
      <c r="X20" s="51"/>
    </row>
    <row r="21" spans="1:24" ht="14.25" customHeight="1" x14ac:dyDescent="0.4">
      <c r="A21" s="3"/>
      <c r="B21" s="2" t="str">
        <f t="shared" si="11"/>
        <v>Cúcuta</v>
      </c>
      <c r="C21" s="232">
        <f t="shared" si="12"/>
        <v>41.278598272284945</v>
      </c>
      <c r="D21" s="258">
        <f t="shared" si="13"/>
        <v>42.00381113973836</v>
      </c>
      <c r="E21" s="232">
        <f t="shared" si="14"/>
        <v>0.72521286745341484</v>
      </c>
      <c r="F21" s="174"/>
      <c r="G21" s="232">
        <f t="shared" si="15"/>
        <v>43.120481202771273</v>
      </c>
      <c r="H21" s="258">
        <f t="shared" si="16"/>
        <v>40.230908232762495</v>
      </c>
      <c r="I21" s="232">
        <f t="shared" si="17"/>
        <v>-2.8895729700087784</v>
      </c>
      <c r="J21" s="13"/>
      <c r="K21" s="79"/>
      <c r="L21" s="51" t="str">
        <f t="shared" si="2"/>
        <v>Cúcuta</v>
      </c>
      <c r="M21" s="97">
        <f t="shared" si="3"/>
        <v>42.00381113973836</v>
      </c>
      <c r="P21" s="98" t="s">
        <v>331</v>
      </c>
      <c r="Q21" s="103">
        <v>44.137448937147582</v>
      </c>
      <c r="R21" s="103">
        <v>41.509701396317524</v>
      </c>
      <c r="S21" s="103">
        <v>38.484512564132658</v>
      </c>
      <c r="T21" s="103">
        <v>41.677885460328525</v>
      </c>
      <c r="V21" s="97"/>
      <c r="W21" s="51"/>
      <c r="X21" s="51"/>
    </row>
    <row r="22" spans="1:24" ht="14.25" customHeight="1" x14ac:dyDescent="0.4">
      <c r="A22" s="3"/>
      <c r="B22" s="2" t="str">
        <f t="shared" si="11"/>
        <v>Cartagena</v>
      </c>
      <c r="C22" s="232">
        <f t="shared" si="12"/>
        <v>44.137448937147582</v>
      </c>
      <c r="D22" s="258">
        <f t="shared" si="13"/>
        <v>41.509701396317524</v>
      </c>
      <c r="E22" s="232">
        <f t="shared" si="14"/>
        <v>-2.6277475408300575</v>
      </c>
      <c r="F22" s="174"/>
      <c r="G22" s="232">
        <f t="shared" si="15"/>
        <v>38.484512564132658</v>
      </c>
      <c r="H22" s="258">
        <f t="shared" si="16"/>
        <v>41.677885460328525</v>
      </c>
      <c r="I22" s="232">
        <f t="shared" si="17"/>
        <v>3.1933728961958678</v>
      </c>
      <c r="J22" s="13"/>
      <c r="K22" s="79"/>
      <c r="L22" s="51" t="str">
        <f t="shared" si="2"/>
        <v>Cartagena</v>
      </c>
      <c r="M22" s="97">
        <f t="shared" si="3"/>
        <v>41.509701396317524</v>
      </c>
      <c r="P22" s="98" t="s">
        <v>332</v>
      </c>
      <c r="Q22" s="103">
        <v>37.206211831715642</v>
      </c>
      <c r="R22" s="103">
        <v>40.720101808264829</v>
      </c>
      <c r="S22" s="103">
        <v>38.154117488539555</v>
      </c>
      <c r="T22" s="103">
        <v>43.477741930189531</v>
      </c>
      <c r="V22" s="97"/>
      <c r="W22" s="51"/>
      <c r="X22" s="51"/>
    </row>
    <row r="23" spans="1:24" ht="14.25" customHeight="1" x14ac:dyDescent="0.4">
      <c r="A23" s="3"/>
      <c r="B23" s="2" t="str">
        <f t="shared" si="11"/>
        <v>Barranquilla</v>
      </c>
      <c r="C23" s="232">
        <f t="shared" si="12"/>
        <v>37.206211831715642</v>
      </c>
      <c r="D23" s="258">
        <f t="shared" si="13"/>
        <v>40.720101808264829</v>
      </c>
      <c r="E23" s="232">
        <f t="shared" si="14"/>
        <v>3.5138899765491871</v>
      </c>
      <c r="F23" s="174"/>
      <c r="G23" s="232">
        <f t="shared" si="15"/>
        <v>38.154117488539555</v>
      </c>
      <c r="H23" s="258">
        <f t="shared" si="16"/>
        <v>43.477741930189531</v>
      </c>
      <c r="I23" s="232">
        <f t="shared" si="17"/>
        <v>5.3236244416499758</v>
      </c>
      <c r="J23" s="13"/>
      <c r="K23" s="79"/>
      <c r="L23" s="51" t="str">
        <f t="shared" si="2"/>
        <v>Barranquilla</v>
      </c>
      <c r="M23" s="97">
        <f t="shared" si="3"/>
        <v>40.720101808264829</v>
      </c>
      <c r="P23" s="98" t="s">
        <v>339</v>
      </c>
      <c r="Q23" s="103">
        <v>38.109339650625607</v>
      </c>
      <c r="R23" s="103">
        <v>40.259053626588667</v>
      </c>
      <c r="S23" s="103">
        <v>37.494444107694243</v>
      </c>
      <c r="T23" s="103">
        <v>40.781326161227128</v>
      </c>
      <c r="V23" s="97"/>
      <c r="W23" s="51"/>
      <c r="X23" s="51"/>
    </row>
    <row r="24" spans="1:24" ht="15" customHeight="1" x14ac:dyDescent="0.4">
      <c r="A24" s="3"/>
      <c r="B24" s="2" t="str">
        <f t="shared" si="11"/>
        <v>Pasto</v>
      </c>
      <c r="C24" s="232">
        <f t="shared" si="12"/>
        <v>38.109339650625607</v>
      </c>
      <c r="D24" s="258">
        <f t="shared" si="13"/>
        <v>40.259053626588667</v>
      </c>
      <c r="E24" s="232">
        <f t="shared" si="14"/>
        <v>2.1497139759630599</v>
      </c>
      <c r="F24" s="174"/>
      <c r="G24" s="232">
        <f t="shared" si="15"/>
        <v>37.494444107694243</v>
      </c>
      <c r="H24" s="258">
        <f t="shared" si="16"/>
        <v>40.781326161227128</v>
      </c>
      <c r="I24" s="232">
        <f t="shared" si="17"/>
        <v>3.2868820535328851</v>
      </c>
      <c r="J24" s="13"/>
      <c r="K24" s="79"/>
      <c r="L24" s="51" t="str">
        <f t="shared" si="2"/>
        <v>Pasto</v>
      </c>
      <c r="M24" s="97">
        <f t="shared" si="3"/>
        <v>40.259053626588667</v>
      </c>
      <c r="P24" s="98" t="s">
        <v>340</v>
      </c>
      <c r="Q24" s="103">
        <v>35.376581016167236</v>
      </c>
      <c r="R24" s="103">
        <v>37.237127087856386</v>
      </c>
      <c r="S24" s="103">
        <v>34.172323117022749</v>
      </c>
      <c r="T24" s="103">
        <v>38.043907234342583</v>
      </c>
      <c r="V24" s="97"/>
      <c r="W24" s="51"/>
      <c r="X24" s="51"/>
    </row>
    <row r="25" spans="1:24" ht="15" customHeight="1" x14ac:dyDescent="0.4">
      <c r="A25" s="3"/>
      <c r="B25" s="2" t="str">
        <f t="shared" si="11"/>
        <v>Montería</v>
      </c>
      <c r="C25" s="232">
        <f t="shared" si="12"/>
        <v>35.376581016167236</v>
      </c>
      <c r="D25" s="258">
        <f t="shared" si="13"/>
        <v>37.237127087856386</v>
      </c>
      <c r="E25" s="232">
        <f t="shared" si="14"/>
        <v>1.86054607168915</v>
      </c>
      <c r="F25" s="174"/>
      <c r="G25" s="232">
        <f t="shared" si="15"/>
        <v>34.172323117022749</v>
      </c>
      <c r="H25" s="258">
        <f t="shared" si="16"/>
        <v>38.043907234342583</v>
      </c>
      <c r="I25" s="232">
        <f t="shared" si="17"/>
        <v>3.8715841173198342</v>
      </c>
      <c r="J25" s="13"/>
      <c r="K25" s="79"/>
      <c r="L25" s="51" t="str">
        <f t="shared" si="2"/>
        <v>Montería</v>
      </c>
      <c r="M25" s="97">
        <f t="shared" si="3"/>
        <v>37.237127087856386</v>
      </c>
      <c r="P25" s="98" t="s">
        <v>344</v>
      </c>
      <c r="Q25" s="103">
        <v>30.338338260851444</v>
      </c>
      <c r="R25" s="103">
        <v>35.806091845596185</v>
      </c>
      <c r="S25" s="103">
        <v>37.304030595185061</v>
      </c>
      <c r="T25" s="103">
        <v>37.185073810192002</v>
      </c>
      <c r="V25" s="97"/>
      <c r="W25" s="51"/>
      <c r="X25" s="51"/>
    </row>
    <row r="26" spans="1:24" ht="15" customHeight="1" x14ac:dyDescent="0.4">
      <c r="A26" s="3"/>
      <c r="B26" s="2" t="str">
        <f t="shared" si="11"/>
        <v>Ibagué</v>
      </c>
      <c r="C26" s="232">
        <f t="shared" si="12"/>
        <v>30.338338260851444</v>
      </c>
      <c r="D26" s="258">
        <f t="shared" si="13"/>
        <v>35.806091845596185</v>
      </c>
      <c r="E26" s="232">
        <f t="shared" si="14"/>
        <v>5.4677535847447416</v>
      </c>
      <c r="F26" s="174"/>
      <c r="G26" s="232">
        <f t="shared" si="15"/>
        <v>37.304030595185061</v>
      </c>
      <c r="H26" s="258">
        <f t="shared" si="16"/>
        <v>37.185073810192002</v>
      </c>
      <c r="I26" s="232">
        <f t="shared" si="17"/>
        <v>-0.11895678499305973</v>
      </c>
      <c r="J26" s="13"/>
      <c r="K26" s="79"/>
      <c r="L26" s="51" t="str">
        <f t="shared" si="2"/>
        <v>Ibagué</v>
      </c>
      <c r="M26" s="97">
        <f t="shared" si="3"/>
        <v>35.806091845596185</v>
      </c>
      <c r="V26" s="51"/>
      <c r="W26" s="51"/>
      <c r="X26" s="51"/>
    </row>
    <row r="27" spans="1:24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79"/>
      <c r="V27" s="51"/>
      <c r="W27" s="51"/>
      <c r="X27" s="51"/>
    </row>
    <row r="28" spans="1:24" ht="13.15" x14ac:dyDescent="0.4">
      <c r="A28" s="3"/>
      <c r="B28" s="21" t="s">
        <v>79</v>
      </c>
      <c r="C28" s="259">
        <f>+C19-C18</f>
        <v>3.366326847451738</v>
      </c>
      <c r="D28" s="236">
        <f>+D19-D18</f>
        <v>-0.18955562801183845</v>
      </c>
      <c r="E28" s="260"/>
      <c r="F28" s="260"/>
      <c r="G28" s="259">
        <f>+G19-G18</f>
        <v>3.5677979479298614</v>
      </c>
      <c r="H28" s="236">
        <f>+H19-H18</f>
        <v>-0.47228407099760261</v>
      </c>
      <c r="I28" s="260"/>
      <c r="J28" s="13"/>
      <c r="K28" s="79"/>
      <c r="V28" s="51"/>
      <c r="W28" s="51"/>
      <c r="X28" s="51"/>
    </row>
    <row r="29" spans="1:24" x14ac:dyDescent="0.35">
      <c r="A29" s="3"/>
      <c r="B29" s="35"/>
      <c r="C29" s="260"/>
      <c r="D29" s="260"/>
      <c r="E29" s="260"/>
      <c r="F29" s="260"/>
      <c r="G29" s="260"/>
      <c r="H29" s="260"/>
      <c r="I29" s="260"/>
      <c r="J29" s="13"/>
      <c r="K29" s="79"/>
      <c r="V29" s="51"/>
      <c r="W29" s="51"/>
      <c r="X29" s="51"/>
    </row>
    <row r="30" spans="1:24" ht="13.15" x14ac:dyDescent="0.4">
      <c r="A30" s="3"/>
      <c r="B30" s="35"/>
      <c r="C30" s="216" t="s">
        <v>297</v>
      </c>
      <c r="D30" s="216"/>
      <c r="E30" s="216"/>
      <c r="F30" s="216"/>
      <c r="G30" s="216"/>
      <c r="H30" s="216"/>
      <c r="I30" s="216"/>
      <c r="J30" s="13"/>
      <c r="K30" s="79"/>
      <c r="V30" s="51"/>
      <c r="W30" s="51"/>
      <c r="X30" s="51"/>
    </row>
    <row r="31" spans="1:24" ht="13.15" x14ac:dyDescent="0.4">
      <c r="A31" s="3"/>
      <c r="B31" s="35"/>
      <c r="C31" s="216" t="str">
        <f>'TGP% Ciudades 46 años y más'!C31:I31</f>
        <v>Porcentaje, año corrido noviembre 2022</v>
      </c>
      <c r="D31" s="216"/>
      <c r="E31" s="216"/>
      <c r="F31" s="216"/>
      <c r="G31" s="216"/>
      <c r="H31" s="216"/>
      <c r="I31" s="216"/>
      <c r="J31" s="13"/>
      <c r="K31" s="79"/>
      <c r="V31" s="51"/>
      <c r="W31" s="51"/>
      <c r="X31" s="51"/>
    </row>
    <row r="32" spans="1:24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9"/>
      <c r="V32" s="51"/>
      <c r="W32" s="51"/>
      <c r="X32" s="51"/>
    </row>
    <row r="33" spans="1:26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9"/>
      <c r="V33" s="51"/>
      <c r="W33" s="51"/>
      <c r="X33" s="51"/>
    </row>
    <row r="34" spans="1:26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9"/>
      <c r="V34" s="51"/>
      <c r="W34" s="51"/>
      <c r="X34" s="51"/>
    </row>
    <row r="35" spans="1:26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9"/>
      <c r="V35" s="51"/>
      <c r="W35" s="51"/>
      <c r="X35" s="51"/>
      <c r="Z35" s="59"/>
    </row>
    <row r="36" spans="1:26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9"/>
      <c r="V36" s="51"/>
      <c r="W36" s="51"/>
      <c r="X36" s="51"/>
      <c r="Z36" s="59"/>
    </row>
    <row r="37" spans="1:26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9"/>
      <c r="V37" s="51"/>
      <c r="W37" s="51"/>
      <c r="X37" s="51"/>
    </row>
    <row r="38" spans="1:26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9"/>
      <c r="V38" s="51"/>
      <c r="W38" s="51"/>
      <c r="X38" s="51"/>
    </row>
    <row r="39" spans="1:26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79"/>
      <c r="V39" s="51"/>
      <c r="W39" s="51"/>
      <c r="X39" s="51"/>
    </row>
    <row r="40" spans="1:26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79"/>
      <c r="V40" s="51"/>
      <c r="W40" s="51"/>
      <c r="X40" s="51"/>
    </row>
    <row r="41" spans="1:26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79"/>
      <c r="V41" s="51"/>
      <c r="W41" s="51"/>
      <c r="X41" s="51"/>
    </row>
    <row r="42" spans="1:26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79"/>
      <c r="V42" s="51"/>
      <c r="W42" s="51"/>
      <c r="X42" s="51"/>
    </row>
    <row r="43" spans="1:26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79"/>
      <c r="V43" s="51"/>
      <c r="W43" s="51"/>
      <c r="X43" s="51"/>
    </row>
    <row r="44" spans="1:26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79"/>
      <c r="V44" s="51"/>
      <c r="W44" s="51"/>
      <c r="X44" s="51"/>
    </row>
    <row r="45" spans="1:26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77"/>
    </row>
    <row r="46" spans="1:26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77"/>
    </row>
    <row r="47" spans="1:26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77"/>
    </row>
    <row r="48" spans="1:26" x14ac:dyDescent="0.35">
      <c r="A48" s="144" t="s">
        <v>321</v>
      </c>
      <c r="B48" s="147"/>
      <c r="C48" s="147"/>
      <c r="D48" s="147"/>
      <c r="E48" s="147"/>
      <c r="F48" s="147"/>
      <c r="G48" s="147"/>
      <c r="H48" s="147"/>
      <c r="I48" s="147"/>
      <c r="J48" s="13"/>
      <c r="K48" s="77"/>
    </row>
    <row r="49" spans="1:11" x14ac:dyDescent="0.35">
      <c r="A49" s="144" t="s">
        <v>176</v>
      </c>
      <c r="B49" s="147"/>
      <c r="C49" s="147"/>
      <c r="D49" s="147"/>
      <c r="E49" s="147"/>
      <c r="F49" s="147"/>
      <c r="G49" s="147"/>
      <c r="H49" s="147"/>
      <c r="I49" s="147"/>
      <c r="J49" s="13"/>
      <c r="K49" s="77"/>
    </row>
    <row r="50" spans="1:11" x14ac:dyDescent="0.35">
      <c r="A50" s="144" t="s">
        <v>177</v>
      </c>
      <c r="B50" s="147"/>
      <c r="C50" s="147"/>
      <c r="D50" s="147"/>
      <c r="E50" s="147"/>
      <c r="F50" s="147"/>
      <c r="G50" s="147"/>
      <c r="H50" s="147"/>
      <c r="I50" s="147"/>
      <c r="J50" s="13"/>
      <c r="K50" s="77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77"/>
    </row>
    <row r="52" spans="1:11" x14ac:dyDescent="0.35">
      <c r="K52" s="77"/>
    </row>
    <row r="53" spans="1:11" x14ac:dyDescent="0.35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C10" sqref="C10:I28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328125" style="10" customWidth="1"/>
    <col min="7" max="7" width="10" style="10" customWidth="1"/>
    <col min="8" max="8" width="13.1328125" style="10" customWidth="1"/>
    <col min="9" max="9" width="13.33203125" style="10" customWidth="1"/>
    <col min="10" max="10" width="1.86328125" style="10" customWidth="1"/>
    <col min="11" max="11" width="10.86328125" style="78"/>
    <col min="12" max="12" width="14.33203125" style="51" bestFit="1" customWidth="1"/>
    <col min="13" max="13" width="5.6640625" style="51" bestFit="1" customWidth="1"/>
    <col min="14" max="15" width="10.86328125" style="51"/>
    <col min="16" max="16" width="13" style="51" bestFit="1" customWidth="1"/>
    <col min="17" max="21" width="10.86328125" style="51"/>
    <col min="22" max="16384" width="10.86328125" style="10"/>
  </cols>
  <sheetData>
    <row r="1" spans="1:26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77"/>
    </row>
    <row r="2" spans="1:26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77"/>
    </row>
    <row r="3" spans="1:26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77"/>
    </row>
    <row r="4" spans="1:26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7"/>
    </row>
    <row r="5" spans="1:26" ht="26.25" customHeight="1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7"/>
    </row>
    <row r="6" spans="1:26" ht="13.15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7"/>
      <c r="V6" s="51"/>
      <c r="W6" s="51"/>
      <c r="X6" s="51"/>
      <c r="Y6" s="51"/>
      <c r="Z6" s="51"/>
    </row>
    <row r="7" spans="1:26" ht="13.15" x14ac:dyDescent="0.4">
      <c r="A7" s="3"/>
      <c r="B7" s="11"/>
      <c r="C7" s="192" t="s">
        <v>89</v>
      </c>
      <c r="D7" s="192"/>
      <c r="E7" s="192"/>
      <c r="F7" s="192"/>
      <c r="G7" s="192"/>
      <c r="H7" s="192"/>
      <c r="I7" s="192"/>
      <c r="J7" s="13"/>
      <c r="K7" s="79"/>
      <c r="V7" s="51"/>
      <c r="W7" s="51"/>
      <c r="X7" s="51"/>
      <c r="Y7" s="51"/>
      <c r="Z7" s="51"/>
    </row>
    <row r="8" spans="1:26" ht="13.15" x14ac:dyDescent="0.4">
      <c r="A8" s="3"/>
      <c r="B8" s="11"/>
      <c r="C8" s="192" t="str">
        <f>'Tasa Ocup%Ciudades 15 a 28 años'!$C$8:$I$8</f>
        <v>Porcentaje</v>
      </c>
      <c r="D8" s="192"/>
      <c r="E8" s="192"/>
      <c r="F8" s="192"/>
      <c r="G8" s="192"/>
      <c r="H8" s="192"/>
      <c r="I8" s="192"/>
      <c r="J8" s="13"/>
      <c r="K8" s="79"/>
      <c r="V8" s="51"/>
      <c r="W8" s="51"/>
      <c r="X8" s="51"/>
      <c r="Y8" s="51"/>
      <c r="Z8" s="51"/>
    </row>
    <row r="9" spans="1:26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7"/>
      <c r="V9" s="51"/>
      <c r="W9" s="51"/>
      <c r="X9" s="51"/>
      <c r="Y9" s="51"/>
      <c r="Z9" s="51"/>
    </row>
    <row r="10" spans="1:26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'Tasa Ocup%Ciudades 15 a 28 años'!E10:E11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4">
      <c r="A11" s="3"/>
      <c r="B11" s="2"/>
      <c r="C11" s="174">
        <f>'Tasa Ocup%Ciudades 15 a 28 años'!C11</f>
        <v>2021</v>
      </c>
      <c r="D11" s="174">
        <f>'Tasa Ocup%Ciudades 15 a 28 años'!D11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K11" s="10"/>
      <c r="P11" s="102" t="s">
        <v>227</v>
      </c>
      <c r="Q11" s="102">
        <v>2015</v>
      </c>
      <c r="R11" s="102">
        <v>2016</v>
      </c>
      <c r="S11" s="102">
        <v>2015</v>
      </c>
      <c r="T11" s="102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2"/>
      <c r="M12" s="51" t="s">
        <v>59</v>
      </c>
      <c r="V12" s="51" t="str">
        <f>+B13</f>
        <v>Bogotá</v>
      </c>
      <c r="W12" s="97">
        <f>+D13</f>
        <v>81.701682005362159</v>
      </c>
      <c r="X12" s="51"/>
      <c r="Y12" s="51"/>
      <c r="Z12" s="51"/>
    </row>
    <row r="13" spans="1:26" ht="15" customHeight="1" x14ac:dyDescent="0.4">
      <c r="A13" s="3"/>
      <c r="B13" s="21" t="str">
        <f>+P13</f>
        <v>Bogotá</v>
      </c>
      <c r="C13" s="236">
        <f t="shared" ref="C13:D26" si="0">+Q13</f>
        <v>78.071902289338766</v>
      </c>
      <c r="D13" s="236">
        <f t="shared" si="0"/>
        <v>81.701682005362159</v>
      </c>
      <c r="E13" s="236">
        <f t="shared" ref="E13:E26" si="1">+D13-C13</f>
        <v>3.6297797160233927</v>
      </c>
      <c r="F13" s="24"/>
      <c r="G13" s="236">
        <f>+S13</f>
        <v>79.923736556753937</v>
      </c>
      <c r="H13" s="236">
        <f>+T13</f>
        <v>82.184970778168477</v>
      </c>
      <c r="I13" s="236">
        <f t="shared" ref="I13:I26" si="2">+H13-G13</f>
        <v>2.26123422141454</v>
      </c>
      <c r="J13" s="13"/>
      <c r="K13" s="2"/>
      <c r="L13" s="51" t="str">
        <f t="shared" ref="L13:L26" si="3">P13</f>
        <v>Bogotá</v>
      </c>
      <c r="M13" s="97">
        <f t="shared" ref="M13:M26" si="4">R13</f>
        <v>81.701682005362159</v>
      </c>
      <c r="P13" s="98" t="s">
        <v>338</v>
      </c>
      <c r="Q13" s="103">
        <v>78.071902289338766</v>
      </c>
      <c r="R13" s="103">
        <v>81.701682005362159</v>
      </c>
      <c r="S13" s="103">
        <v>79.923736556753937</v>
      </c>
      <c r="T13" s="103">
        <v>82.184970778168477</v>
      </c>
      <c r="V13" s="51" t="str">
        <f t="shared" ref="V13:V25" si="5">+B14</f>
        <v>Bucaramanga</v>
      </c>
      <c r="W13" s="97">
        <f t="shared" ref="W13:W25" si="6">+D14</f>
        <v>80.568845007202611</v>
      </c>
      <c r="X13" s="51"/>
      <c r="Y13" s="51"/>
      <c r="Z13" s="51"/>
    </row>
    <row r="14" spans="1:26" ht="14.25" customHeight="1" x14ac:dyDescent="0.4">
      <c r="A14" s="3"/>
      <c r="B14" s="2" t="str">
        <f t="shared" ref="B14:B26" si="7">+P14</f>
        <v>Bucaramanga</v>
      </c>
      <c r="C14" s="232">
        <f t="shared" si="0"/>
        <v>73.658488024943864</v>
      </c>
      <c r="D14" s="258">
        <f t="shared" si="0"/>
        <v>80.568845007202611</v>
      </c>
      <c r="E14" s="232">
        <f t="shared" si="1"/>
        <v>6.9103569822587474</v>
      </c>
      <c r="F14" s="24"/>
      <c r="G14" s="232">
        <f t="shared" ref="G14:H26" si="8">+S14</f>
        <v>77.222737848033901</v>
      </c>
      <c r="H14" s="258">
        <f t="shared" si="8"/>
        <v>81.274477937171383</v>
      </c>
      <c r="I14" s="232">
        <f t="shared" si="2"/>
        <v>4.051740089137482</v>
      </c>
      <c r="J14" s="13"/>
      <c r="K14" s="2"/>
      <c r="L14" s="51" t="str">
        <f t="shared" si="3"/>
        <v>Bucaramanga</v>
      </c>
      <c r="M14" s="97">
        <f t="shared" si="4"/>
        <v>80.568845007202611</v>
      </c>
      <c r="P14" s="98" t="s">
        <v>336</v>
      </c>
      <c r="Q14" s="103">
        <v>73.658488024943864</v>
      </c>
      <c r="R14" s="103">
        <v>80.568845007202611</v>
      </c>
      <c r="S14" s="103">
        <v>77.222737848033901</v>
      </c>
      <c r="T14" s="103">
        <v>81.274477937171383</v>
      </c>
      <c r="V14" s="51" t="str">
        <f t="shared" si="5"/>
        <v>Medellín</v>
      </c>
      <c r="W14" s="97">
        <f t="shared" si="6"/>
        <v>80.468812827632206</v>
      </c>
      <c r="X14" s="51"/>
      <c r="Y14" s="51"/>
      <c r="Z14" s="51"/>
    </row>
    <row r="15" spans="1:26" ht="15" customHeight="1" x14ac:dyDescent="0.4">
      <c r="A15" s="3"/>
      <c r="B15" s="2" t="str">
        <f t="shared" si="7"/>
        <v>Medellín</v>
      </c>
      <c r="C15" s="232">
        <f t="shared" si="0"/>
        <v>72.313702231466863</v>
      </c>
      <c r="D15" s="258">
        <f t="shared" si="0"/>
        <v>80.468812827632206</v>
      </c>
      <c r="E15" s="232">
        <f t="shared" si="1"/>
        <v>8.1551105961653434</v>
      </c>
      <c r="F15" s="24"/>
      <c r="G15" s="232">
        <f t="shared" si="8"/>
        <v>74.845268040453902</v>
      </c>
      <c r="H15" s="258">
        <f>+T15</f>
        <v>81.567553660672672</v>
      </c>
      <c r="I15" s="232">
        <f t="shared" si="2"/>
        <v>6.72228562021877</v>
      </c>
      <c r="J15" s="13"/>
      <c r="K15" s="2"/>
      <c r="L15" s="51" t="str">
        <f t="shared" si="3"/>
        <v>Medellín</v>
      </c>
      <c r="M15" s="97">
        <f t="shared" si="4"/>
        <v>80.468812827632206</v>
      </c>
      <c r="P15" s="98" t="s">
        <v>335</v>
      </c>
      <c r="Q15" s="103">
        <v>72.313702231466863</v>
      </c>
      <c r="R15" s="103">
        <v>80.468812827632206</v>
      </c>
      <c r="S15" s="103">
        <v>74.845268040453902</v>
      </c>
      <c r="T15" s="103">
        <v>81.567553660672672</v>
      </c>
      <c r="V15" s="51" t="str">
        <f t="shared" si="5"/>
        <v>Cartagena</v>
      </c>
      <c r="W15" s="97">
        <f t="shared" si="6"/>
        <v>80.459918758350355</v>
      </c>
      <c r="X15" s="51"/>
      <c r="Y15" s="51"/>
      <c r="Z15" s="51"/>
    </row>
    <row r="16" spans="1:26" ht="15" customHeight="1" x14ac:dyDescent="0.4">
      <c r="A16" s="3"/>
      <c r="B16" s="2" t="str">
        <f t="shared" si="7"/>
        <v>Cartagena</v>
      </c>
      <c r="C16" s="232">
        <f>+Q16</f>
        <v>80.612225227620797</v>
      </c>
      <c r="D16" s="258">
        <f t="shared" si="0"/>
        <v>80.459918758350355</v>
      </c>
      <c r="E16" s="232">
        <f t="shared" si="1"/>
        <v>-0.15230646927044234</v>
      </c>
      <c r="F16" s="24"/>
      <c r="G16" s="232">
        <f t="shared" si="8"/>
        <v>77.68926392983127</v>
      </c>
      <c r="H16" s="258">
        <f t="shared" si="8"/>
        <v>80.840242925922055</v>
      </c>
      <c r="I16" s="232">
        <f t="shared" si="2"/>
        <v>3.1509789960907852</v>
      </c>
      <c r="J16" s="13"/>
      <c r="K16" s="2"/>
      <c r="L16" s="51" t="str">
        <f t="shared" si="3"/>
        <v>Cartagena</v>
      </c>
      <c r="M16" s="97">
        <f t="shared" si="4"/>
        <v>80.459918758350355</v>
      </c>
      <c r="P16" s="98" t="s">
        <v>331</v>
      </c>
      <c r="Q16" s="103">
        <v>80.612225227620797</v>
      </c>
      <c r="R16" s="103">
        <v>80.459918758350355</v>
      </c>
      <c r="S16" s="103">
        <v>77.68926392983127</v>
      </c>
      <c r="T16" s="103">
        <v>80.840242925922055</v>
      </c>
      <c r="V16" s="51" t="str">
        <f t="shared" si="5"/>
        <v>Cali</v>
      </c>
      <c r="W16" s="97">
        <f t="shared" si="6"/>
        <v>80.151643396677642</v>
      </c>
      <c r="X16" s="51"/>
      <c r="Y16" s="51"/>
      <c r="Z16" s="51"/>
    </row>
    <row r="17" spans="1:26" ht="15" customHeight="1" x14ac:dyDescent="0.4">
      <c r="A17" s="3"/>
      <c r="B17" s="2" t="str">
        <f t="shared" si="7"/>
        <v>Cali</v>
      </c>
      <c r="C17" s="232">
        <f t="shared" si="0"/>
        <v>71.861316402086814</v>
      </c>
      <c r="D17" s="258">
        <f t="shared" si="0"/>
        <v>80.151643396677642</v>
      </c>
      <c r="E17" s="232">
        <f t="shared" si="1"/>
        <v>8.2903269945908278</v>
      </c>
      <c r="F17" s="24"/>
      <c r="G17" s="232">
        <f t="shared" si="8"/>
        <v>74.41335259316773</v>
      </c>
      <c r="H17" s="258">
        <f t="shared" si="8"/>
        <v>82.008067552034944</v>
      </c>
      <c r="I17" s="232">
        <f t="shared" si="2"/>
        <v>7.5947149588672147</v>
      </c>
      <c r="J17" s="13"/>
      <c r="K17" s="2"/>
      <c r="L17" s="51" t="str">
        <f t="shared" si="3"/>
        <v>Cali</v>
      </c>
      <c r="M17" s="97">
        <f t="shared" si="4"/>
        <v>80.151643396677642</v>
      </c>
      <c r="P17" s="98" t="s">
        <v>333</v>
      </c>
      <c r="Q17" s="103">
        <v>71.861316402086814</v>
      </c>
      <c r="R17" s="103">
        <v>80.151643396677642</v>
      </c>
      <c r="S17" s="103">
        <v>74.41335259316773</v>
      </c>
      <c r="T17" s="103">
        <v>82.008067552034944</v>
      </c>
      <c r="V17" s="51" t="str">
        <f t="shared" si="5"/>
        <v>Total 13 áreas</v>
      </c>
      <c r="W17" s="97">
        <f t="shared" si="6"/>
        <v>79.581014286556211</v>
      </c>
      <c r="X17" s="51"/>
      <c r="Y17" s="51"/>
      <c r="Z17" s="51"/>
    </row>
    <row r="18" spans="1:26" ht="15" customHeight="1" x14ac:dyDescent="0.4">
      <c r="A18" s="3"/>
      <c r="B18" s="21" t="str">
        <f t="shared" si="7"/>
        <v>Total 13 áreas</v>
      </c>
      <c r="C18" s="259">
        <f t="shared" si="0"/>
        <v>74.57190304763148</v>
      </c>
      <c r="D18" s="236">
        <f t="shared" si="0"/>
        <v>79.581014286556211</v>
      </c>
      <c r="E18" s="259">
        <f t="shared" si="1"/>
        <v>5.0091112389247314</v>
      </c>
      <c r="F18" s="174"/>
      <c r="G18" s="259">
        <f t="shared" si="8"/>
        <v>76.597974243423224</v>
      </c>
      <c r="H18" s="236">
        <f t="shared" si="8"/>
        <v>80.447824992005181</v>
      </c>
      <c r="I18" s="259">
        <f t="shared" si="2"/>
        <v>3.8498507485819573</v>
      </c>
      <c r="J18" s="13"/>
      <c r="K18" s="2"/>
      <c r="L18" s="51" t="str">
        <f t="shared" si="3"/>
        <v>Total 13 áreas</v>
      </c>
      <c r="M18" s="97">
        <f t="shared" si="4"/>
        <v>79.581014286556211</v>
      </c>
      <c r="P18" s="98" t="s">
        <v>337</v>
      </c>
      <c r="Q18" s="103">
        <v>74.57190304763148</v>
      </c>
      <c r="R18" s="103">
        <v>79.581014286556211</v>
      </c>
      <c r="S18" s="103">
        <v>76.597974243423224</v>
      </c>
      <c r="T18" s="103">
        <v>80.447824992005181</v>
      </c>
      <c r="V18" s="51" t="str">
        <f t="shared" si="5"/>
        <v>Pasto</v>
      </c>
      <c r="W18" s="97">
        <f t="shared" si="6"/>
        <v>79.525829358385053</v>
      </c>
      <c r="X18" s="51"/>
      <c r="Y18" s="51"/>
      <c r="Z18" s="51"/>
    </row>
    <row r="19" spans="1:26" ht="15" customHeight="1" x14ac:dyDescent="0.4">
      <c r="A19" s="3"/>
      <c r="B19" s="2" t="str">
        <f>+P19</f>
        <v>Pasto</v>
      </c>
      <c r="C19" s="232">
        <f t="shared" si="0"/>
        <v>75.775295028255513</v>
      </c>
      <c r="D19" s="258">
        <f t="shared" si="0"/>
        <v>79.525829358385053</v>
      </c>
      <c r="E19" s="232">
        <f t="shared" si="1"/>
        <v>3.7505343301295397</v>
      </c>
      <c r="F19" s="24"/>
      <c r="G19" s="232">
        <f t="shared" si="8"/>
        <v>77.917792322267275</v>
      </c>
      <c r="H19" s="258">
        <f t="shared" si="8"/>
        <v>79.538047336010948</v>
      </c>
      <c r="I19" s="232">
        <f t="shared" si="2"/>
        <v>1.6202550137436731</v>
      </c>
      <c r="J19" s="13"/>
      <c r="K19" s="2"/>
      <c r="L19" s="51" t="str">
        <f t="shared" si="3"/>
        <v>Pasto</v>
      </c>
      <c r="M19" s="97">
        <f t="shared" si="4"/>
        <v>79.525829358385053</v>
      </c>
      <c r="P19" s="98" t="s">
        <v>339</v>
      </c>
      <c r="Q19" s="103">
        <v>75.775295028255513</v>
      </c>
      <c r="R19" s="103">
        <v>79.525829358385053</v>
      </c>
      <c r="S19" s="103">
        <v>77.917792322267275</v>
      </c>
      <c r="T19" s="103">
        <v>79.538047336010948</v>
      </c>
      <c r="V19" s="51" t="str">
        <f t="shared" si="5"/>
        <v>Manizales</v>
      </c>
      <c r="W19" s="97">
        <f t="shared" si="6"/>
        <v>78.644215152393983</v>
      </c>
      <c r="X19" s="51"/>
      <c r="Y19" s="51"/>
      <c r="Z19" s="51"/>
    </row>
    <row r="20" spans="1:26" ht="15" customHeight="1" x14ac:dyDescent="0.4">
      <c r="A20" s="3"/>
      <c r="B20" s="2" t="str">
        <f t="shared" si="7"/>
        <v>Manizales</v>
      </c>
      <c r="C20" s="232">
        <f t="shared" si="0"/>
        <v>73.450493391269504</v>
      </c>
      <c r="D20" s="258">
        <f t="shared" si="0"/>
        <v>78.644215152393983</v>
      </c>
      <c r="E20" s="232">
        <f t="shared" si="1"/>
        <v>5.193721761124479</v>
      </c>
      <c r="F20" s="24"/>
      <c r="G20" s="232">
        <f t="shared" si="8"/>
        <v>76.72127157064304</v>
      </c>
      <c r="H20" s="258">
        <f t="shared" si="8"/>
        <v>79.667790296042313</v>
      </c>
      <c r="I20" s="232">
        <f t="shared" si="2"/>
        <v>2.9465187253992724</v>
      </c>
      <c r="J20" s="13"/>
      <c r="K20" s="2"/>
      <c r="L20" s="51" t="str">
        <f t="shared" si="3"/>
        <v>Manizales</v>
      </c>
      <c r="M20" s="97">
        <f t="shared" si="4"/>
        <v>78.644215152393983</v>
      </c>
      <c r="P20" s="98" t="s">
        <v>343</v>
      </c>
      <c r="Q20" s="103">
        <v>73.450493391269504</v>
      </c>
      <c r="R20" s="103">
        <v>78.644215152393983</v>
      </c>
      <c r="S20" s="103">
        <v>76.72127157064304</v>
      </c>
      <c r="T20" s="103">
        <v>79.667790296042313</v>
      </c>
      <c r="V20" s="51" t="str">
        <f t="shared" si="5"/>
        <v>Villavicencio</v>
      </c>
      <c r="W20" s="97">
        <f t="shared" si="6"/>
        <v>77.645169262789977</v>
      </c>
      <c r="X20" s="51"/>
      <c r="Y20" s="51"/>
      <c r="Z20" s="51"/>
    </row>
    <row r="21" spans="1:26" ht="14.25" customHeight="1" x14ac:dyDescent="0.4">
      <c r="A21" s="3"/>
      <c r="B21" s="2" t="str">
        <f t="shared" si="7"/>
        <v>Villavicencio</v>
      </c>
      <c r="C21" s="232">
        <f t="shared" si="0"/>
        <v>74.773159745051771</v>
      </c>
      <c r="D21" s="258">
        <f t="shared" si="0"/>
        <v>77.645169262789977</v>
      </c>
      <c r="E21" s="232">
        <f t="shared" si="1"/>
        <v>2.8720095177382063</v>
      </c>
      <c r="F21" s="24"/>
      <c r="G21" s="232">
        <f t="shared" si="8"/>
        <v>78.196466142687498</v>
      </c>
      <c r="H21" s="258">
        <f t="shared" si="8"/>
        <v>79.731337926114691</v>
      </c>
      <c r="I21" s="232">
        <f t="shared" si="2"/>
        <v>1.5348717834271923</v>
      </c>
      <c r="J21" s="13"/>
      <c r="K21" s="2"/>
      <c r="L21" s="51" t="str">
        <f t="shared" si="3"/>
        <v>Villavicencio</v>
      </c>
      <c r="M21" s="97">
        <f t="shared" si="4"/>
        <v>77.645169262789977</v>
      </c>
      <c r="P21" s="98" t="s">
        <v>334</v>
      </c>
      <c r="Q21" s="103">
        <v>74.773159745051771</v>
      </c>
      <c r="R21" s="103">
        <v>77.645169262789977</v>
      </c>
      <c r="S21" s="103">
        <v>78.196466142687498</v>
      </c>
      <c r="T21" s="103">
        <v>79.731337926114691</v>
      </c>
      <c r="V21" s="51" t="str">
        <f t="shared" si="5"/>
        <v>Barranquilla</v>
      </c>
      <c r="W21" s="97">
        <f t="shared" si="6"/>
        <v>76.724678846088295</v>
      </c>
      <c r="X21" s="51"/>
      <c r="Y21" s="51"/>
      <c r="Z21" s="51"/>
    </row>
    <row r="22" spans="1:26" ht="14.25" customHeight="1" x14ac:dyDescent="0.4">
      <c r="A22" s="3"/>
      <c r="B22" s="2" t="str">
        <f t="shared" si="7"/>
        <v>Barranquilla</v>
      </c>
      <c r="C22" s="232">
        <f t="shared" si="0"/>
        <v>70.955984069610977</v>
      </c>
      <c r="D22" s="258">
        <f t="shared" si="0"/>
        <v>76.724678846088295</v>
      </c>
      <c r="E22" s="232">
        <f t="shared" si="1"/>
        <v>5.768694776477318</v>
      </c>
      <c r="F22" s="24"/>
      <c r="G22" s="232">
        <f t="shared" si="8"/>
        <v>72.907366030882841</v>
      </c>
      <c r="H22" s="258">
        <f t="shared" si="8"/>
        <v>78.501780787133157</v>
      </c>
      <c r="I22" s="232">
        <f t="shared" si="2"/>
        <v>5.5944147562503161</v>
      </c>
      <c r="J22" s="13"/>
      <c r="K22" s="2"/>
      <c r="L22" s="51" t="str">
        <f t="shared" si="3"/>
        <v>Barranquilla</v>
      </c>
      <c r="M22" s="97">
        <f t="shared" si="4"/>
        <v>76.724678846088295</v>
      </c>
      <c r="P22" s="98" t="s">
        <v>332</v>
      </c>
      <c r="Q22" s="103">
        <v>70.955984069610977</v>
      </c>
      <c r="R22" s="103">
        <v>76.724678846088295</v>
      </c>
      <c r="S22" s="103">
        <v>72.907366030882841</v>
      </c>
      <c r="T22" s="103">
        <v>78.501780787133157</v>
      </c>
      <c r="V22" s="51" t="str">
        <f t="shared" si="5"/>
        <v>Pereira</v>
      </c>
      <c r="W22" s="97">
        <f t="shared" si="6"/>
        <v>76.687094179354688</v>
      </c>
      <c r="X22" s="51"/>
      <c r="Y22" s="51"/>
      <c r="Z22" s="51"/>
    </row>
    <row r="23" spans="1:26" ht="15" customHeight="1" x14ac:dyDescent="0.4">
      <c r="A23" s="3"/>
      <c r="B23" s="2" t="str">
        <f t="shared" si="7"/>
        <v>Pereira</v>
      </c>
      <c r="C23" s="232">
        <f t="shared" si="0"/>
        <v>72.983904787596828</v>
      </c>
      <c r="D23" s="258">
        <f t="shared" si="0"/>
        <v>76.687094179354688</v>
      </c>
      <c r="E23" s="232">
        <f t="shared" si="1"/>
        <v>3.70318939175786</v>
      </c>
      <c r="F23" s="24"/>
      <c r="G23" s="232">
        <f t="shared" si="8"/>
        <v>73.453390851443373</v>
      </c>
      <c r="H23" s="258">
        <f t="shared" si="8"/>
        <v>79.304102306829222</v>
      </c>
      <c r="I23" s="232">
        <f t="shared" si="2"/>
        <v>5.8507114553858486</v>
      </c>
      <c r="J23" s="13"/>
      <c r="K23" s="2"/>
      <c r="L23" s="51" t="str">
        <f t="shared" si="3"/>
        <v>Pereira</v>
      </c>
      <c r="M23" s="97">
        <f t="shared" si="4"/>
        <v>76.687094179354688</v>
      </c>
      <c r="P23" s="98" t="s">
        <v>341</v>
      </c>
      <c r="Q23" s="103">
        <v>72.983904787596828</v>
      </c>
      <c r="R23" s="103">
        <v>76.687094179354688</v>
      </c>
      <c r="S23" s="103">
        <v>73.453390851443373</v>
      </c>
      <c r="T23" s="103">
        <v>79.304102306829222</v>
      </c>
      <c r="V23" s="51" t="str">
        <f t="shared" si="5"/>
        <v>Montería</v>
      </c>
      <c r="W23" s="97">
        <f t="shared" si="6"/>
        <v>72.471569937046979</v>
      </c>
      <c r="X23" s="51"/>
      <c r="Y23" s="51"/>
      <c r="Z23" s="51"/>
    </row>
    <row r="24" spans="1:26" ht="15" customHeight="1" x14ac:dyDescent="0.4">
      <c r="A24" s="3"/>
      <c r="B24" s="2" t="str">
        <f t="shared" si="7"/>
        <v>Montería</v>
      </c>
      <c r="C24" s="232">
        <f t="shared" si="0"/>
        <v>71.768836249593704</v>
      </c>
      <c r="D24" s="258">
        <f t="shared" si="0"/>
        <v>72.471569937046979</v>
      </c>
      <c r="E24" s="232">
        <f t="shared" si="1"/>
        <v>0.70273368745327502</v>
      </c>
      <c r="F24" s="24"/>
      <c r="G24" s="232">
        <f t="shared" si="8"/>
        <v>70.617515260771754</v>
      </c>
      <c r="H24" s="258">
        <f t="shared" si="8"/>
        <v>71.838098678384554</v>
      </c>
      <c r="I24" s="232">
        <f t="shared" si="2"/>
        <v>1.2205834176128008</v>
      </c>
      <c r="J24" s="13"/>
      <c r="K24" s="2"/>
      <c r="L24" s="51" t="str">
        <f t="shared" si="3"/>
        <v>Montería</v>
      </c>
      <c r="M24" s="97">
        <f t="shared" si="4"/>
        <v>72.471569937046979</v>
      </c>
      <c r="P24" s="98" t="s">
        <v>340</v>
      </c>
      <c r="Q24" s="103">
        <v>71.768836249593704</v>
      </c>
      <c r="R24" s="103">
        <v>72.471569937046979</v>
      </c>
      <c r="S24" s="103">
        <v>70.617515260771754</v>
      </c>
      <c r="T24" s="103">
        <v>71.838098678384554</v>
      </c>
      <c r="V24" s="51" t="str">
        <f t="shared" si="5"/>
        <v>Cúcuta</v>
      </c>
      <c r="W24" s="97">
        <f t="shared" si="6"/>
        <v>72.097577169063584</v>
      </c>
      <c r="X24" s="51"/>
      <c r="Y24" s="51"/>
      <c r="Z24" s="51"/>
    </row>
    <row r="25" spans="1:26" ht="15" customHeight="1" x14ac:dyDescent="0.4">
      <c r="A25" s="3"/>
      <c r="B25" s="2" t="str">
        <f t="shared" si="7"/>
        <v>Cúcuta</v>
      </c>
      <c r="C25" s="232">
        <f t="shared" si="0"/>
        <v>70.804464044428741</v>
      </c>
      <c r="D25" s="258">
        <f t="shared" si="0"/>
        <v>72.097577169063584</v>
      </c>
      <c r="E25" s="232">
        <f t="shared" si="1"/>
        <v>1.2931131246348428</v>
      </c>
      <c r="F25" s="24"/>
      <c r="G25" s="232">
        <f t="shared" si="8"/>
        <v>73.168659645833202</v>
      </c>
      <c r="H25" s="258">
        <f t="shared" si="8"/>
        <v>72.444878209395824</v>
      </c>
      <c r="I25" s="232">
        <f t="shared" si="2"/>
        <v>-0.72378143643737758</v>
      </c>
      <c r="J25" s="13"/>
      <c r="K25" s="2"/>
      <c r="L25" s="51" t="str">
        <f t="shared" si="3"/>
        <v>Cúcuta</v>
      </c>
      <c r="M25" s="97">
        <f t="shared" si="4"/>
        <v>72.097577169063584</v>
      </c>
      <c r="P25" s="98" t="s">
        <v>342</v>
      </c>
      <c r="Q25" s="103">
        <v>70.804464044428741</v>
      </c>
      <c r="R25" s="103">
        <v>72.097577169063584</v>
      </c>
      <c r="S25" s="103">
        <v>73.168659645833202</v>
      </c>
      <c r="T25" s="103">
        <v>72.444878209395824</v>
      </c>
      <c r="V25" s="51" t="str">
        <f t="shared" si="5"/>
        <v>Ibagué</v>
      </c>
      <c r="W25" s="97">
        <f t="shared" si="6"/>
        <v>66.86885544472841</v>
      </c>
      <c r="X25" s="51"/>
      <c r="Y25" s="51"/>
      <c r="Z25" s="51"/>
    </row>
    <row r="26" spans="1:26" ht="15" customHeight="1" x14ac:dyDescent="0.4">
      <c r="A26" s="3"/>
      <c r="B26" s="2" t="str">
        <f t="shared" si="7"/>
        <v>Ibagué</v>
      </c>
      <c r="C26" s="232">
        <f t="shared" si="0"/>
        <v>63.324018304613148</v>
      </c>
      <c r="D26" s="258">
        <f t="shared" si="0"/>
        <v>66.86885544472841</v>
      </c>
      <c r="E26" s="232">
        <f t="shared" si="1"/>
        <v>3.5448371401152627</v>
      </c>
      <c r="F26" s="24"/>
      <c r="G26" s="232">
        <f t="shared" si="8"/>
        <v>67.87099433752411</v>
      </c>
      <c r="H26" s="258">
        <f t="shared" si="8"/>
        <v>63.973856024493095</v>
      </c>
      <c r="I26" s="232">
        <f t="shared" si="2"/>
        <v>-3.8971383130310144</v>
      </c>
      <c r="J26" s="13"/>
      <c r="K26" s="2"/>
      <c r="L26" s="51" t="str">
        <f t="shared" si="3"/>
        <v>Ibagué</v>
      </c>
      <c r="M26" s="97">
        <f t="shared" si="4"/>
        <v>66.86885544472841</v>
      </c>
      <c r="P26" s="98" t="s">
        <v>344</v>
      </c>
      <c r="Q26" s="103">
        <v>63.324018304613148</v>
      </c>
      <c r="R26" s="103">
        <v>66.86885544472841</v>
      </c>
      <c r="S26" s="103">
        <v>67.87099433752411</v>
      </c>
      <c r="T26" s="103">
        <v>63.973856024493095</v>
      </c>
      <c r="V26" s="51"/>
      <c r="W26" s="51"/>
      <c r="X26" s="51"/>
      <c r="Y26" s="51"/>
      <c r="Z26" s="51"/>
    </row>
    <row r="27" spans="1:26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77"/>
      <c r="V27" s="51"/>
      <c r="W27" s="51"/>
      <c r="X27" s="51"/>
      <c r="Y27" s="51"/>
      <c r="Z27" s="51"/>
    </row>
    <row r="28" spans="1:26" ht="13.15" x14ac:dyDescent="0.4">
      <c r="A28" s="3"/>
      <c r="B28" s="21" t="s">
        <v>79</v>
      </c>
      <c r="C28" s="259">
        <f>+C13-C18</f>
        <v>3.499999241707286</v>
      </c>
      <c r="D28" s="236">
        <f>+D13-D18</f>
        <v>2.1206677188059473</v>
      </c>
      <c r="E28" s="260"/>
      <c r="F28" s="260"/>
      <c r="G28" s="259">
        <f>+G13-G18</f>
        <v>3.3257623133307135</v>
      </c>
      <c r="H28" s="236">
        <f>+H13-H18</f>
        <v>1.7371457861632962</v>
      </c>
      <c r="I28" s="260"/>
      <c r="J28" s="13"/>
      <c r="K28" s="77"/>
      <c r="V28" s="51"/>
      <c r="W28" s="51"/>
      <c r="X28" s="51"/>
      <c r="Y28" s="51"/>
      <c r="Z28" s="51"/>
    </row>
    <row r="29" spans="1:26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77"/>
      <c r="V29" s="51"/>
      <c r="W29" s="51"/>
      <c r="X29" s="51"/>
      <c r="Y29" s="51"/>
      <c r="Z29" s="51"/>
    </row>
    <row r="30" spans="1:26" ht="13.15" x14ac:dyDescent="0.35">
      <c r="A30" s="3"/>
      <c r="B30" s="35"/>
      <c r="C30" s="211" t="s">
        <v>182</v>
      </c>
      <c r="D30" s="211"/>
      <c r="E30" s="211"/>
      <c r="F30" s="211"/>
      <c r="G30" s="211"/>
      <c r="H30" s="211"/>
      <c r="I30" s="211"/>
      <c r="J30" s="13"/>
      <c r="K30" s="77"/>
      <c r="V30" s="51"/>
      <c r="W30" s="51"/>
      <c r="X30" s="51"/>
      <c r="Y30" s="51"/>
      <c r="Z30" s="51"/>
    </row>
    <row r="31" spans="1:26" ht="13.15" x14ac:dyDescent="0.4">
      <c r="A31" s="3"/>
      <c r="B31" s="35"/>
      <c r="C31" s="215" t="str">
        <f>'Tasa Ocup%Ciudades 15 a 28 años'!$C$31:$I$31</f>
        <v>Porcentaje, año corrido noviembre 2022</v>
      </c>
      <c r="D31" s="215"/>
      <c r="E31" s="215"/>
      <c r="F31" s="215"/>
      <c r="G31" s="215"/>
      <c r="H31" s="215"/>
      <c r="I31" s="215"/>
      <c r="J31" s="13"/>
      <c r="K31" s="77"/>
      <c r="V31" s="51"/>
      <c r="W31" s="51"/>
      <c r="X31" s="51"/>
      <c r="Y31" s="51"/>
      <c r="Z31" s="51"/>
    </row>
    <row r="32" spans="1:26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9"/>
      <c r="V32" s="51"/>
      <c r="W32" s="51"/>
      <c r="X32" s="51"/>
      <c r="Y32" s="51"/>
      <c r="Z32" s="51"/>
    </row>
    <row r="33" spans="1:25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7"/>
      <c r="V33" s="51"/>
      <c r="W33" s="51"/>
      <c r="X33" s="51"/>
      <c r="Y33" s="51"/>
    </row>
    <row r="34" spans="1:25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7"/>
      <c r="V34" s="51"/>
      <c r="W34" s="51"/>
      <c r="X34" s="51"/>
      <c r="Y34" s="51"/>
    </row>
    <row r="35" spans="1:25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7"/>
      <c r="V35" s="51"/>
      <c r="W35" s="51"/>
      <c r="X35" s="51"/>
      <c r="Y35" s="51"/>
    </row>
    <row r="36" spans="1:25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7"/>
      <c r="V36" s="51"/>
      <c r="W36" s="51"/>
      <c r="X36" s="51"/>
      <c r="Y36" s="51"/>
    </row>
    <row r="37" spans="1:25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7"/>
      <c r="V37" s="51"/>
      <c r="W37" s="51"/>
      <c r="X37" s="51"/>
      <c r="Y37" s="51"/>
    </row>
    <row r="38" spans="1:25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7"/>
      <c r="V38" s="51"/>
      <c r="W38" s="51"/>
      <c r="X38" s="51"/>
      <c r="Y38" s="51"/>
    </row>
    <row r="39" spans="1:25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77"/>
      <c r="V39" s="51"/>
      <c r="W39" s="51"/>
      <c r="X39" s="51"/>
      <c r="Y39" s="51"/>
    </row>
    <row r="40" spans="1:25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77"/>
      <c r="V40" s="51"/>
      <c r="W40" s="51"/>
      <c r="X40" s="51"/>
      <c r="Y40" s="51"/>
    </row>
    <row r="41" spans="1:25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77"/>
      <c r="V41" s="51"/>
      <c r="W41" s="51"/>
      <c r="X41" s="51"/>
      <c r="Y41" s="51"/>
    </row>
    <row r="42" spans="1:25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77"/>
    </row>
    <row r="43" spans="1:25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77"/>
    </row>
    <row r="44" spans="1:25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77"/>
    </row>
    <row r="45" spans="1:25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77"/>
    </row>
    <row r="46" spans="1:25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77"/>
    </row>
    <row r="47" spans="1:25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77"/>
    </row>
    <row r="48" spans="1:25" x14ac:dyDescent="0.35">
      <c r="A48" s="144" t="s">
        <v>321</v>
      </c>
      <c r="B48" s="147"/>
      <c r="C48" s="147"/>
      <c r="D48" s="147"/>
      <c r="E48" s="147"/>
      <c r="F48" s="147"/>
      <c r="G48" s="147"/>
      <c r="H48" s="147"/>
      <c r="I48" s="147"/>
      <c r="J48" s="13"/>
      <c r="K48" s="77"/>
    </row>
    <row r="49" spans="1:11" x14ac:dyDescent="0.35">
      <c r="A49" s="144" t="s">
        <v>214</v>
      </c>
      <c r="B49" s="147"/>
      <c r="C49" s="147"/>
      <c r="D49" s="147"/>
      <c r="E49" s="147"/>
      <c r="F49" s="147"/>
      <c r="G49" s="147"/>
      <c r="H49" s="147"/>
      <c r="I49" s="147"/>
      <c r="J49" s="13"/>
      <c r="K49" s="77"/>
    </row>
    <row r="50" spans="1:11" x14ac:dyDescent="0.35">
      <c r="A50" s="144" t="s">
        <v>172</v>
      </c>
      <c r="B50" s="147"/>
      <c r="C50" s="147"/>
      <c r="D50" s="147"/>
      <c r="E50" s="147"/>
      <c r="F50" s="147"/>
      <c r="G50" s="147"/>
      <c r="H50" s="147"/>
      <c r="I50" s="147"/>
      <c r="J50" s="13"/>
      <c r="K50" s="77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77"/>
    </row>
    <row r="52" spans="1:11" x14ac:dyDescent="0.35">
      <c r="K52" s="77"/>
    </row>
    <row r="53" spans="1:11" x14ac:dyDescent="0.35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K13" sqref="K13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2.46484375" style="10" customWidth="1"/>
    <col min="4" max="4" width="11.53125" style="10" customWidth="1"/>
    <col min="5" max="5" width="15.1328125" style="10" customWidth="1"/>
    <col min="6" max="6" width="8.86328125" style="10" customWidth="1"/>
    <col min="7" max="7" width="10.86328125" style="10" customWidth="1"/>
    <col min="8" max="8" width="13.53125" style="10" customWidth="1"/>
    <col min="9" max="9" width="15.1328125" style="10" customWidth="1"/>
    <col min="10" max="10" width="1.86328125" style="10" customWidth="1"/>
    <col min="11" max="11" width="10.86328125" style="10"/>
    <col min="12" max="12" width="14.33203125" style="51" bestFit="1" customWidth="1"/>
    <col min="13" max="13" width="5.6640625" style="51" bestFit="1" customWidth="1"/>
    <col min="14" max="14" width="10.86328125" style="51"/>
    <col min="15" max="15" width="14.33203125" style="51" bestFit="1" customWidth="1"/>
    <col min="16" max="23" width="10.86328125" style="51"/>
    <col min="24" max="16384" width="10.86328125" style="10"/>
  </cols>
  <sheetData>
    <row r="1" spans="1:23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ht="13.15" x14ac:dyDescent="0.4">
      <c r="A7" s="3"/>
      <c r="B7" s="11"/>
      <c r="C7" s="192" t="s">
        <v>90</v>
      </c>
      <c r="D7" s="192"/>
      <c r="E7" s="192"/>
      <c r="F7" s="192"/>
      <c r="G7" s="192"/>
      <c r="H7" s="192"/>
      <c r="I7" s="19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ht="13.15" x14ac:dyDescent="0.4">
      <c r="A8" s="3"/>
      <c r="B8" s="11"/>
      <c r="C8" s="192" t="str">
        <f>'Tasa Ocup%Ciudades 29 a 45 años'!$C$8:$I$8</f>
        <v>Porcentaje</v>
      </c>
      <c r="D8" s="192"/>
      <c r="E8" s="192"/>
      <c r="F8" s="192"/>
      <c r="G8" s="192"/>
      <c r="H8" s="192"/>
      <c r="I8" s="192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'Tasa Ocup%Ciudades 29 a 45 años'!E10:E11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2"/>
    </row>
    <row r="11" spans="1:23" ht="15.75" customHeight="1" x14ac:dyDescent="0.4">
      <c r="A11" s="3"/>
      <c r="B11" s="2"/>
      <c r="C11" s="174">
        <f>'Tasa Ocup%Ciudades 29 a 45 años'!C11</f>
        <v>2021</v>
      </c>
      <c r="D11" s="174">
        <f>'Tasa Ocup%Ciudades 29 a 45 años'!D11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</row>
    <row r="12" spans="1:23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2"/>
      <c r="M12" s="51" t="s">
        <v>59</v>
      </c>
      <c r="V12" s="51" t="s">
        <v>59</v>
      </c>
    </row>
    <row r="13" spans="1:23" ht="14.25" customHeight="1" x14ac:dyDescent="0.35">
      <c r="A13" s="3"/>
      <c r="B13" s="2" t="str">
        <f>+O13</f>
        <v>Cartagena</v>
      </c>
      <c r="C13" s="232">
        <f>+P13</f>
        <v>59.935956805072031</v>
      </c>
      <c r="D13" s="258">
        <f>+Q13</f>
        <v>56.185189972683482</v>
      </c>
      <c r="E13" s="232">
        <f t="shared" ref="E13:E26" si="0">+D13-C13</f>
        <v>-3.7507668323885497</v>
      </c>
      <c r="F13" s="24"/>
      <c r="G13" s="232">
        <f>+R13</f>
        <v>57.154993637720651</v>
      </c>
      <c r="H13" s="258">
        <f>+S13</f>
        <v>56.552954400801916</v>
      </c>
      <c r="I13" s="232">
        <f t="shared" ref="I13:I26" si="1">+H13-G13</f>
        <v>-0.60203923691873484</v>
      </c>
      <c r="J13" s="13"/>
      <c r="K13" s="2"/>
      <c r="L13" s="51" t="str">
        <f t="shared" ref="L13:L26" si="2">O13</f>
        <v>Cartagena</v>
      </c>
      <c r="M13" s="97">
        <f t="shared" ref="M13:M26" si="3">Q13</f>
        <v>56.185189972683482</v>
      </c>
      <c r="O13" s="51" t="s">
        <v>331</v>
      </c>
      <c r="P13" s="97">
        <v>59.935956805072031</v>
      </c>
      <c r="Q13" s="97">
        <v>56.185189972683482</v>
      </c>
      <c r="R13" s="97">
        <v>57.154993637720651</v>
      </c>
      <c r="S13" s="97">
        <v>56.552954400801916</v>
      </c>
      <c r="U13" s="51" t="str">
        <f>+B13</f>
        <v>Cartagena</v>
      </c>
      <c r="V13" s="97">
        <f>+D13</f>
        <v>56.185189972683482</v>
      </c>
    </row>
    <row r="14" spans="1:23" ht="15" customHeight="1" x14ac:dyDescent="0.35">
      <c r="A14" s="3"/>
      <c r="B14" s="2" t="str">
        <f t="shared" ref="B14:B26" si="4">+O14</f>
        <v>Pasto</v>
      </c>
      <c r="C14" s="232">
        <f t="shared" ref="C14:C26" si="5">+P14</f>
        <v>50.196437270335203</v>
      </c>
      <c r="D14" s="258">
        <f t="shared" ref="D14:D26" si="6">+Q14</f>
        <v>54.428848535936488</v>
      </c>
      <c r="E14" s="232">
        <f t="shared" si="0"/>
        <v>4.2324112656012858</v>
      </c>
      <c r="F14" s="24"/>
      <c r="G14" s="232">
        <f t="shared" ref="G14:G26" si="7">+R14</f>
        <v>51.156690777169786</v>
      </c>
      <c r="H14" s="258">
        <f t="shared" ref="H14:H26" si="8">+S14</f>
        <v>54.874147751583969</v>
      </c>
      <c r="I14" s="232">
        <f t="shared" si="1"/>
        <v>3.7174569744141834</v>
      </c>
      <c r="J14" s="13"/>
      <c r="K14" s="2"/>
      <c r="L14" s="51" t="str">
        <f t="shared" si="2"/>
        <v>Pasto</v>
      </c>
      <c r="M14" s="97">
        <f t="shared" si="3"/>
        <v>54.428848535936488</v>
      </c>
      <c r="O14" s="51" t="s">
        <v>339</v>
      </c>
      <c r="P14" s="97">
        <v>50.196437270335203</v>
      </c>
      <c r="Q14" s="97">
        <v>54.428848535936488</v>
      </c>
      <c r="R14" s="97">
        <v>51.156690777169786</v>
      </c>
      <c r="S14" s="97">
        <v>54.874147751583969</v>
      </c>
      <c r="U14" s="51" t="str">
        <f t="shared" ref="U14:U26" si="9">+B14</f>
        <v>Pasto</v>
      </c>
      <c r="V14" s="97">
        <f t="shared" ref="V14:V26" si="10">+D14</f>
        <v>54.428848535936488</v>
      </c>
    </row>
    <row r="15" spans="1:23" ht="15" customHeight="1" x14ac:dyDescent="0.35">
      <c r="A15" s="3"/>
      <c r="B15" s="2" t="str">
        <f t="shared" si="4"/>
        <v>Villavicencio</v>
      </c>
      <c r="C15" s="232">
        <f t="shared" si="5"/>
        <v>48.718805448602879</v>
      </c>
      <c r="D15" s="258">
        <f t="shared" si="6"/>
        <v>52.832000014692682</v>
      </c>
      <c r="E15" s="232">
        <f t="shared" si="0"/>
        <v>4.1131945660898026</v>
      </c>
      <c r="F15" s="24"/>
      <c r="G15" s="232">
        <f t="shared" si="7"/>
        <v>51.76024918688509</v>
      </c>
      <c r="H15" s="258">
        <f t="shared" si="8"/>
        <v>54.065440585764904</v>
      </c>
      <c r="I15" s="232">
        <f t="shared" si="1"/>
        <v>2.3051913988798134</v>
      </c>
      <c r="J15" s="13"/>
      <c r="K15" s="2"/>
      <c r="L15" s="51" t="str">
        <f t="shared" si="2"/>
        <v>Villavicencio</v>
      </c>
      <c r="M15" s="97">
        <f t="shared" si="3"/>
        <v>52.832000014692682</v>
      </c>
      <c r="O15" s="51" t="s">
        <v>334</v>
      </c>
      <c r="P15" s="97">
        <v>48.718805448602879</v>
      </c>
      <c r="Q15" s="97">
        <v>52.832000014692682</v>
      </c>
      <c r="R15" s="97">
        <v>51.76024918688509</v>
      </c>
      <c r="S15" s="97">
        <v>54.065440585764904</v>
      </c>
      <c r="U15" s="51" t="str">
        <f t="shared" si="9"/>
        <v>Villavicencio</v>
      </c>
      <c r="V15" s="97">
        <f t="shared" si="10"/>
        <v>52.832000014692682</v>
      </c>
    </row>
    <row r="16" spans="1:23" ht="15" customHeight="1" x14ac:dyDescent="0.35">
      <c r="A16" s="3"/>
      <c r="B16" s="2" t="str">
        <f t="shared" si="4"/>
        <v>Barranquilla</v>
      </c>
      <c r="C16" s="232">
        <f t="shared" si="5"/>
        <v>48.329424255978395</v>
      </c>
      <c r="D16" s="258">
        <f t="shared" si="6"/>
        <v>52.451304127058386</v>
      </c>
      <c r="E16" s="232">
        <f t="shared" si="0"/>
        <v>4.1218798710799902</v>
      </c>
      <c r="F16" s="24"/>
      <c r="G16" s="232">
        <f>+R16</f>
        <v>49.253756605162785</v>
      </c>
      <c r="H16" s="258">
        <f>+S16</f>
        <v>52.5831443609178</v>
      </c>
      <c r="I16" s="232">
        <f t="shared" si="1"/>
        <v>3.3293877557550147</v>
      </c>
      <c r="J16" s="13"/>
      <c r="K16" s="2"/>
      <c r="L16" s="51" t="str">
        <f t="shared" si="2"/>
        <v>Barranquilla</v>
      </c>
      <c r="M16" s="97">
        <f t="shared" si="3"/>
        <v>52.451304127058386</v>
      </c>
      <c r="O16" s="51" t="s">
        <v>332</v>
      </c>
      <c r="P16" s="97">
        <v>48.329424255978395</v>
      </c>
      <c r="Q16" s="97">
        <v>52.451304127058386</v>
      </c>
      <c r="R16" s="97">
        <v>49.253756605162785</v>
      </c>
      <c r="S16" s="97">
        <v>52.5831443609178</v>
      </c>
      <c r="U16" s="51" t="str">
        <f t="shared" si="9"/>
        <v>Barranquilla</v>
      </c>
      <c r="V16" s="97">
        <f t="shared" si="10"/>
        <v>52.451304127058386</v>
      </c>
    </row>
    <row r="17" spans="1:25" ht="15" customHeight="1" x14ac:dyDescent="0.35">
      <c r="A17" s="3"/>
      <c r="B17" s="2" t="str">
        <f t="shared" si="4"/>
        <v>Montería</v>
      </c>
      <c r="C17" s="232">
        <f>+P17</f>
        <v>50.675381266582917</v>
      </c>
      <c r="D17" s="258">
        <f t="shared" si="6"/>
        <v>51.076854166443376</v>
      </c>
      <c r="E17" s="232">
        <f t="shared" si="0"/>
        <v>0.4014728998604582</v>
      </c>
      <c r="F17" s="24"/>
      <c r="G17" s="232">
        <f t="shared" si="7"/>
        <v>47.94495739524826</v>
      </c>
      <c r="H17" s="258">
        <f t="shared" si="8"/>
        <v>50.063731213215803</v>
      </c>
      <c r="I17" s="232">
        <f t="shared" si="1"/>
        <v>2.1187738179675435</v>
      </c>
      <c r="J17" s="13"/>
      <c r="K17" s="2"/>
      <c r="L17" s="51" t="str">
        <f t="shared" si="2"/>
        <v>Montería</v>
      </c>
      <c r="M17" s="97">
        <f t="shared" si="3"/>
        <v>51.076854166443376</v>
      </c>
      <c r="O17" s="51" t="s">
        <v>340</v>
      </c>
      <c r="P17" s="97">
        <v>50.675381266582917</v>
      </c>
      <c r="Q17" s="97">
        <v>51.076854166443376</v>
      </c>
      <c r="R17" s="97">
        <v>47.94495739524826</v>
      </c>
      <c r="S17" s="97">
        <v>50.063731213215803</v>
      </c>
      <c r="U17" s="51" t="str">
        <f t="shared" si="9"/>
        <v>Montería</v>
      </c>
      <c r="V17" s="97">
        <f t="shared" si="10"/>
        <v>51.076854166443376</v>
      </c>
    </row>
    <row r="18" spans="1:25" ht="14.25" customHeight="1" x14ac:dyDescent="0.35">
      <c r="A18" s="3"/>
      <c r="B18" s="2" t="str">
        <f>+O18</f>
        <v>Bucaramanga</v>
      </c>
      <c r="C18" s="232">
        <f t="shared" si="5"/>
        <v>41.895358929899572</v>
      </c>
      <c r="D18" s="258">
        <f t="shared" si="6"/>
        <v>50.17247240772754</v>
      </c>
      <c r="E18" s="232">
        <f t="shared" si="0"/>
        <v>8.2771134778279674</v>
      </c>
      <c r="F18" s="24"/>
      <c r="G18" s="232">
        <f>+R18</f>
        <v>46.109849687545903</v>
      </c>
      <c r="H18" s="258">
        <f>+S18</f>
        <v>49.097335256339832</v>
      </c>
      <c r="I18" s="232">
        <f t="shared" si="1"/>
        <v>2.9874855687939288</v>
      </c>
      <c r="J18" s="13"/>
      <c r="K18" s="2"/>
      <c r="L18" s="51" t="str">
        <f t="shared" si="2"/>
        <v>Bucaramanga</v>
      </c>
      <c r="M18" s="97">
        <f t="shared" si="3"/>
        <v>50.17247240772754</v>
      </c>
      <c r="O18" s="51" t="s">
        <v>336</v>
      </c>
      <c r="P18" s="97">
        <v>41.895358929899572</v>
      </c>
      <c r="Q18" s="97">
        <v>50.17247240772754</v>
      </c>
      <c r="R18" s="97">
        <v>46.109849687545903</v>
      </c>
      <c r="S18" s="97">
        <v>49.097335256339832</v>
      </c>
      <c r="U18" s="51" t="str">
        <f t="shared" si="9"/>
        <v>Bucaramanga</v>
      </c>
      <c r="V18" s="97">
        <f t="shared" si="10"/>
        <v>50.17247240772754</v>
      </c>
    </row>
    <row r="19" spans="1:25" ht="15" customHeight="1" x14ac:dyDescent="0.35">
      <c r="A19" s="3"/>
      <c r="B19" s="2" t="str">
        <f t="shared" si="4"/>
        <v>Cali</v>
      </c>
      <c r="C19" s="232">
        <f t="shared" si="5"/>
        <v>43.153115962888435</v>
      </c>
      <c r="D19" s="258">
        <f t="shared" si="6"/>
        <v>49.326764671343433</v>
      </c>
      <c r="E19" s="232">
        <f t="shared" si="0"/>
        <v>6.1736487084549978</v>
      </c>
      <c r="F19" s="24"/>
      <c r="G19" s="232">
        <f t="shared" si="7"/>
        <v>45.046507459646342</v>
      </c>
      <c r="H19" s="258">
        <f t="shared" si="8"/>
        <v>51.316775492642876</v>
      </c>
      <c r="I19" s="232">
        <f t="shared" si="1"/>
        <v>6.2702680329965332</v>
      </c>
      <c r="J19" s="13"/>
      <c r="K19" s="2"/>
      <c r="L19" s="51" t="str">
        <f t="shared" si="2"/>
        <v>Cali</v>
      </c>
      <c r="M19" s="97">
        <f t="shared" si="3"/>
        <v>49.326764671343433</v>
      </c>
      <c r="O19" s="51" t="s">
        <v>333</v>
      </c>
      <c r="P19" s="97">
        <v>43.153115962888435</v>
      </c>
      <c r="Q19" s="97">
        <v>49.326764671343433</v>
      </c>
      <c r="R19" s="97">
        <v>45.046507459646342</v>
      </c>
      <c r="S19" s="97">
        <v>51.316775492642876</v>
      </c>
      <c r="U19" s="51" t="str">
        <f t="shared" si="9"/>
        <v>Cali</v>
      </c>
      <c r="V19" s="97">
        <f t="shared" si="10"/>
        <v>49.326764671343433</v>
      </c>
    </row>
    <row r="20" spans="1:25" ht="15" customHeight="1" x14ac:dyDescent="0.4">
      <c r="A20" s="3"/>
      <c r="B20" s="21" t="str">
        <f>+O20</f>
        <v>Bogotá</v>
      </c>
      <c r="C20" s="236">
        <f t="shared" si="5"/>
        <v>45.927120602910968</v>
      </c>
      <c r="D20" s="236">
        <f t="shared" si="6"/>
        <v>49.118309438338194</v>
      </c>
      <c r="E20" s="236">
        <f t="shared" si="0"/>
        <v>3.1911888354272264</v>
      </c>
      <c r="F20" s="174"/>
      <c r="G20" s="236">
        <f t="shared" si="7"/>
        <v>46.490361783609551</v>
      </c>
      <c r="H20" s="236">
        <f t="shared" si="8"/>
        <v>51.66431036913464</v>
      </c>
      <c r="I20" s="236">
        <f t="shared" si="1"/>
        <v>5.1739485855250891</v>
      </c>
      <c r="J20" s="13"/>
      <c r="K20" s="2"/>
      <c r="L20" s="51" t="str">
        <f t="shared" si="2"/>
        <v>Bogotá</v>
      </c>
      <c r="M20" s="97">
        <f t="shared" si="3"/>
        <v>49.118309438338194</v>
      </c>
      <c r="O20" s="51" t="s">
        <v>338</v>
      </c>
      <c r="P20" s="97">
        <v>45.927120602910968</v>
      </c>
      <c r="Q20" s="97">
        <v>49.118309438338194</v>
      </c>
      <c r="R20" s="97">
        <v>46.490361783609551</v>
      </c>
      <c r="S20" s="97">
        <v>51.66431036913464</v>
      </c>
      <c r="U20" s="51" t="str">
        <f t="shared" si="9"/>
        <v>Bogotá</v>
      </c>
      <c r="V20" s="97">
        <f t="shared" si="10"/>
        <v>49.118309438338194</v>
      </c>
    </row>
    <row r="21" spans="1:25" ht="14.25" customHeight="1" x14ac:dyDescent="0.4">
      <c r="A21" s="3"/>
      <c r="B21" s="21" t="str">
        <f>+O21</f>
        <v>Total 13 áreas</v>
      </c>
      <c r="C21" s="259">
        <f t="shared" si="5"/>
        <v>44.484650937028412</v>
      </c>
      <c r="D21" s="236">
        <f t="shared" si="6"/>
        <v>48.493722244962782</v>
      </c>
      <c r="E21" s="259">
        <f t="shared" si="0"/>
        <v>4.0090713079343701</v>
      </c>
      <c r="F21" s="174"/>
      <c r="G21" s="259">
        <f t="shared" si="7"/>
        <v>45.52518450398442</v>
      </c>
      <c r="H21" s="236">
        <f t="shared" si="8"/>
        <v>50.119069239290404</v>
      </c>
      <c r="I21" s="259">
        <f t="shared" si="1"/>
        <v>4.5938847353059842</v>
      </c>
      <c r="J21" s="13"/>
      <c r="K21" s="2"/>
      <c r="L21" s="51" t="str">
        <f t="shared" si="2"/>
        <v>Total 13 áreas</v>
      </c>
      <c r="M21" s="97">
        <f t="shared" si="3"/>
        <v>48.493722244962782</v>
      </c>
      <c r="O21" s="51" t="s">
        <v>337</v>
      </c>
      <c r="P21" s="97">
        <v>44.484650937028412</v>
      </c>
      <c r="Q21" s="97">
        <v>48.493722244962782</v>
      </c>
      <c r="R21" s="97">
        <v>45.52518450398442</v>
      </c>
      <c r="S21" s="97">
        <v>50.119069239290404</v>
      </c>
      <c r="U21" s="51" t="str">
        <f t="shared" si="9"/>
        <v>Total 13 áreas</v>
      </c>
      <c r="V21" s="97">
        <f t="shared" si="10"/>
        <v>48.493722244962782</v>
      </c>
    </row>
    <row r="22" spans="1:25" ht="14.25" customHeight="1" x14ac:dyDescent="0.35">
      <c r="A22" s="3"/>
      <c r="B22" s="2" t="str">
        <f t="shared" si="4"/>
        <v>Medellín</v>
      </c>
      <c r="C22" s="232">
        <f t="shared" si="5"/>
        <v>40.222067458516136</v>
      </c>
      <c r="D22" s="258">
        <f t="shared" si="6"/>
        <v>45.83129113742028</v>
      </c>
      <c r="E22" s="232">
        <f t="shared" si="0"/>
        <v>5.6092236789041436</v>
      </c>
      <c r="F22" s="24"/>
      <c r="G22" s="232">
        <f t="shared" si="7"/>
        <v>41.144459626038866</v>
      </c>
      <c r="H22" s="258">
        <f t="shared" si="8"/>
        <v>48.082460240803741</v>
      </c>
      <c r="I22" s="232">
        <f t="shared" si="1"/>
        <v>6.9380006147648743</v>
      </c>
      <c r="J22" s="13"/>
      <c r="K22" s="2"/>
      <c r="L22" s="51" t="str">
        <f t="shared" si="2"/>
        <v>Medellín</v>
      </c>
      <c r="M22" s="97">
        <f t="shared" si="3"/>
        <v>45.83129113742028</v>
      </c>
      <c r="O22" s="51" t="s">
        <v>335</v>
      </c>
      <c r="P22" s="97">
        <v>40.222067458516136</v>
      </c>
      <c r="Q22" s="97">
        <v>45.83129113742028</v>
      </c>
      <c r="R22" s="97">
        <v>41.144459626038866</v>
      </c>
      <c r="S22" s="97">
        <v>48.082460240803741</v>
      </c>
      <c r="U22" s="51" t="str">
        <f t="shared" si="9"/>
        <v>Medellín</v>
      </c>
      <c r="V22" s="97">
        <f t="shared" si="10"/>
        <v>45.83129113742028</v>
      </c>
    </row>
    <row r="23" spans="1:25" ht="15" customHeight="1" x14ac:dyDescent="0.35">
      <c r="A23" s="3"/>
      <c r="B23" s="2" t="str">
        <f t="shared" si="4"/>
        <v>Cúcuta</v>
      </c>
      <c r="C23" s="232">
        <f t="shared" si="5"/>
        <v>44.297733212501484</v>
      </c>
      <c r="D23" s="258">
        <f t="shared" si="6"/>
        <v>45.457891692299519</v>
      </c>
      <c r="E23" s="232">
        <f t="shared" si="0"/>
        <v>1.1601584797980351</v>
      </c>
      <c r="F23" s="24"/>
      <c r="G23" s="232">
        <f t="shared" si="7"/>
        <v>45.260544963316356</v>
      </c>
      <c r="H23" s="258">
        <f t="shared" si="8"/>
        <v>45.640940357970088</v>
      </c>
      <c r="I23" s="232">
        <f t="shared" si="1"/>
        <v>0.38039539465373196</v>
      </c>
      <c r="J23" s="13"/>
      <c r="K23" s="2"/>
      <c r="L23" s="51" t="str">
        <f t="shared" si="2"/>
        <v>Cúcuta</v>
      </c>
      <c r="M23" s="97">
        <f t="shared" si="3"/>
        <v>45.457891692299519</v>
      </c>
      <c r="O23" s="51" t="s">
        <v>342</v>
      </c>
      <c r="P23" s="97">
        <v>44.297733212501484</v>
      </c>
      <c r="Q23" s="97">
        <v>45.457891692299519</v>
      </c>
      <c r="R23" s="97">
        <v>45.260544963316356</v>
      </c>
      <c r="S23" s="97">
        <v>45.640940357970088</v>
      </c>
      <c r="U23" s="51" t="str">
        <f t="shared" si="9"/>
        <v>Cúcuta</v>
      </c>
      <c r="V23" s="97">
        <f t="shared" si="10"/>
        <v>45.457891692299519</v>
      </c>
    </row>
    <row r="24" spans="1:25" ht="14.25" customHeight="1" x14ac:dyDescent="0.35">
      <c r="A24" s="3"/>
      <c r="B24" s="2" t="str">
        <f t="shared" si="4"/>
        <v>Pereira</v>
      </c>
      <c r="C24" s="232">
        <f t="shared" si="5"/>
        <v>38.461768373944686</v>
      </c>
      <c r="D24" s="258">
        <f t="shared" si="6"/>
        <v>42.3885813025422</v>
      </c>
      <c r="E24" s="232">
        <f t="shared" si="0"/>
        <v>3.9268129285975135</v>
      </c>
      <c r="F24" s="24"/>
      <c r="G24" s="232">
        <f t="shared" si="7"/>
        <v>40.573378696302711</v>
      </c>
      <c r="H24" s="258">
        <f t="shared" si="8"/>
        <v>44.511738207731469</v>
      </c>
      <c r="I24" s="232">
        <f t="shared" si="1"/>
        <v>3.9383595114287573</v>
      </c>
      <c r="J24" s="13"/>
      <c r="K24" s="2"/>
      <c r="L24" s="51" t="str">
        <f t="shared" si="2"/>
        <v>Pereira</v>
      </c>
      <c r="M24" s="97">
        <f t="shared" si="3"/>
        <v>42.3885813025422</v>
      </c>
      <c r="O24" s="51" t="s">
        <v>341</v>
      </c>
      <c r="P24" s="97">
        <v>38.461768373944686</v>
      </c>
      <c r="Q24" s="97">
        <v>42.3885813025422</v>
      </c>
      <c r="R24" s="97">
        <v>40.573378696302711</v>
      </c>
      <c r="S24" s="97">
        <v>44.511738207731469</v>
      </c>
      <c r="U24" s="51" t="str">
        <f t="shared" si="9"/>
        <v>Pereira</v>
      </c>
      <c r="V24" s="97">
        <f t="shared" si="10"/>
        <v>42.3885813025422</v>
      </c>
    </row>
    <row r="25" spans="1:25" ht="15" customHeight="1" x14ac:dyDescent="0.35">
      <c r="A25" s="3"/>
      <c r="B25" s="2" t="str">
        <f t="shared" si="4"/>
        <v>Manizales</v>
      </c>
      <c r="C25" s="232">
        <f t="shared" si="5"/>
        <v>39.552412908378166</v>
      </c>
      <c r="D25" s="258">
        <f t="shared" si="6"/>
        <v>42.107599773233666</v>
      </c>
      <c r="E25" s="232">
        <f t="shared" si="0"/>
        <v>2.5551868648555001</v>
      </c>
      <c r="F25" s="24"/>
      <c r="G25" s="232">
        <f t="shared" si="7"/>
        <v>39.529865727716121</v>
      </c>
      <c r="H25" s="258">
        <f t="shared" si="8"/>
        <v>43.815997533068504</v>
      </c>
      <c r="I25" s="232">
        <f t="shared" si="1"/>
        <v>4.2861318053523831</v>
      </c>
      <c r="J25" s="13"/>
      <c r="K25" s="2"/>
      <c r="L25" s="51" t="str">
        <f t="shared" si="2"/>
        <v>Manizales</v>
      </c>
      <c r="M25" s="97">
        <f t="shared" si="3"/>
        <v>42.107599773233666</v>
      </c>
      <c r="O25" s="51" t="s">
        <v>343</v>
      </c>
      <c r="P25" s="97">
        <v>39.552412908378166</v>
      </c>
      <c r="Q25" s="97">
        <v>42.107599773233666</v>
      </c>
      <c r="R25" s="97">
        <v>39.529865727716121</v>
      </c>
      <c r="S25" s="97">
        <v>43.815997533068504</v>
      </c>
      <c r="U25" s="51" t="str">
        <f t="shared" si="9"/>
        <v>Manizales</v>
      </c>
      <c r="V25" s="97">
        <f t="shared" si="10"/>
        <v>42.107599773233666</v>
      </c>
    </row>
    <row r="26" spans="1:25" ht="14.25" customHeight="1" x14ac:dyDescent="0.35">
      <c r="A26" s="3"/>
      <c r="B26" s="2" t="str">
        <f t="shared" si="4"/>
        <v>Ibagué</v>
      </c>
      <c r="C26" s="232">
        <f t="shared" si="5"/>
        <v>35.281023583013251</v>
      </c>
      <c r="D26" s="258">
        <f t="shared" si="6"/>
        <v>39.121803561437943</v>
      </c>
      <c r="E26" s="232">
        <f t="shared" si="0"/>
        <v>3.8407799784246919</v>
      </c>
      <c r="F26" s="24"/>
      <c r="G26" s="232">
        <f t="shared" si="7"/>
        <v>39.610052370593849</v>
      </c>
      <c r="H26" s="258">
        <f t="shared" si="8"/>
        <v>38.572063538578234</v>
      </c>
      <c r="I26" s="232">
        <f t="shared" si="1"/>
        <v>-1.0379888320156141</v>
      </c>
      <c r="J26" s="13"/>
      <c r="K26" s="2"/>
      <c r="L26" s="51" t="str">
        <f t="shared" si="2"/>
        <v>Ibagué</v>
      </c>
      <c r="M26" s="97">
        <f t="shared" si="3"/>
        <v>39.121803561437943</v>
      </c>
      <c r="O26" s="51" t="s">
        <v>344</v>
      </c>
      <c r="P26" s="97">
        <v>35.281023583013251</v>
      </c>
      <c r="Q26" s="97">
        <v>39.121803561437943</v>
      </c>
      <c r="R26" s="97">
        <v>39.610052370593849</v>
      </c>
      <c r="S26" s="97">
        <v>38.572063538578234</v>
      </c>
      <c r="U26" s="51" t="str">
        <f t="shared" si="9"/>
        <v>Ibagué</v>
      </c>
      <c r="V26" s="97">
        <f t="shared" si="10"/>
        <v>39.121803561437943</v>
      </c>
    </row>
    <row r="27" spans="1:25" x14ac:dyDescent="0.35">
      <c r="A27" s="3"/>
      <c r="B27" s="35"/>
      <c r="C27" s="272"/>
      <c r="D27" s="272"/>
      <c r="E27" s="61"/>
      <c r="F27" s="61"/>
      <c r="G27" s="272"/>
      <c r="H27" s="272"/>
      <c r="I27" s="61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ht="13.15" x14ac:dyDescent="0.4">
      <c r="A28" s="3"/>
      <c r="B28" s="21" t="s">
        <v>79</v>
      </c>
      <c r="C28" s="273">
        <f>+C20-C21</f>
        <v>1.4424696658825553</v>
      </c>
      <c r="D28" s="274">
        <f>+D20-D21</f>
        <v>0.62458719337541169</v>
      </c>
      <c r="E28" s="260"/>
      <c r="F28" s="260"/>
      <c r="G28" s="273">
        <f>+G20-G21</f>
        <v>0.96517727962513078</v>
      </c>
      <c r="H28" s="274">
        <f>+H20-H21</f>
        <v>1.5452411298442357</v>
      </c>
      <c r="I28" s="260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35">
      <c r="A29" s="3"/>
      <c r="B29" s="35"/>
      <c r="C29" s="260"/>
      <c r="D29" s="260"/>
      <c r="E29" s="260"/>
      <c r="F29" s="260"/>
      <c r="G29" s="260"/>
      <c r="H29" s="260"/>
      <c r="I29" s="260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ht="13.15" x14ac:dyDescent="0.35">
      <c r="A30" s="3"/>
      <c r="B30" s="35"/>
      <c r="C30" s="211" t="s">
        <v>181</v>
      </c>
      <c r="D30" s="211"/>
      <c r="E30" s="211"/>
      <c r="F30" s="211"/>
      <c r="G30" s="211"/>
      <c r="H30" s="211"/>
      <c r="I30" s="21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ht="13.15" x14ac:dyDescent="0.4">
      <c r="A31" s="3"/>
      <c r="B31" s="35"/>
      <c r="C31" s="215" t="str">
        <f>'Tasa Ocup%Ciudades 29 a 45 años'!$C$31:$I$31</f>
        <v>Porcentaje, año corrido noviembre 2022</v>
      </c>
      <c r="D31" s="215"/>
      <c r="E31" s="215"/>
      <c r="F31" s="215"/>
      <c r="G31" s="215"/>
      <c r="H31" s="215"/>
      <c r="I31" s="21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9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7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78"/>
    </row>
    <row r="34" spans="1:25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7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78"/>
    </row>
    <row r="35" spans="1:25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7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78"/>
    </row>
    <row r="36" spans="1:25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7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78"/>
    </row>
    <row r="37" spans="1:25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7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78"/>
    </row>
    <row r="38" spans="1:25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7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78"/>
    </row>
    <row r="39" spans="1:25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2"/>
    </row>
    <row r="48" spans="1:25" x14ac:dyDescent="0.35">
      <c r="A48" s="144" t="s">
        <v>319</v>
      </c>
      <c r="B48" s="147"/>
      <c r="C48" s="147"/>
      <c r="D48" s="147"/>
      <c r="E48" s="147"/>
      <c r="F48" s="147"/>
      <c r="G48" s="147"/>
      <c r="H48" s="147"/>
      <c r="I48" s="147"/>
      <c r="J48" s="13"/>
      <c r="K48" s="2"/>
    </row>
    <row r="49" spans="1:11" x14ac:dyDescent="0.35">
      <c r="A49" s="144" t="s">
        <v>17</v>
      </c>
      <c r="B49" s="147"/>
      <c r="C49" s="147"/>
      <c r="D49" s="147"/>
      <c r="E49" s="147"/>
      <c r="F49" s="147"/>
      <c r="G49" s="147"/>
      <c r="H49" s="147"/>
      <c r="I49" s="147"/>
      <c r="J49" s="13"/>
      <c r="K49" s="2"/>
    </row>
    <row r="50" spans="1:11" x14ac:dyDescent="0.35">
      <c r="A50" s="144" t="s">
        <v>179</v>
      </c>
      <c r="B50" s="147"/>
      <c r="C50" s="147"/>
      <c r="D50" s="147"/>
      <c r="E50" s="147"/>
      <c r="F50" s="147"/>
      <c r="G50" s="147"/>
      <c r="H50" s="147"/>
      <c r="I50" s="147"/>
      <c r="J50" s="13"/>
      <c r="K50" s="2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2"/>
    </row>
    <row r="52" spans="1:11" x14ac:dyDescent="0.35">
      <c r="K52" s="2"/>
    </row>
    <row r="54" spans="1:11" x14ac:dyDescent="0.3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K9" sqref="K9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2.33203125" style="10" customWidth="1"/>
    <col min="4" max="4" width="12.6640625" style="10" customWidth="1"/>
    <col min="5" max="5" width="15.1328125" style="10" customWidth="1"/>
    <col min="6" max="6" width="8.86328125" style="10" customWidth="1"/>
    <col min="7" max="7" width="11.53125" style="10" customWidth="1"/>
    <col min="8" max="8" width="12.6640625" style="10" customWidth="1"/>
    <col min="9" max="9" width="15.1328125" style="10" customWidth="1"/>
    <col min="10" max="10" width="1.86328125" style="10" customWidth="1"/>
    <col min="11" max="11" width="10.86328125" style="78"/>
    <col min="12" max="12" width="15.6640625" style="51" bestFit="1" customWidth="1"/>
    <col min="13" max="13" width="6.46484375" style="51" bestFit="1" customWidth="1"/>
    <col min="14" max="15" width="10.86328125" style="51"/>
    <col min="16" max="19" width="12.53125" style="51" bestFit="1" customWidth="1"/>
    <col min="20" max="21" width="10.86328125" style="51"/>
    <col min="22" max="16384" width="10.86328125" style="10"/>
  </cols>
  <sheetData>
    <row r="1" spans="1:24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77"/>
    </row>
    <row r="2" spans="1:24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77"/>
    </row>
    <row r="3" spans="1:24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77"/>
    </row>
    <row r="4" spans="1:24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7"/>
    </row>
    <row r="5" spans="1:24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7"/>
    </row>
    <row r="6" spans="1:24" ht="31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5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</row>
    <row r="7" spans="1:24" ht="13.15" x14ac:dyDescent="0.4">
      <c r="A7" s="3"/>
      <c r="B7" s="11"/>
      <c r="C7" s="192" t="s">
        <v>292</v>
      </c>
      <c r="D7" s="192"/>
      <c r="E7" s="192"/>
      <c r="F7" s="192"/>
      <c r="G7" s="192"/>
      <c r="H7" s="192"/>
      <c r="I7" s="192"/>
      <c r="J7" s="13"/>
      <c r="K7" s="75"/>
      <c r="V7" s="51"/>
      <c r="W7" s="51"/>
      <c r="X7" s="59"/>
    </row>
    <row r="8" spans="1:24" ht="13.15" x14ac:dyDescent="0.4">
      <c r="A8" s="3"/>
      <c r="B8" s="11"/>
      <c r="C8" s="192" t="str">
        <f>'Tasa Ocup%.Ciudades 46 añosymás'!$C$8:$I$8</f>
        <v>Porcentaje</v>
      </c>
      <c r="D8" s="192"/>
      <c r="E8" s="192"/>
      <c r="F8" s="192"/>
      <c r="G8" s="192"/>
      <c r="H8" s="192"/>
      <c r="I8" s="192"/>
      <c r="J8" s="13"/>
      <c r="K8" s="75"/>
      <c r="V8" s="51"/>
      <c r="W8" s="51"/>
      <c r="X8" s="59"/>
    </row>
    <row r="9" spans="1:24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9"/>
      <c r="V9" s="51"/>
      <c r="W9" s="51"/>
      <c r="X9" s="51"/>
    </row>
    <row r="10" spans="1:24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'Tasa Ocup%.Ciudades 46 añosymás'!E10:E11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79"/>
      <c r="V10" s="51"/>
      <c r="W10" s="51"/>
      <c r="X10" s="51"/>
    </row>
    <row r="11" spans="1:24" ht="15.75" customHeight="1" x14ac:dyDescent="0.4">
      <c r="A11" s="3"/>
      <c r="B11" s="2"/>
      <c r="C11" s="174">
        <f>'Tasa Ocup%.Ciudades 46 añosymás'!C11</f>
        <v>2021</v>
      </c>
      <c r="D11" s="174">
        <f>'Tasa Ocup%.Ciudades 46 añosymás'!D11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K11" s="10"/>
      <c r="V11" s="51"/>
      <c r="W11" s="51"/>
      <c r="X11" s="51"/>
    </row>
    <row r="12" spans="1:24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4">
      <c r="A13" s="3"/>
      <c r="B13" s="2" t="str">
        <f>+O13</f>
        <v>Ibagué</v>
      </c>
      <c r="C13" s="232">
        <f>+P13</f>
        <v>29.36385628383421</v>
      </c>
      <c r="D13" s="258">
        <f>+Q13</f>
        <v>24.751552668039796</v>
      </c>
      <c r="E13" s="232">
        <f t="shared" ref="E13:E26" si="0">+D13-C13</f>
        <v>-4.6123036157944135</v>
      </c>
      <c r="F13" s="24"/>
      <c r="G13" s="232">
        <f>+R13</f>
        <v>20.952878644797057</v>
      </c>
      <c r="H13" s="258">
        <f>+S13</f>
        <v>23.239937173508686</v>
      </c>
      <c r="I13" s="232">
        <f t="shared" ref="I13:I26" si="1">+H13-G13</f>
        <v>2.2870585287116292</v>
      </c>
      <c r="J13" s="13"/>
      <c r="K13" s="2"/>
      <c r="L13" s="51" t="str">
        <f t="shared" ref="L13:L26" si="2">B13</f>
        <v>Ibagué</v>
      </c>
      <c r="M13" s="97">
        <f t="shared" ref="M13:M26" si="3">D13</f>
        <v>24.751552668039796</v>
      </c>
      <c r="O13" s="98" t="s">
        <v>344</v>
      </c>
      <c r="P13" s="98">
        <v>29.36385628383421</v>
      </c>
      <c r="Q13" s="98">
        <v>24.751552668039796</v>
      </c>
      <c r="R13" s="98">
        <v>20.952878644797057</v>
      </c>
      <c r="S13" s="98">
        <v>23.239937173508686</v>
      </c>
      <c r="U13" s="51" t="str">
        <f>+B13</f>
        <v>Ibagué</v>
      </c>
      <c r="V13" s="97">
        <f>+D13</f>
        <v>24.751552668039796</v>
      </c>
      <c r="W13" s="51"/>
      <c r="X13" s="51"/>
    </row>
    <row r="14" spans="1:24" ht="14.25" customHeight="1" x14ac:dyDescent="0.4">
      <c r="A14" s="3"/>
      <c r="B14" s="2" t="str">
        <f t="shared" ref="B14:D26" si="4">+O14</f>
        <v>Montería</v>
      </c>
      <c r="C14" s="232">
        <f t="shared" si="4"/>
        <v>26.920744955650548</v>
      </c>
      <c r="D14" s="258">
        <f t="shared" si="4"/>
        <v>24.433188089892845</v>
      </c>
      <c r="E14" s="232">
        <f t="shared" si="0"/>
        <v>-2.4875568657577034</v>
      </c>
      <c r="F14" s="24"/>
      <c r="G14" s="232">
        <f t="shared" ref="G14:H26" si="5">+R14</f>
        <v>24.054382455695531</v>
      </c>
      <c r="H14" s="258">
        <f t="shared" si="5"/>
        <v>22.142534659681061</v>
      </c>
      <c r="I14" s="232">
        <f t="shared" si="1"/>
        <v>-1.9118477960144702</v>
      </c>
      <c r="J14" s="13"/>
      <c r="K14" s="2"/>
      <c r="L14" s="51" t="str">
        <f t="shared" si="2"/>
        <v>Montería</v>
      </c>
      <c r="M14" s="97">
        <f t="shared" si="3"/>
        <v>24.433188089892845</v>
      </c>
      <c r="O14" s="98" t="s">
        <v>340</v>
      </c>
      <c r="P14" s="98">
        <v>26.920744955650548</v>
      </c>
      <c r="Q14" s="98">
        <v>24.433188089892845</v>
      </c>
      <c r="R14" s="98">
        <v>24.054382455695531</v>
      </c>
      <c r="S14" s="98">
        <v>22.142534659681061</v>
      </c>
      <c r="U14" s="51" t="str">
        <f t="shared" ref="U14:U26" si="6">+B14</f>
        <v>Montería</v>
      </c>
      <c r="V14" s="97">
        <f t="shared" ref="V14:V26" si="7">+D14</f>
        <v>24.433188089892845</v>
      </c>
      <c r="W14" s="51"/>
      <c r="X14" s="51"/>
    </row>
    <row r="15" spans="1:24" ht="15" customHeight="1" x14ac:dyDescent="0.4">
      <c r="A15" s="3"/>
      <c r="B15" s="2" t="str">
        <f t="shared" si="4"/>
        <v>Pasto</v>
      </c>
      <c r="C15" s="232">
        <f t="shared" si="4"/>
        <v>23.083282232895943</v>
      </c>
      <c r="D15" s="258">
        <f t="shared" si="4"/>
        <v>22.345851382669689</v>
      </c>
      <c r="E15" s="232">
        <f t="shared" si="0"/>
        <v>-0.73743085022625365</v>
      </c>
      <c r="F15" s="24"/>
      <c r="G15" s="232">
        <f t="shared" si="5"/>
        <v>22.073514556853656</v>
      </c>
      <c r="H15" s="258">
        <f t="shared" si="5"/>
        <v>20.712021758536789</v>
      </c>
      <c r="I15" s="232">
        <f t="shared" si="1"/>
        <v>-1.361492798316867</v>
      </c>
      <c r="J15" s="13"/>
      <c r="K15" s="2"/>
      <c r="L15" s="51" t="str">
        <f t="shared" si="2"/>
        <v>Pasto</v>
      </c>
      <c r="M15" s="97">
        <f t="shared" si="3"/>
        <v>22.345851382669689</v>
      </c>
      <c r="O15" s="98" t="s">
        <v>339</v>
      </c>
      <c r="P15" s="98">
        <v>23.083282232895943</v>
      </c>
      <c r="Q15" s="98">
        <v>22.345851382669689</v>
      </c>
      <c r="R15" s="98">
        <v>22.073514556853656</v>
      </c>
      <c r="S15" s="98">
        <v>20.712021758536789</v>
      </c>
      <c r="U15" s="51" t="str">
        <f t="shared" si="6"/>
        <v>Pasto</v>
      </c>
      <c r="V15" s="97">
        <f t="shared" si="7"/>
        <v>22.345851382669689</v>
      </c>
      <c r="W15" s="51"/>
      <c r="X15" s="51"/>
    </row>
    <row r="16" spans="1:24" ht="14.25" customHeight="1" x14ac:dyDescent="0.4">
      <c r="A16" s="3"/>
      <c r="B16" s="2" t="str">
        <f t="shared" si="4"/>
        <v>Barranquilla</v>
      </c>
      <c r="C16" s="232">
        <f t="shared" si="4"/>
        <v>24.767168257164435</v>
      </c>
      <c r="D16" s="258">
        <f t="shared" si="4"/>
        <v>22.150649341857537</v>
      </c>
      <c r="E16" s="232">
        <f t="shared" si="0"/>
        <v>-2.616518915306898</v>
      </c>
      <c r="F16" s="24"/>
      <c r="G16" s="232">
        <f t="shared" si="5"/>
        <v>26.797536413026084</v>
      </c>
      <c r="H16" s="258">
        <f t="shared" si="5"/>
        <v>18.102027049838142</v>
      </c>
      <c r="I16" s="232">
        <f t="shared" si="1"/>
        <v>-8.6955093631879414</v>
      </c>
      <c r="J16" s="13"/>
      <c r="K16" s="2"/>
      <c r="L16" s="51" t="str">
        <f t="shared" si="2"/>
        <v>Barranquilla</v>
      </c>
      <c r="M16" s="97">
        <f t="shared" si="3"/>
        <v>22.150649341857537</v>
      </c>
      <c r="O16" s="98" t="s">
        <v>332</v>
      </c>
      <c r="P16" s="98">
        <v>24.767168257164435</v>
      </c>
      <c r="Q16" s="98">
        <v>22.150649341857537</v>
      </c>
      <c r="R16" s="98">
        <v>26.797536413026084</v>
      </c>
      <c r="S16" s="98">
        <v>18.102027049838142</v>
      </c>
      <c r="U16" s="51" t="str">
        <f t="shared" si="6"/>
        <v>Barranquilla</v>
      </c>
      <c r="V16" s="97">
        <f t="shared" si="7"/>
        <v>22.150649341857537</v>
      </c>
      <c r="W16" s="51"/>
      <c r="X16" s="51"/>
    </row>
    <row r="17" spans="1:24" ht="14.25" customHeight="1" x14ac:dyDescent="0.4">
      <c r="A17" s="3"/>
      <c r="B17" s="2" t="str">
        <f t="shared" si="4"/>
        <v>Cúcuta</v>
      </c>
      <c r="C17" s="232">
        <f t="shared" si="4"/>
        <v>24.824012016830341</v>
      </c>
      <c r="D17" s="258">
        <f t="shared" si="4"/>
        <v>21.243967116522931</v>
      </c>
      <c r="E17" s="232">
        <f t="shared" si="0"/>
        <v>-3.58004490030741</v>
      </c>
      <c r="F17" s="24"/>
      <c r="G17" s="232">
        <f t="shared" si="5"/>
        <v>19.685099975686462</v>
      </c>
      <c r="H17" s="258">
        <f t="shared" si="5"/>
        <v>19.724634712238746</v>
      </c>
      <c r="I17" s="232">
        <f t="shared" si="1"/>
        <v>3.9534736552283789E-2</v>
      </c>
      <c r="J17" s="13"/>
      <c r="K17" s="2"/>
      <c r="L17" s="51" t="str">
        <f t="shared" si="2"/>
        <v>Cúcuta</v>
      </c>
      <c r="M17" s="97">
        <f t="shared" si="3"/>
        <v>21.243967116522931</v>
      </c>
      <c r="O17" s="98" t="s">
        <v>342</v>
      </c>
      <c r="P17" s="98">
        <v>24.824012016830341</v>
      </c>
      <c r="Q17" s="98">
        <v>21.243967116522931</v>
      </c>
      <c r="R17" s="98">
        <v>19.685099975686462</v>
      </c>
      <c r="S17" s="98">
        <v>19.724634712238746</v>
      </c>
      <c r="U17" s="51" t="str">
        <f t="shared" si="6"/>
        <v>Cúcuta</v>
      </c>
      <c r="V17" s="97">
        <f t="shared" si="7"/>
        <v>21.243967116522931</v>
      </c>
      <c r="W17" s="51"/>
      <c r="X17" s="51"/>
    </row>
    <row r="18" spans="1:24" ht="15" customHeight="1" x14ac:dyDescent="0.4">
      <c r="A18" s="3"/>
      <c r="B18" s="2" t="str">
        <f t="shared" si="4"/>
        <v>Cartagena</v>
      </c>
      <c r="C18" s="232">
        <f t="shared" si="4"/>
        <v>22.294798140294354</v>
      </c>
      <c r="D18" s="258">
        <f t="shared" si="4"/>
        <v>19.769408685131371</v>
      </c>
      <c r="E18" s="232">
        <f t="shared" si="0"/>
        <v>-2.5253894551629834</v>
      </c>
      <c r="F18" s="24"/>
      <c r="G18" s="232">
        <f t="shared" si="5"/>
        <v>23.68010807488433</v>
      </c>
      <c r="H18" s="258">
        <f t="shared" si="5"/>
        <v>19.992827343275348</v>
      </c>
      <c r="I18" s="232">
        <f t="shared" si="1"/>
        <v>-3.6872807316089826</v>
      </c>
      <c r="J18" s="13"/>
      <c r="K18" s="2"/>
      <c r="L18" s="51" t="str">
        <f t="shared" si="2"/>
        <v>Cartagena</v>
      </c>
      <c r="M18" s="97">
        <f t="shared" si="3"/>
        <v>19.769408685131371</v>
      </c>
      <c r="O18" s="98" t="s">
        <v>331</v>
      </c>
      <c r="P18" s="98">
        <v>22.294798140294354</v>
      </c>
      <c r="Q18" s="98">
        <v>19.769408685131371</v>
      </c>
      <c r="R18" s="98">
        <v>23.68010807488433</v>
      </c>
      <c r="S18" s="98">
        <v>19.992827343275348</v>
      </c>
      <c r="U18" s="51" t="str">
        <f t="shared" si="6"/>
        <v>Cartagena</v>
      </c>
      <c r="V18" s="97">
        <f t="shared" si="7"/>
        <v>19.769408685131371</v>
      </c>
      <c r="W18" s="51"/>
      <c r="X18" s="51"/>
    </row>
    <row r="19" spans="1:24" ht="15" customHeight="1" x14ac:dyDescent="0.4">
      <c r="A19" s="3"/>
      <c r="B19" s="21" t="str">
        <f t="shared" si="4"/>
        <v>Total 13 áreas</v>
      </c>
      <c r="C19" s="259">
        <f t="shared" si="4"/>
        <v>24.855251953640519</v>
      </c>
      <c r="D19" s="236">
        <f t="shared" si="4"/>
        <v>19.461321024675708</v>
      </c>
      <c r="E19" s="259">
        <f t="shared" si="0"/>
        <v>-5.3939309289648101</v>
      </c>
      <c r="F19" s="24"/>
      <c r="G19" s="259">
        <f t="shared" si="5"/>
        <v>21.25917593193865</v>
      </c>
      <c r="H19" s="236">
        <f t="shared" si="5"/>
        <v>17.155422605482617</v>
      </c>
      <c r="I19" s="259">
        <f t="shared" si="1"/>
        <v>-4.1037533264560331</v>
      </c>
      <c r="J19" s="13"/>
      <c r="K19" s="2"/>
      <c r="L19" s="51" t="str">
        <f t="shared" si="2"/>
        <v>Total 13 áreas</v>
      </c>
      <c r="M19" s="97">
        <f t="shared" si="3"/>
        <v>19.461321024675708</v>
      </c>
      <c r="O19" s="98" t="s">
        <v>337</v>
      </c>
      <c r="P19" s="98">
        <v>24.855251953640519</v>
      </c>
      <c r="Q19" s="98">
        <v>19.461321024675708</v>
      </c>
      <c r="R19" s="98">
        <v>21.25917593193865</v>
      </c>
      <c r="S19" s="98">
        <v>17.155422605482617</v>
      </c>
      <c r="U19" s="51" t="str">
        <f t="shared" si="6"/>
        <v>Total 13 áreas</v>
      </c>
      <c r="V19" s="97">
        <f t="shared" si="7"/>
        <v>19.461321024675708</v>
      </c>
      <c r="W19" s="51"/>
      <c r="X19" s="51"/>
    </row>
    <row r="20" spans="1:24" ht="14.25" customHeight="1" x14ac:dyDescent="0.4">
      <c r="A20" s="3"/>
      <c r="B20" s="21" t="str">
        <f t="shared" si="4"/>
        <v>Bogotá</v>
      </c>
      <c r="C20" s="236">
        <f t="shared" si="4"/>
        <v>25.829491022975919</v>
      </c>
      <c r="D20" s="236">
        <f t="shared" si="4"/>
        <v>19.410053285279126</v>
      </c>
      <c r="E20" s="236">
        <f t="shared" si="0"/>
        <v>-6.4194377376967928</v>
      </c>
      <c r="F20" s="174"/>
      <c r="G20" s="236">
        <f t="shared" si="5"/>
        <v>21.396307485496973</v>
      </c>
      <c r="H20" s="236">
        <f t="shared" si="5"/>
        <v>16.743780095281448</v>
      </c>
      <c r="I20" s="236">
        <f t="shared" si="1"/>
        <v>-4.6525273902155249</v>
      </c>
      <c r="J20" s="13"/>
      <c r="K20" s="2"/>
      <c r="L20" s="51" t="str">
        <f t="shared" si="2"/>
        <v>Bogotá</v>
      </c>
      <c r="M20" s="97">
        <f t="shared" si="3"/>
        <v>19.410053285279126</v>
      </c>
      <c r="O20" s="98" t="s">
        <v>338</v>
      </c>
      <c r="P20" s="98">
        <v>25.829491022975919</v>
      </c>
      <c r="Q20" s="98">
        <v>19.410053285279126</v>
      </c>
      <c r="R20" s="98">
        <v>21.396307485496973</v>
      </c>
      <c r="S20" s="98">
        <v>16.743780095281448</v>
      </c>
      <c r="U20" s="51" t="str">
        <f t="shared" si="6"/>
        <v>Bogotá</v>
      </c>
      <c r="V20" s="97">
        <f t="shared" si="7"/>
        <v>19.410053285279126</v>
      </c>
      <c r="W20" s="51"/>
      <c r="X20" s="51"/>
    </row>
    <row r="21" spans="1:24" ht="15" customHeight="1" x14ac:dyDescent="0.4">
      <c r="A21" s="3"/>
      <c r="B21" s="2" t="str">
        <f t="shared" si="4"/>
        <v>Pereira</v>
      </c>
      <c r="C21" s="232">
        <f t="shared" si="4"/>
        <v>22.927439524945243</v>
      </c>
      <c r="D21" s="258">
        <f t="shared" si="4"/>
        <v>19.363635869221881</v>
      </c>
      <c r="E21" s="232">
        <f t="shared" si="0"/>
        <v>-3.5638036557233619</v>
      </c>
      <c r="F21" s="174"/>
      <c r="G21" s="232">
        <f t="shared" si="5"/>
        <v>20.635439107136573</v>
      </c>
      <c r="H21" s="258">
        <f t="shared" si="5"/>
        <v>16.15903344172164</v>
      </c>
      <c r="I21" s="232">
        <f t="shared" si="1"/>
        <v>-4.4764056654149336</v>
      </c>
      <c r="J21" s="13"/>
      <c r="K21" s="2"/>
      <c r="L21" s="51" t="str">
        <f t="shared" si="2"/>
        <v>Pereira</v>
      </c>
      <c r="M21" s="97">
        <f t="shared" si="3"/>
        <v>19.363635869221881</v>
      </c>
      <c r="O21" s="98" t="s">
        <v>341</v>
      </c>
      <c r="P21" s="98">
        <v>22.927439524945243</v>
      </c>
      <c r="Q21" s="98">
        <v>19.363635869221881</v>
      </c>
      <c r="R21" s="98">
        <v>20.635439107136573</v>
      </c>
      <c r="S21" s="98">
        <v>16.15903344172164</v>
      </c>
      <c r="U21" s="51" t="str">
        <f t="shared" si="6"/>
        <v>Pereira</v>
      </c>
      <c r="V21" s="97">
        <f t="shared" si="7"/>
        <v>19.363635869221881</v>
      </c>
      <c r="W21" s="51"/>
      <c r="X21" s="51"/>
    </row>
    <row r="22" spans="1:24" ht="13.15" x14ac:dyDescent="0.4">
      <c r="A22" s="3"/>
      <c r="B22" s="2" t="str">
        <f t="shared" si="4"/>
        <v>Medellín</v>
      </c>
      <c r="C22" s="232">
        <f t="shared" si="4"/>
        <v>24.674853785997403</v>
      </c>
      <c r="D22" s="258">
        <f t="shared" si="4"/>
        <v>18.9915439644166</v>
      </c>
      <c r="E22" s="232">
        <f t="shared" si="0"/>
        <v>-5.6833098215808029</v>
      </c>
      <c r="F22" s="174"/>
      <c r="G22" s="232">
        <f t="shared" si="5"/>
        <v>21.45250656955049</v>
      </c>
      <c r="H22" s="258">
        <f t="shared" si="5"/>
        <v>17.332418630787732</v>
      </c>
      <c r="I22" s="232">
        <f t="shared" si="1"/>
        <v>-4.120087938762758</v>
      </c>
      <c r="J22" s="13"/>
      <c r="K22" s="2"/>
      <c r="L22" s="51" t="str">
        <f t="shared" si="2"/>
        <v>Medellín</v>
      </c>
      <c r="M22" s="97">
        <f t="shared" si="3"/>
        <v>18.9915439644166</v>
      </c>
      <c r="O22" s="98" t="s">
        <v>335</v>
      </c>
      <c r="P22" s="98">
        <v>24.674853785997403</v>
      </c>
      <c r="Q22" s="98">
        <v>18.9915439644166</v>
      </c>
      <c r="R22" s="98">
        <v>21.45250656955049</v>
      </c>
      <c r="S22" s="98">
        <v>17.332418630787732</v>
      </c>
      <c r="U22" s="51" t="str">
        <f t="shared" si="6"/>
        <v>Medellín</v>
      </c>
      <c r="V22" s="97">
        <f t="shared" si="7"/>
        <v>18.9915439644166</v>
      </c>
      <c r="W22" s="51"/>
      <c r="X22" s="51"/>
    </row>
    <row r="23" spans="1:24" ht="15" customHeight="1" x14ac:dyDescent="0.4">
      <c r="A23" s="3"/>
      <c r="B23" s="2" t="str">
        <f t="shared" si="4"/>
        <v>Cali</v>
      </c>
      <c r="C23" s="232">
        <f t="shared" si="4"/>
        <v>24.250016337038737</v>
      </c>
      <c r="D23" s="258">
        <f t="shared" si="4"/>
        <v>18.75397547371664</v>
      </c>
      <c r="E23" s="232">
        <f t="shared" si="0"/>
        <v>-5.4960408633220972</v>
      </c>
      <c r="F23" s="174"/>
      <c r="G23" s="232">
        <f t="shared" si="5"/>
        <v>20.072415282787773</v>
      </c>
      <c r="H23" s="258">
        <f t="shared" si="5"/>
        <v>16.3036177008638</v>
      </c>
      <c r="I23" s="232">
        <f t="shared" si="1"/>
        <v>-3.7687975819239732</v>
      </c>
      <c r="J23" s="13"/>
      <c r="K23" s="2"/>
      <c r="L23" s="51" t="str">
        <f t="shared" si="2"/>
        <v>Cali</v>
      </c>
      <c r="M23" s="97">
        <f t="shared" si="3"/>
        <v>18.75397547371664</v>
      </c>
      <c r="O23" s="98" t="s">
        <v>333</v>
      </c>
      <c r="P23" s="98">
        <v>24.250016337038737</v>
      </c>
      <c r="Q23" s="98">
        <v>18.75397547371664</v>
      </c>
      <c r="R23" s="98">
        <v>20.072415282787773</v>
      </c>
      <c r="S23" s="98">
        <v>16.3036177008638</v>
      </c>
      <c r="U23" s="51" t="str">
        <f t="shared" si="6"/>
        <v>Cali</v>
      </c>
      <c r="V23" s="97">
        <f t="shared" si="7"/>
        <v>18.75397547371664</v>
      </c>
      <c r="W23" s="51"/>
      <c r="X23" s="51"/>
    </row>
    <row r="24" spans="1:24" ht="14.25" customHeight="1" x14ac:dyDescent="0.4">
      <c r="A24" s="3"/>
      <c r="B24" s="2" t="str">
        <f t="shared" si="4"/>
        <v>Manizales</v>
      </c>
      <c r="C24" s="232">
        <f t="shared" si="4"/>
        <v>22.539034897323372</v>
      </c>
      <c r="D24" s="258">
        <f t="shared" si="4"/>
        <v>16.744237227162127</v>
      </c>
      <c r="E24" s="232">
        <f t="shared" si="0"/>
        <v>-5.7947976701612447</v>
      </c>
      <c r="F24" s="174"/>
      <c r="G24" s="232">
        <f t="shared" si="5"/>
        <v>16.394737098956302</v>
      </c>
      <c r="H24" s="258">
        <f t="shared" si="5"/>
        <v>13.458929721731474</v>
      </c>
      <c r="I24" s="232">
        <f t="shared" si="1"/>
        <v>-2.9358073772248279</v>
      </c>
      <c r="J24" s="13"/>
      <c r="K24" s="2"/>
      <c r="L24" s="51" t="str">
        <f t="shared" si="2"/>
        <v>Manizales</v>
      </c>
      <c r="M24" s="97">
        <f t="shared" si="3"/>
        <v>16.744237227162127</v>
      </c>
      <c r="O24" s="98" t="s">
        <v>343</v>
      </c>
      <c r="P24" s="98">
        <v>22.539034897323372</v>
      </c>
      <c r="Q24" s="98">
        <v>16.744237227162127</v>
      </c>
      <c r="R24" s="98">
        <v>16.394737098956302</v>
      </c>
      <c r="S24" s="98">
        <v>13.458929721731474</v>
      </c>
      <c r="U24" s="51" t="str">
        <f t="shared" si="6"/>
        <v>Manizales</v>
      </c>
      <c r="V24" s="97">
        <f t="shared" si="7"/>
        <v>16.744237227162127</v>
      </c>
      <c r="W24" s="51"/>
      <c r="X24" s="51"/>
    </row>
    <row r="25" spans="1:24" ht="14.25" customHeight="1" x14ac:dyDescent="0.4">
      <c r="A25" s="3"/>
      <c r="B25" s="2" t="str">
        <f>+O25</f>
        <v>Villavicencio</v>
      </c>
      <c r="C25" s="232">
        <f>+P25</f>
        <v>21.861709954061077</v>
      </c>
      <c r="D25" s="258">
        <f t="shared" si="4"/>
        <v>16.352045373973848</v>
      </c>
      <c r="E25" s="232">
        <f t="shared" si="0"/>
        <v>-5.5096645800872288</v>
      </c>
      <c r="F25" s="174"/>
      <c r="G25" s="232">
        <f t="shared" si="5"/>
        <v>16.343347660081076</v>
      </c>
      <c r="H25" s="258">
        <f t="shared" si="5"/>
        <v>14.168720324639009</v>
      </c>
      <c r="I25" s="232">
        <f t="shared" si="1"/>
        <v>-2.1746273354420662</v>
      </c>
      <c r="J25" s="13"/>
      <c r="K25" s="2"/>
      <c r="L25" s="51" t="str">
        <f t="shared" si="2"/>
        <v>Villavicencio</v>
      </c>
      <c r="M25" s="97">
        <f t="shared" si="3"/>
        <v>16.352045373973848</v>
      </c>
      <c r="O25" s="98" t="s">
        <v>334</v>
      </c>
      <c r="P25" s="98">
        <v>21.861709954061077</v>
      </c>
      <c r="Q25" s="98">
        <v>16.352045373973848</v>
      </c>
      <c r="R25" s="98">
        <v>16.343347660081076</v>
      </c>
      <c r="S25" s="98">
        <v>14.168720324639009</v>
      </c>
      <c r="U25" s="51" t="str">
        <f t="shared" si="6"/>
        <v>Villavicencio</v>
      </c>
      <c r="V25" s="97">
        <f t="shared" si="7"/>
        <v>16.352045373973848</v>
      </c>
      <c r="W25" s="51"/>
      <c r="X25" s="51"/>
    </row>
    <row r="26" spans="1:24" ht="15" customHeight="1" x14ac:dyDescent="0.4">
      <c r="A26" s="3"/>
      <c r="B26" s="2" t="str">
        <f t="shared" si="4"/>
        <v>Bucaramanga</v>
      </c>
      <c r="C26" s="232">
        <f>+P26</f>
        <v>22.911995952580895</v>
      </c>
      <c r="D26" s="258">
        <f>+Q26</f>
        <v>15.672691368936832</v>
      </c>
      <c r="E26" s="232">
        <f t="shared" si="0"/>
        <v>-7.2393045836440635</v>
      </c>
      <c r="F26" s="24"/>
      <c r="G26" s="232">
        <f t="shared" si="5"/>
        <v>15.836756158361897</v>
      </c>
      <c r="H26" s="258">
        <f t="shared" si="5"/>
        <v>14.54362384276747</v>
      </c>
      <c r="I26" s="232">
        <f t="shared" si="1"/>
        <v>-1.293132315594427</v>
      </c>
      <c r="J26" s="13"/>
      <c r="K26" s="2"/>
      <c r="L26" s="51" t="str">
        <f t="shared" si="2"/>
        <v>Bucaramanga</v>
      </c>
      <c r="M26" s="97">
        <f t="shared" si="3"/>
        <v>15.672691368936832</v>
      </c>
      <c r="O26" s="98" t="s">
        <v>336</v>
      </c>
      <c r="P26" s="98">
        <v>22.911995952580895</v>
      </c>
      <c r="Q26" s="98">
        <v>15.672691368936832</v>
      </c>
      <c r="R26" s="98">
        <v>15.836756158361897</v>
      </c>
      <c r="S26" s="98">
        <v>14.54362384276747</v>
      </c>
      <c r="U26" s="51" t="str">
        <f t="shared" si="6"/>
        <v>Bucaramanga</v>
      </c>
      <c r="V26" s="97">
        <f t="shared" si="7"/>
        <v>15.672691368936832</v>
      </c>
      <c r="W26" s="51"/>
      <c r="X26" s="51"/>
    </row>
    <row r="27" spans="1:24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00"/>
    </row>
    <row r="28" spans="1:24" ht="13.15" x14ac:dyDescent="0.4">
      <c r="A28" s="3"/>
      <c r="B28" s="21" t="s">
        <v>79</v>
      </c>
      <c r="C28" s="259">
        <f>+C20-C19</f>
        <v>0.97423906933540039</v>
      </c>
      <c r="D28" s="236">
        <f>+D20-D19</f>
        <v>-5.1267739396582357E-2</v>
      </c>
      <c r="E28" s="260"/>
      <c r="F28" s="260"/>
      <c r="G28" s="259">
        <f>+G20-G19</f>
        <v>0.13713155355832285</v>
      </c>
      <c r="H28" s="236">
        <f>+H20-H19</f>
        <v>-0.41164251020116893</v>
      </c>
      <c r="I28" s="260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00"/>
    </row>
    <row r="29" spans="1:24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00"/>
    </row>
    <row r="30" spans="1:24" ht="13.15" x14ac:dyDescent="0.35">
      <c r="A30" s="3"/>
      <c r="B30" s="35"/>
      <c r="C30" s="197" t="s">
        <v>298</v>
      </c>
      <c r="D30" s="197"/>
      <c r="E30" s="197"/>
      <c r="F30" s="197"/>
      <c r="G30" s="197"/>
      <c r="H30" s="197"/>
      <c r="I30" s="19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00"/>
    </row>
    <row r="31" spans="1:24" ht="13.15" x14ac:dyDescent="0.35">
      <c r="A31" s="3"/>
      <c r="B31" s="35"/>
      <c r="C31" s="197" t="str">
        <f>'Tasa Ocup%.Ciudades 46 añosymás'!$C$31:$I$31</f>
        <v>Porcentaje, año corrido noviembre 2022</v>
      </c>
      <c r="D31" s="197"/>
      <c r="E31" s="197"/>
      <c r="F31" s="197"/>
      <c r="G31" s="197"/>
      <c r="H31" s="197"/>
      <c r="I31" s="197"/>
      <c r="J31" s="13"/>
      <c r="K31" s="101"/>
      <c r="V31" s="51"/>
      <c r="W31" s="51"/>
      <c r="X31" s="100"/>
    </row>
    <row r="32" spans="1:24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</row>
    <row r="33" spans="1:24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0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</row>
    <row r="34" spans="1:24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</row>
    <row r="35" spans="1:24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</row>
    <row r="36" spans="1:24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</row>
    <row r="37" spans="1:24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</row>
    <row r="38" spans="1:24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0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</row>
    <row r="39" spans="1:24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</row>
    <row r="40" spans="1:24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</row>
    <row r="41" spans="1:24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77"/>
    </row>
    <row r="42" spans="1:24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77"/>
    </row>
    <row r="43" spans="1:24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77"/>
    </row>
    <row r="44" spans="1:24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77"/>
    </row>
    <row r="45" spans="1:24" ht="31.5" customHeight="1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77"/>
    </row>
    <row r="46" spans="1:24" x14ac:dyDescent="0.35">
      <c r="A46" s="144" t="str">
        <f>+Índice!A46</f>
        <v>Fuente: Departamento Administrativo Nacional de Estadística, Gran Encuesta Integrada de Hogares (GEIH) noviembre 2022.</v>
      </c>
      <c r="B46" s="147"/>
      <c r="C46" s="147"/>
      <c r="D46" s="147"/>
      <c r="E46" s="147"/>
      <c r="F46" s="147"/>
      <c r="G46" s="147"/>
      <c r="H46" s="147"/>
      <c r="I46" s="147"/>
      <c r="J46" s="13"/>
      <c r="K46" s="77"/>
    </row>
    <row r="47" spans="1:24" x14ac:dyDescent="0.35">
      <c r="A47" s="144" t="s">
        <v>321</v>
      </c>
      <c r="B47" s="147"/>
      <c r="C47" s="147"/>
      <c r="D47" s="147"/>
      <c r="E47" s="147"/>
      <c r="F47" s="147"/>
      <c r="G47" s="147"/>
      <c r="H47" s="147"/>
      <c r="I47" s="147"/>
      <c r="J47" s="13"/>
      <c r="K47" s="77"/>
    </row>
    <row r="48" spans="1:24" x14ac:dyDescent="0.35">
      <c r="A48" s="144" t="s">
        <v>214</v>
      </c>
      <c r="B48" s="147"/>
      <c r="C48" s="147"/>
      <c r="D48" s="147"/>
      <c r="E48" s="147"/>
      <c r="F48" s="147"/>
      <c r="G48" s="147"/>
      <c r="H48" s="147"/>
      <c r="I48" s="147"/>
      <c r="J48" s="13"/>
      <c r="K48" s="77"/>
    </row>
    <row r="49" spans="1:11" x14ac:dyDescent="0.35">
      <c r="A49" s="144" t="s">
        <v>172</v>
      </c>
      <c r="B49" s="147"/>
      <c r="C49" s="147"/>
      <c r="D49" s="147"/>
      <c r="E49" s="147"/>
      <c r="F49" s="147"/>
      <c r="G49" s="147"/>
      <c r="H49" s="147"/>
      <c r="I49" s="147"/>
      <c r="J49" s="13"/>
      <c r="K49" s="77"/>
    </row>
    <row r="50" spans="1:11" x14ac:dyDescent="0.35">
      <c r="A50" s="149" t="s">
        <v>162</v>
      </c>
      <c r="B50" s="150"/>
      <c r="C50" s="150"/>
      <c r="D50" s="150"/>
      <c r="E50" s="150"/>
      <c r="F50" s="150"/>
      <c r="G50" s="150"/>
      <c r="H50" s="151"/>
      <c r="I50" s="151"/>
      <c r="J50" s="57"/>
      <c r="K50" s="77"/>
    </row>
    <row r="52" spans="1:11" x14ac:dyDescent="0.35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K10" sqref="K10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2.1328125" style="10" customWidth="1"/>
    <col min="4" max="4" width="12" style="10" customWidth="1"/>
    <col min="5" max="5" width="15.1328125" style="10" customWidth="1"/>
    <col min="6" max="6" width="9" style="10" customWidth="1"/>
    <col min="7" max="7" width="11.53125" style="10" customWidth="1"/>
    <col min="8" max="8" width="13.46484375" style="10" customWidth="1"/>
    <col min="9" max="9" width="15.1328125" style="10" customWidth="1"/>
    <col min="10" max="10" width="1.86328125" style="10" customWidth="1"/>
    <col min="11" max="11" width="10.86328125" style="10"/>
    <col min="12" max="12" width="14.33203125" style="51" bestFit="1" customWidth="1"/>
    <col min="13" max="13" width="5.6640625" style="51" bestFit="1" customWidth="1"/>
    <col min="14" max="14" width="10.86328125" style="51"/>
    <col min="15" max="15" width="14.33203125" style="51" bestFit="1" customWidth="1"/>
    <col min="16" max="21" width="10.86328125" style="51"/>
    <col min="22" max="16384" width="10.86328125" style="10"/>
  </cols>
  <sheetData>
    <row r="1" spans="1:24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7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</row>
    <row r="5" spans="1:24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7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</row>
    <row r="6" spans="1:24" ht="30.7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7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59"/>
    </row>
    <row r="7" spans="1:24" ht="13.15" x14ac:dyDescent="0.4">
      <c r="A7" s="3"/>
      <c r="B7" s="11"/>
      <c r="C7" s="192" t="s">
        <v>91</v>
      </c>
      <c r="D7" s="192"/>
      <c r="E7" s="192"/>
      <c r="F7" s="192"/>
      <c r="G7" s="192"/>
      <c r="H7" s="192"/>
      <c r="I7" s="192"/>
      <c r="J7" s="13"/>
      <c r="K7" s="77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</row>
    <row r="8" spans="1:24" ht="13.15" x14ac:dyDescent="0.4">
      <c r="A8" s="3"/>
      <c r="B8" s="11"/>
      <c r="C8" s="192" t="str">
        <f>'Tasa desocup%Ciudades 15 a 28 '!$C$8:$I$8</f>
        <v>Porcentaje</v>
      </c>
      <c r="D8" s="192"/>
      <c r="E8" s="192"/>
      <c r="F8" s="192"/>
      <c r="G8" s="192"/>
      <c r="H8" s="192"/>
      <c r="I8" s="192"/>
      <c r="J8" s="13"/>
      <c r="K8" s="77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</row>
    <row r="9" spans="1:24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7"/>
      <c r="V9" s="51"/>
      <c r="W9" s="51"/>
    </row>
    <row r="10" spans="1:24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'Tasa desocup%Ciudades 15 a 28 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275"/>
      <c r="K10" s="77"/>
      <c r="V10" s="51"/>
      <c r="W10" s="51"/>
    </row>
    <row r="11" spans="1:24" ht="15.75" customHeight="1" x14ac:dyDescent="0.4">
      <c r="A11" s="3"/>
      <c r="B11" s="2"/>
      <c r="C11" s="174">
        <f>'Tasa desocup%Ciudades 15 a 28 '!C11</f>
        <v>2021</v>
      </c>
      <c r="D11" s="174">
        <f>'Tasa desocup%Ciudades 15 a 28 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275"/>
      <c r="K11" s="78"/>
      <c r="V11" s="51"/>
      <c r="W11" s="51"/>
    </row>
    <row r="12" spans="1:24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275"/>
      <c r="K12" s="77"/>
      <c r="M12" s="51" t="s">
        <v>59</v>
      </c>
      <c r="V12" s="51" t="s">
        <v>59</v>
      </c>
      <c r="W12" s="51"/>
    </row>
    <row r="13" spans="1:24" ht="14.25" customHeight="1" x14ac:dyDescent="0.35">
      <c r="A13" s="3"/>
      <c r="B13" s="2" t="str">
        <f>+O13</f>
        <v>Ibagué</v>
      </c>
      <c r="C13" s="232">
        <f>+P13</f>
        <v>15.065326024300793</v>
      </c>
      <c r="D13" s="258">
        <f>+Q13</f>
        <v>13.305885468187419</v>
      </c>
      <c r="E13" s="232">
        <f t="shared" ref="E13:E26" si="0">+D13-C13</f>
        <v>-1.7594405561133737</v>
      </c>
      <c r="F13" s="24"/>
      <c r="G13" s="232">
        <f>+R13</f>
        <v>11.454404057714212</v>
      </c>
      <c r="H13" s="258">
        <f>+S13</f>
        <v>13.733439834557027</v>
      </c>
      <c r="I13" s="232">
        <f t="shared" ref="I13:I26" si="1">+H13-G13</f>
        <v>2.2790357768428144</v>
      </c>
      <c r="J13" s="275"/>
      <c r="K13" s="77"/>
      <c r="L13" s="51" t="str">
        <f t="shared" ref="L13:L26" si="2">B13</f>
        <v>Ibagué</v>
      </c>
      <c r="M13" s="97">
        <f t="shared" ref="M13:M26" si="3">D13</f>
        <v>13.305885468187419</v>
      </c>
      <c r="O13" s="51" t="s">
        <v>344</v>
      </c>
      <c r="P13" s="76">
        <v>15.065326024300793</v>
      </c>
      <c r="Q13" s="76">
        <v>13.305885468187419</v>
      </c>
      <c r="R13" s="76">
        <v>11.454404057714212</v>
      </c>
      <c r="S13" s="76">
        <v>13.733439834557027</v>
      </c>
      <c r="U13" s="51" t="str">
        <f>+B13</f>
        <v>Ibagué</v>
      </c>
      <c r="V13" s="97">
        <f>+D13</f>
        <v>13.305885468187419</v>
      </c>
      <c r="W13" s="51"/>
    </row>
    <row r="14" spans="1:24" ht="15" customHeight="1" x14ac:dyDescent="0.35">
      <c r="A14" s="3"/>
      <c r="B14" s="2" t="str">
        <f t="shared" ref="B14:D26" si="4">+O14</f>
        <v>Montería</v>
      </c>
      <c r="C14" s="232">
        <f t="shared" si="4"/>
        <v>14.269141710151615</v>
      </c>
      <c r="D14" s="258">
        <f t="shared" si="4"/>
        <v>12.850437596839281</v>
      </c>
      <c r="E14" s="232">
        <f t="shared" si="0"/>
        <v>-1.4187041133123337</v>
      </c>
      <c r="F14" s="24"/>
      <c r="G14" s="232">
        <f t="shared" ref="G14:H26" si="5">+R14</f>
        <v>13.702037005976953</v>
      </c>
      <c r="H14" s="258">
        <f t="shared" si="5"/>
        <v>11.732235501956829</v>
      </c>
      <c r="I14" s="232">
        <f t="shared" si="1"/>
        <v>-1.9698015040201238</v>
      </c>
      <c r="J14" s="275"/>
      <c r="K14" s="77"/>
      <c r="L14" s="51" t="str">
        <f t="shared" si="2"/>
        <v>Montería</v>
      </c>
      <c r="M14" s="97">
        <f t="shared" si="3"/>
        <v>12.850437596839281</v>
      </c>
      <c r="O14" s="51" t="s">
        <v>340</v>
      </c>
      <c r="P14" s="76">
        <v>14.269141710151615</v>
      </c>
      <c r="Q14" s="76">
        <v>12.850437596839281</v>
      </c>
      <c r="R14" s="76">
        <v>13.702037005976953</v>
      </c>
      <c r="S14" s="76">
        <v>11.732235501956829</v>
      </c>
      <c r="U14" s="51" t="str">
        <f t="shared" ref="U14:U26" si="6">+B14</f>
        <v>Montería</v>
      </c>
      <c r="V14" s="97">
        <f t="shared" ref="V14:V26" si="7">+D14</f>
        <v>12.850437596839281</v>
      </c>
      <c r="W14" s="51"/>
    </row>
    <row r="15" spans="1:24" ht="15" customHeight="1" x14ac:dyDescent="0.35">
      <c r="A15" s="3"/>
      <c r="B15" s="2" t="str">
        <f t="shared" si="4"/>
        <v>Cúcuta</v>
      </c>
      <c r="C15" s="232">
        <f t="shared" si="4"/>
        <v>13.409119433208797</v>
      </c>
      <c r="D15" s="258">
        <f t="shared" si="4"/>
        <v>11.882985918211185</v>
      </c>
      <c r="E15" s="232">
        <f t="shared" si="0"/>
        <v>-1.5261335149976123</v>
      </c>
      <c r="F15" s="24"/>
      <c r="G15" s="232">
        <f t="shared" si="5"/>
        <v>9.4078286875698733</v>
      </c>
      <c r="H15" s="258">
        <f t="shared" si="5"/>
        <v>10.778511665326329</v>
      </c>
      <c r="I15" s="232">
        <f t="shared" si="1"/>
        <v>1.3706829777564558</v>
      </c>
      <c r="J15" s="275"/>
      <c r="K15" s="77"/>
      <c r="L15" s="51" t="str">
        <f t="shared" si="2"/>
        <v>Cúcuta</v>
      </c>
      <c r="M15" s="97">
        <f t="shared" si="3"/>
        <v>11.882985918211185</v>
      </c>
      <c r="O15" s="51" t="s">
        <v>342</v>
      </c>
      <c r="P15" s="76">
        <v>13.409119433208797</v>
      </c>
      <c r="Q15" s="76">
        <v>11.882985918211185</v>
      </c>
      <c r="R15" s="76">
        <v>9.4078286875698733</v>
      </c>
      <c r="S15" s="76">
        <v>10.778511665326329</v>
      </c>
      <c r="U15" s="51" t="str">
        <f t="shared" si="6"/>
        <v>Cúcuta</v>
      </c>
      <c r="V15" s="97">
        <f t="shared" si="7"/>
        <v>11.882985918211185</v>
      </c>
      <c r="W15" s="51"/>
    </row>
    <row r="16" spans="1:24" ht="14.25" customHeight="1" x14ac:dyDescent="0.35">
      <c r="A16" s="3"/>
      <c r="B16" s="2" t="str">
        <f>+O16</f>
        <v>Pasto</v>
      </c>
      <c r="C16" s="232">
        <f t="shared" si="4"/>
        <v>12.436727842955953</v>
      </c>
      <c r="D16" s="258">
        <f t="shared" si="4"/>
        <v>10.71493468993844</v>
      </c>
      <c r="E16" s="232">
        <f t="shared" si="0"/>
        <v>-1.7217931530175132</v>
      </c>
      <c r="F16" s="24"/>
      <c r="G16" s="232">
        <f t="shared" si="5"/>
        <v>10.427359457195996</v>
      </c>
      <c r="H16" s="258">
        <f t="shared" si="5"/>
        <v>9.9081469156188824</v>
      </c>
      <c r="I16" s="232">
        <f t="shared" si="1"/>
        <v>-0.51921254157711338</v>
      </c>
      <c r="J16" s="275"/>
      <c r="K16" s="77"/>
      <c r="L16" s="51" t="str">
        <f t="shared" si="2"/>
        <v>Pasto</v>
      </c>
      <c r="M16" s="97">
        <f t="shared" si="3"/>
        <v>10.71493468993844</v>
      </c>
      <c r="O16" s="51" t="s">
        <v>339</v>
      </c>
      <c r="P16" s="76">
        <v>12.436727842955953</v>
      </c>
      <c r="Q16" s="76">
        <v>10.71493468993844</v>
      </c>
      <c r="R16" s="76">
        <v>10.427359457195996</v>
      </c>
      <c r="S16" s="76">
        <v>9.9081469156188824</v>
      </c>
      <c r="U16" s="51" t="str">
        <f t="shared" si="6"/>
        <v>Pasto</v>
      </c>
      <c r="V16" s="97">
        <f t="shared" si="7"/>
        <v>10.71493468993844</v>
      </c>
      <c r="W16" s="51"/>
    </row>
    <row r="17" spans="1:23" ht="14.25" customHeight="1" x14ac:dyDescent="0.35">
      <c r="A17" s="3"/>
      <c r="B17" s="2" t="str">
        <f t="shared" si="4"/>
        <v>Cartagena</v>
      </c>
      <c r="C17" s="232">
        <f t="shared" si="4"/>
        <v>10.637160874253986</v>
      </c>
      <c r="D17" s="258">
        <f t="shared" si="4"/>
        <v>10.199039626872748</v>
      </c>
      <c r="E17" s="232">
        <f t="shared" si="0"/>
        <v>-0.43812124738123792</v>
      </c>
      <c r="F17" s="24"/>
      <c r="G17" s="232">
        <f t="shared" si="5"/>
        <v>11.020296998458344</v>
      </c>
      <c r="H17" s="258">
        <f t="shared" si="5"/>
        <v>9.4150821688744646</v>
      </c>
      <c r="I17" s="232">
        <f t="shared" si="1"/>
        <v>-1.6052148295838791</v>
      </c>
      <c r="J17" s="275"/>
      <c r="K17" s="77"/>
      <c r="L17" s="51" t="str">
        <f t="shared" si="2"/>
        <v>Cartagena</v>
      </c>
      <c r="M17" s="97">
        <f t="shared" si="3"/>
        <v>10.199039626872748</v>
      </c>
      <c r="O17" s="51" t="s">
        <v>331</v>
      </c>
      <c r="P17" s="76">
        <v>10.637160874253986</v>
      </c>
      <c r="Q17" s="76">
        <v>10.199039626872748</v>
      </c>
      <c r="R17" s="76">
        <v>11.020296998458344</v>
      </c>
      <c r="S17" s="76">
        <v>9.4150821688744646</v>
      </c>
      <c r="U17" s="51" t="str">
        <f t="shared" si="6"/>
        <v>Cartagena</v>
      </c>
      <c r="V17" s="97">
        <f t="shared" si="7"/>
        <v>10.199039626872748</v>
      </c>
      <c r="W17" s="51"/>
    </row>
    <row r="18" spans="1:23" ht="15" customHeight="1" x14ac:dyDescent="0.35">
      <c r="A18" s="3"/>
      <c r="B18" s="2" t="str">
        <f>+O18</f>
        <v>Pereira</v>
      </c>
      <c r="C18" s="232">
        <f t="shared" si="4"/>
        <v>11.070688991007367</v>
      </c>
      <c r="D18" s="258">
        <f t="shared" si="4"/>
        <v>10.038826066355879</v>
      </c>
      <c r="E18" s="232">
        <f t="shared" si="0"/>
        <v>-1.0318629246514881</v>
      </c>
      <c r="F18" s="24"/>
      <c r="G18" s="232">
        <f t="shared" si="5"/>
        <v>9.6261971985655634</v>
      </c>
      <c r="H18" s="258">
        <f t="shared" si="5"/>
        <v>8.7169842288970401</v>
      </c>
      <c r="I18" s="232">
        <f t="shared" si="1"/>
        <v>-0.90921296966852339</v>
      </c>
      <c r="J18" s="275"/>
      <c r="K18" s="77"/>
      <c r="L18" s="51" t="str">
        <f t="shared" si="2"/>
        <v>Pereira</v>
      </c>
      <c r="M18" s="97">
        <f t="shared" si="3"/>
        <v>10.038826066355879</v>
      </c>
      <c r="O18" s="51" t="s">
        <v>341</v>
      </c>
      <c r="P18" s="76">
        <v>11.070688991007367</v>
      </c>
      <c r="Q18" s="76">
        <v>10.038826066355879</v>
      </c>
      <c r="R18" s="76">
        <v>9.6261971985655634</v>
      </c>
      <c r="S18" s="76">
        <v>8.7169842288970401</v>
      </c>
      <c r="U18" s="51" t="str">
        <f t="shared" si="6"/>
        <v>Pereira</v>
      </c>
      <c r="V18" s="97">
        <f t="shared" si="7"/>
        <v>10.038826066355879</v>
      </c>
      <c r="W18" s="51"/>
    </row>
    <row r="19" spans="1:23" ht="14.25" customHeight="1" x14ac:dyDescent="0.35">
      <c r="A19" s="3"/>
      <c r="B19" s="2" t="str">
        <f t="shared" si="4"/>
        <v>Barranquilla</v>
      </c>
      <c r="C19" s="232">
        <f t="shared" si="4"/>
        <v>13.061526601991469</v>
      </c>
      <c r="D19" s="258">
        <f t="shared" si="4"/>
        <v>9.8508554689424734</v>
      </c>
      <c r="E19" s="232">
        <f t="shared" si="0"/>
        <v>-3.2106711330489954</v>
      </c>
      <c r="F19" s="24"/>
      <c r="G19" s="232">
        <f t="shared" si="5"/>
        <v>12.545474817094219</v>
      </c>
      <c r="H19" s="258">
        <f t="shared" si="5"/>
        <v>9.5860259701012343</v>
      </c>
      <c r="I19" s="232">
        <f t="shared" si="1"/>
        <v>-2.9594488469929843</v>
      </c>
      <c r="J19" s="275"/>
      <c r="K19" s="77"/>
      <c r="L19" s="51" t="str">
        <f t="shared" si="2"/>
        <v>Barranquilla</v>
      </c>
      <c r="M19" s="97">
        <f t="shared" si="3"/>
        <v>9.8508554689424734</v>
      </c>
      <c r="O19" s="51" t="s">
        <v>332</v>
      </c>
      <c r="P19" s="76">
        <v>13.061526601991469</v>
      </c>
      <c r="Q19" s="76">
        <v>9.8508554689424734</v>
      </c>
      <c r="R19" s="76">
        <v>12.545474817094219</v>
      </c>
      <c r="S19" s="76">
        <v>9.5860259701012343</v>
      </c>
      <c r="U19" s="51" t="str">
        <f t="shared" si="6"/>
        <v>Barranquilla</v>
      </c>
      <c r="V19" s="97">
        <f t="shared" si="7"/>
        <v>9.8508554689424734</v>
      </c>
      <c r="W19" s="51"/>
    </row>
    <row r="20" spans="1:23" ht="15" customHeight="1" x14ac:dyDescent="0.35">
      <c r="A20" s="3"/>
      <c r="B20" s="2" t="str">
        <f t="shared" si="4"/>
        <v>Cali</v>
      </c>
      <c r="C20" s="232">
        <f t="shared" si="4"/>
        <v>13.310348391532937</v>
      </c>
      <c r="D20" s="258">
        <f t="shared" si="4"/>
        <v>9.4919941694486134</v>
      </c>
      <c r="E20" s="232">
        <f t="shared" si="0"/>
        <v>-3.8183542220843236</v>
      </c>
      <c r="F20" s="24"/>
      <c r="G20" s="232">
        <f t="shared" si="5"/>
        <v>9.2866640200124593</v>
      </c>
      <c r="H20" s="258">
        <f t="shared" si="5"/>
        <v>8.5772923665591936</v>
      </c>
      <c r="I20" s="232">
        <f t="shared" si="1"/>
        <v>-0.70937165345326569</v>
      </c>
      <c r="J20" s="275"/>
      <c r="K20" s="77"/>
      <c r="L20" s="51" t="str">
        <f t="shared" si="2"/>
        <v>Cali</v>
      </c>
      <c r="M20" s="97">
        <f t="shared" si="3"/>
        <v>9.4919941694486134</v>
      </c>
      <c r="O20" s="51" t="s">
        <v>333</v>
      </c>
      <c r="P20" s="76">
        <v>13.310348391532937</v>
      </c>
      <c r="Q20" s="76">
        <v>9.4919941694486134</v>
      </c>
      <c r="R20" s="76">
        <v>9.2866640200124593</v>
      </c>
      <c r="S20" s="76">
        <v>8.5772923665591936</v>
      </c>
      <c r="U20" s="51" t="str">
        <f t="shared" si="6"/>
        <v>Cali</v>
      </c>
      <c r="V20" s="97">
        <f t="shared" si="7"/>
        <v>9.4919941694486134</v>
      </c>
      <c r="W20" s="51"/>
    </row>
    <row r="21" spans="1:23" ht="14.25" customHeight="1" x14ac:dyDescent="0.4">
      <c r="A21" s="3"/>
      <c r="B21" s="21" t="str">
        <f>+O21</f>
        <v>Total 13 áreas</v>
      </c>
      <c r="C21" s="259">
        <f t="shared" si="4"/>
        <v>12.745615418081668</v>
      </c>
      <c r="D21" s="236">
        <f t="shared" si="4"/>
        <v>9.2664095322936237</v>
      </c>
      <c r="E21" s="259">
        <f t="shared" si="0"/>
        <v>-3.4792058857880441</v>
      </c>
      <c r="F21" s="24"/>
      <c r="G21" s="259">
        <f t="shared" si="5"/>
        <v>10.419454398299512</v>
      </c>
      <c r="H21" s="236">
        <f t="shared" si="5"/>
        <v>8.1874882920404755</v>
      </c>
      <c r="I21" s="259">
        <f t="shared" si="1"/>
        <v>-2.231966106259037</v>
      </c>
      <c r="J21" s="275"/>
      <c r="K21" s="77"/>
      <c r="L21" s="51" t="str">
        <f t="shared" si="2"/>
        <v>Total 13 áreas</v>
      </c>
      <c r="M21" s="97">
        <f t="shared" si="3"/>
        <v>9.2664095322936237</v>
      </c>
      <c r="O21" s="51" t="s">
        <v>337</v>
      </c>
      <c r="P21" s="76">
        <v>12.745615418081668</v>
      </c>
      <c r="Q21" s="76">
        <v>9.2664095322936237</v>
      </c>
      <c r="R21" s="76">
        <v>10.419454398299512</v>
      </c>
      <c r="S21" s="76">
        <v>8.1874882920404755</v>
      </c>
      <c r="U21" s="51" t="str">
        <f t="shared" si="6"/>
        <v>Total 13 áreas</v>
      </c>
      <c r="V21" s="97">
        <f t="shared" si="7"/>
        <v>9.2664095322936237</v>
      </c>
      <c r="W21" s="51"/>
    </row>
    <row r="22" spans="1:23" ht="14.25" customHeight="1" x14ac:dyDescent="0.35">
      <c r="A22" s="3"/>
      <c r="B22" s="2" t="str">
        <f t="shared" si="4"/>
        <v>Villavicencio</v>
      </c>
      <c r="C22" s="232">
        <f t="shared" si="4"/>
        <v>11.444217518491479</v>
      </c>
      <c r="D22" s="258">
        <f t="shared" si="4"/>
        <v>9.115827082191478</v>
      </c>
      <c r="E22" s="232">
        <f t="shared" si="0"/>
        <v>-2.3283904363000012</v>
      </c>
      <c r="F22" s="24"/>
      <c r="G22" s="232">
        <f t="shared" si="5"/>
        <v>8.0352986537856221</v>
      </c>
      <c r="H22" s="258">
        <f t="shared" si="5"/>
        <v>7.6839027515134131</v>
      </c>
      <c r="I22" s="232">
        <f t="shared" si="1"/>
        <v>-0.35139590227220907</v>
      </c>
      <c r="J22" s="275"/>
      <c r="K22" s="77"/>
      <c r="L22" s="51" t="str">
        <f t="shared" si="2"/>
        <v>Villavicencio</v>
      </c>
      <c r="M22" s="97">
        <f t="shared" si="3"/>
        <v>9.115827082191478</v>
      </c>
      <c r="O22" s="51" t="s">
        <v>334</v>
      </c>
      <c r="P22" s="76">
        <v>11.444217518491479</v>
      </c>
      <c r="Q22" s="76">
        <v>9.115827082191478</v>
      </c>
      <c r="R22" s="76">
        <v>8.0352986537856221</v>
      </c>
      <c r="S22" s="76">
        <v>7.6839027515134131</v>
      </c>
      <c r="U22" s="51" t="str">
        <f t="shared" si="6"/>
        <v>Villavicencio</v>
      </c>
      <c r="V22" s="97">
        <f t="shared" si="7"/>
        <v>9.115827082191478</v>
      </c>
      <c r="W22" s="51"/>
    </row>
    <row r="23" spans="1:23" ht="14.25" customHeight="1" x14ac:dyDescent="0.35">
      <c r="A23" s="3"/>
      <c r="B23" s="2" t="str">
        <f t="shared" si="4"/>
        <v>Manizales</v>
      </c>
      <c r="C23" s="232">
        <f t="shared" si="4"/>
        <v>12.854144662261973</v>
      </c>
      <c r="D23" s="258">
        <f t="shared" si="4"/>
        <v>8.9402903531269846</v>
      </c>
      <c r="E23" s="232">
        <f t="shared" si="0"/>
        <v>-3.9138543091349884</v>
      </c>
      <c r="F23" s="24"/>
      <c r="G23" s="232">
        <f t="shared" si="5"/>
        <v>10.201394602791655</v>
      </c>
      <c r="H23" s="258">
        <f t="shared" si="5"/>
        <v>8.1462857544271507</v>
      </c>
      <c r="I23" s="232">
        <f t="shared" si="1"/>
        <v>-2.0551088483645046</v>
      </c>
      <c r="J23" s="275"/>
      <c r="K23" s="77"/>
      <c r="L23" s="51" t="str">
        <f t="shared" si="2"/>
        <v>Manizales</v>
      </c>
      <c r="M23" s="97">
        <f t="shared" si="3"/>
        <v>8.9402903531269846</v>
      </c>
      <c r="O23" s="51" t="s">
        <v>343</v>
      </c>
      <c r="P23" s="76">
        <v>12.854144662261973</v>
      </c>
      <c r="Q23" s="76">
        <v>8.9402903531269846</v>
      </c>
      <c r="R23" s="76">
        <v>10.201394602791655</v>
      </c>
      <c r="S23" s="76">
        <v>8.1462857544271507</v>
      </c>
      <c r="U23" s="51" t="str">
        <f t="shared" si="6"/>
        <v>Manizales</v>
      </c>
      <c r="V23" s="97">
        <f t="shared" si="7"/>
        <v>8.9402903531269846</v>
      </c>
      <c r="W23" s="51"/>
    </row>
    <row r="24" spans="1:23" ht="15" customHeight="1" x14ac:dyDescent="0.4">
      <c r="A24" s="3"/>
      <c r="B24" s="21" t="str">
        <f t="shared" si="4"/>
        <v>Bogotá</v>
      </c>
      <c r="C24" s="236">
        <f t="shared" si="4"/>
        <v>12.567684654833281</v>
      </c>
      <c r="D24" s="236">
        <f t="shared" si="4"/>
        <v>8.8135487874521328</v>
      </c>
      <c r="E24" s="236">
        <f t="shared" si="0"/>
        <v>-3.754135867381148</v>
      </c>
      <c r="F24" s="24"/>
      <c r="G24" s="236">
        <f t="shared" si="5"/>
        <v>9.932310704826314</v>
      </c>
      <c r="H24" s="236">
        <f t="shared" si="5"/>
        <v>7.5300320583314928</v>
      </c>
      <c r="I24" s="236">
        <f t="shared" si="1"/>
        <v>-2.4022786464948211</v>
      </c>
      <c r="J24" s="275"/>
      <c r="K24" s="77"/>
      <c r="L24" s="51" t="str">
        <f t="shared" si="2"/>
        <v>Bogotá</v>
      </c>
      <c r="M24" s="97">
        <f t="shared" si="3"/>
        <v>8.8135487874521328</v>
      </c>
      <c r="O24" s="51" t="s">
        <v>338</v>
      </c>
      <c r="P24" s="76">
        <v>12.567684654833281</v>
      </c>
      <c r="Q24" s="76">
        <v>8.8135487874521328</v>
      </c>
      <c r="R24" s="76">
        <v>9.932310704826314</v>
      </c>
      <c r="S24" s="76">
        <v>7.5300320583314928</v>
      </c>
      <c r="U24" s="51" t="str">
        <f t="shared" si="6"/>
        <v>Bogotá</v>
      </c>
      <c r="V24" s="97">
        <f t="shared" si="7"/>
        <v>8.8135487874521328</v>
      </c>
      <c r="W24" s="51"/>
    </row>
    <row r="25" spans="1:23" ht="15" customHeight="1" x14ac:dyDescent="0.35">
      <c r="A25" s="3"/>
      <c r="B25" s="2" t="str">
        <f t="shared" si="4"/>
        <v>Medellín</v>
      </c>
      <c r="C25" s="232">
        <f t="shared" si="4"/>
        <v>13.274627805094244</v>
      </c>
      <c r="D25" s="258">
        <f t="shared" si="4"/>
        <v>8.4449523108257942</v>
      </c>
      <c r="E25" s="232">
        <f t="shared" si="0"/>
        <v>-4.8296754942684501</v>
      </c>
      <c r="F25" s="24"/>
      <c r="G25" s="232">
        <f t="shared" si="5"/>
        <v>11.635582810094137</v>
      </c>
      <c r="H25" s="258">
        <f t="shared" si="5"/>
        <v>6.7318467205541337</v>
      </c>
      <c r="I25" s="232">
        <f t="shared" si="1"/>
        <v>-4.9037360895400033</v>
      </c>
      <c r="J25" s="275"/>
      <c r="K25" s="77"/>
      <c r="L25" s="51" t="str">
        <f t="shared" si="2"/>
        <v>Medellín</v>
      </c>
      <c r="M25" s="97">
        <f t="shared" si="3"/>
        <v>8.4449523108257942</v>
      </c>
      <c r="O25" s="51" t="s">
        <v>335</v>
      </c>
      <c r="P25" s="76">
        <v>13.274627805094244</v>
      </c>
      <c r="Q25" s="76">
        <v>8.4449523108257942</v>
      </c>
      <c r="R25" s="76">
        <v>11.635582810094137</v>
      </c>
      <c r="S25" s="76">
        <v>6.7318467205541337</v>
      </c>
      <c r="U25" s="51" t="str">
        <f t="shared" si="6"/>
        <v>Medellín</v>
      </c>
      <c r="V25" s="97">
        <f t="shared" si="7"/>
        <v>8.4449523108257942</v>
      </c>
      <c r="W25" s="51"/>
    </row>
    <row r="26" spans="1:23" ht="15" customHeight="1" x14ac:dyDescent="0.35">
      <c r="A26" s="3"/>
      <c r="B26" s="2" t="str">
        <f t="shared" si="4"/>
        <v>Bucaramanga</v>
      </c>
      <c r="C26" s="232">
        <f t="shared" si="4"/>
        <v>12.11813212362806</v>
      </c>
      <c r="D26" s="258">
        <f t="shared" si="4"/>
        <v>8.2497409403183841</v>
      </c>
      <c r="E26" s="232">
        <f t="shared" si="0"/>
        <v>-3.8683911833096758</v>
      </c>
      <c r="F26" s="24"/>
      <c r="G26" s="232">
        <f t="shared" si="5"/>
        <v>8.7645460130425388</v>
      </c>
      <c r="H26" s="258">
        <f t="shared" si="5"/>
        <v>8.7609919464089909</v>
      </c>
      <c r="I26" s="232">
        <f t="shared" si="1"/>
        <v>-3.5540666335478477E-3</v>
      </c>
      <c r="J26" s="275"/>
      <c r="K26" s="77"/>
      <c r="L26" s="51" t="str">
        <f t="shared" si="2"/>
        <v>Bucaramanga</v>
      </c>
      <c r="M26" s="97">
        <f t="shared" si="3"/>
        <v>8.2497409403183841</v>
      </c>
      <c r="O26" s="51" t="s">
        <v>336</v>
      </c>
      <c r="P26" s="76">
        <v>12.11813212362806</v>
      </c>
      <c r="Q26" s="76">
        <v>8.2497409403183841</v>
      </c>
      <c r="R26" s="76">
        <v>8.7645460130425388</v>
      </c>
      <c r="S26" s="76">
        <v>8.7609919464089909</v>
      </c>
      <c r="U26" s="51" t="str">
        <f t="shared" si="6"/>
        <v>Bucaramanga</v>
      </c>
      <c r="V26" s="97">
        <f t="shared" si="7"/>
        <v>8.2497409403183841</v>
      </c>
      <c r="W26" s="51"/>
    </row>
    <row r="27" spans="1:23" x14ac:dyDescent="0.35">
      <c r="A27" s="3"/>
      <c r="B27" s="35"/>
      <c r="C27" s="61"/>
      <c r="D27" s="61"/>
      <c r="E27" s="61"/>
      <c r="F27" s="61"/>
      <c r="G27" s="61"/>
      <c r="H27" s="61"/>
      <c r="I27" s="61"/>
      <c r="J27" s="275"/>
      <c r="K27" s="77"/>
      <c r="V27" s="51"/>
      <c r="W27" s="51"/>
    </row>
    <row r="28" spans="1:23" ht="13.15" x14ac:dyDescent="0.4">
      <c r="A28" s="3"/>
      <c r="B28" s="21" t="s">
        <v>79</v>
      </c>
      <c r="C28" s="259">
        <f>+C24-C21</f>
        <v>-0.17793076324838708</v>
      </c>
      <c r="D28" s="236">
        <f>+D24-D21</f>
        <v>-0.45286074484149097</v>
      </c>
      <c r="E28" s="260"/>
      <c r="F28" s="260"/>
      <c r="G28" s="259">
        <f>+G24-G21</f>
        <v>-0.48714369347319852</v>
      </c>
      <c r="H28" s="236">
        <f>+H24-H21</f>
        <v>-0.65745623370898265</v>
      </c>
      <c r="I28" s="260"/>
      <c r="J28" s="275"/>
      <c r="K28" s="77"/>
      <c r="V28" s="51"/>
      <c r="W28" s="51"/>
    </row>
    <row r="29" spans="1:23" x14ac:dyDescent="0.35">
      <c r="A29" s="3"/>
      <c r="B29" s="35"/>
      <c r="C29" s="260"/>
      <c r="D29" s="260"/>
      <c r="E29" s="260"/>
      <c r="F29" s="260"/>
      <c r="G29" s="260"/>
      <c r="H29" s="260"/>
      <c r="I29" s="260"/>
      <c r="J29" s="275"/>
      <c r="K29" s="77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</row>
    <row r="30" spans="1:23" ht="13.15" x14ac:dyDescent="0.35">
      <c r="A30" s="3"/>
      <c r="B30" s="35"/>
      <c r="C30" s="197" t="s">
        <v>180</v>
      </c>
      <c r="D30" s="197"/>
      <c r="E30" s="197"/>
      <c r="F30" s="197"/>
      <c r="G30" s="197"/>
      <c r="H30" s="197"/>
      <c r="I30" s="197"/>
      <c r="J30" s="13"/>
      <c r="K30" s="77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</row>
    <row r="31" spans="1:23" ht="13.15" x14ac:dyDescent="0.35">
      <c r="A31" s="3"/>
      <c r="B31" s="35"/>
      <c r="C31" s="197" t="str">
        <f>'Tasa desocup%Ciudades 15 a 28 '!$C$31:$I$31</f>
        <v>Porcentaje, año corrido noviembre 2022</v>
      </c>
      <c r="D31" s="197"/>
      <c r="E31" s="197"/>
      <c r="F31" s="197"/>
      <c r="G31" s="197"/>
      <c r="H31" s="197"/>
      <c r="I31" s="197"/>
      <c r="J31" s="13"/>
      <c r="K31" s="77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</row>
    <row r="32" spans="1:23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7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</row>
    <row r="33" spans="1:24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7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</row>
    <row r="34" spans="1:24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7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</row>
    <row r="35" spans="1:24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7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</row>
    <row r="36" spans="1:24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7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59"/>
    </row>
    <row r="37" spans="1:24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7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59"/>
    </row>
    <row r="38" spans="1:24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7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4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77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4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2"/>
    </row>
    <row r="48" spans="1:24" x14ac:dyDescent="0.35">
      <c r="A48" s="144" t="s">
        <v>321</v>
      </c>
      <c r="B48" s="147"/>
      <c r="C48" s="147"/>
      <c r="D48" s="147"/>
      <c r="E48" s="147"/>
      <c r="F48" s="147"/>
      <c r="G48" s="147"/>
      <c r="H48" s="147"/>
      <c r="I48" s="147"/>
      <c r="J48" s="13"/>
      <c r="K48" s="2"/>
    </row>
    <row r="49" spans="1:11" x14ac:dyDescent="0.35">
      <c r="A49" s="144" t="s">
        <v>214</v>
      </c>
      <c r="B49" s="147"/>
      <c r="C49" s="147"/>
      <c r="D49" s="147"/>
      <c r="E49" s="147"/>
      <c r="F49" s="147"/>
      <c r="G49" s="147"/>
      <c r="H49" s="147"/>
      <c r="I49" s="147"/>
      <c r="J49" s="13"/>
      <c r="K49" s="2"/>
    </row>
    <row r="50" spans="1:11" x14ac:dyDescent="0.35">
      <c r="A50" s="144" t="s">
        <v>172</v>
      </c>
      <c r="B50" s="147"/>
      <c r="C50" s="147"/>
      <c r="D50" s="147"/>
      <c r="E50" s="147"/>
      <c r="F50" s="147"/>
      <c r="G50" s="147"/>
      <c r="H50" s="147"/>
      <c r="I50" s="147"/>
      <c r="J50" s="13"/>
      <c r="K50" s="2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2"/>
    </row>
    <row r="52" spans="1:11" x14ac:dyDescent="0.35">
      <c r="K52" s="2"/>
    </row>
    <row r="53" spans="1:11" x14ac:dyDescent="0.3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K8" sqref="K8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2.1328125" style="10" customWidth="1"/>
    <col min="4" max="4" width="11.53125" style="10" customWidth="1"/>
    <col min="5" max="5" width="14.33203125" style="10" customWidth="1"/>
    <col min="6" max="6" width="8.86328125" style="10" customWidth="1"/>
    <col min="7" max="7" width="10.53125" style="10" customWidth="1"/>
    <col min="8" max="8" width="13.1328125" style="10" customWidth="1"/>
    <col min="9" max="9" width="14.46484375" style="10" customWidth="1"/>
    <col min="10" max="10" width="1.86328125" style="10" customWidth="1"/>
    <col min="11" max="11" width="10.86328125" style="10"/>
    <col min="12" max="12" width="14.33203125" style="51" bestFit="1" customWidth="1"/>
    <col min="13" max="13" width="5.6640625" style="51" bestFit="1" customWidth="1"/>
    <col min="14" max="20" width="10.86328125" style="51"/>
    <col min="21" max="22" width="10.86328125" style="58"/>
    <col min="23" max="16384" width="10.86328125" style="10"/>
  </cols>
  <sheetData>
    <row r="1" spans="1:23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5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</row>
    <row r="6" spans="1:23" ht="30.7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59"/>
    </row>
    <row r="7" spans="1:23" ht="13.15" x14ac:dyDescent="0.4">
      <c r="A7" s="3"/>
      <c r="B7" s="11"/>
      <c r="C7" s="192" t="s">
        <v>92</v>
      </c>
      <c r="D7" s="192"/>
      <c r="E7" s="192"/>
      <c r="F7" s="192"/>
      <c r="G7" s="192"/>
      <c r="H7" s="192"/>
      <c r="I7" s="192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ht="13.15" x14ac:dyDescent="0.4">
      <c r="A8" s="3"/>
      <c r="B8" s="11"/>
      <c r="C8" s="192" t="str">
        <f>'Tasa desocup%Ciudades 29 a 45'!C8:I8</f>
        <v>Porcentaje</v>
      </c>
      <c r="D8" s="192"/>
      <c r="E8" s="192"/>
      <c r="F8" s="192"/>
      <c r="G8" s="192"/>
      <c r="H8" s="192"/>
      <c r="I8" s="192"/>
      <c r="J8" s="13"/>
      <c r="K8" s="2"/>
      <c r="U8" s="51"/>
      <c r="V8" s="51"/>
    </row>
    <row r="9" spans="1:23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'Tasa desocup%Ciudades 29 a 45'!E10:E11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2"/>
      <c r="U10" s="51"/>
      <c r="V10" s="51"/>
      <c r="W10" s="51"/>
    </row>
    <row r="11" spans="1:23" ht="15.75" customHeight="1" x14ac:dyDescent="0.4">
      <c r="A11" s="3"/>
      <c r="B11" s="2"/>
      <c r="C11" s="174">
        <f>'Tasa desocup%Ciudades 29 a 45'!C11</f>
        <v>2021</v>
      </c>
      <c r="D11" s="174">
        <f>'Tasa desocup%Ciudades 29 a 45'!D11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L11" s="88"/>
      <c r="U11" s="51"/>
      <c r="V11" s="51"/>
      <c r="W11" s="51"/>
    </row>
    <row r="12" spans="1:23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4">
      <c r="A13" s="3"/>
      <c r="B13" s="2" t="str">
        <f>+O13</f>
        <v>Ibagué</v>
      </c>
      <c r="C13" s="232">
        <f>+P13</f>
        <v>13.76185772744101</v>
      </c>
      <c r="D13" s="258">
        <f>+Q13</f>
        <v>12.533632050279031</v>
      </c>
      <c r="E13" s="232">
        <f t="shared" ref="E13:E26" si="0">+D13-C13</f>
        <v>-1.2282256771619782</v>
      </c>
      <c r="F13" s="24"/>
      <c r="G13" s="232">
        <f>+R13</f>
        <v>9.4807367227447408</v>
      </c>
      <c r="H13" s="258">
        <f>+S13</f>
        <v>12.148169755349967</v>
      </c>
      <c r="I13" s="232">
        <f t="shared" ref="I13:I26" si="1">+H13-G13</f>
        <v>2.667433032605226</v>
      </c>
      <c r="J13" s="13"/>
      <c r="K13" s="2"/>
      <c r="L13" s="51" t="str">
        <f t="shared" ref="L13:L26" si="2">B13</f>
        <v>Ibagué</v>
      </c>
      <c r="M13" s="97">
        <f t="shared" ref="M13:M26" si="3">D13</f>
        <v>12.533632050279031</v>
      </c>
      <c r="O13" s="98" t="s">
        <v>344</v>
      </c>
      <c r="P13" s="99">
        <v>13.76185772744101</v>
      </c>
      <c r="Q13" s="99">
        <v>12.533632050279031</v>
      </c>
      <c r="R13" s="99">
        <v>9.4807367227447408</v>
      </c>
      <c r="S13" s="99">
        <v>12.148169755349967</v>
      </c>
      <c r="U13" s="51" t="str">
        <f>+B13</f>
        <v>Ibagué</v>
      </c>
      <c r="V13" s="97">
        <f>+D13</f>
        <v>12.533632050279031</v>
      </c>
      <c r="W13" s="51"/>
    </row>
    <row r="14" spans="1:23" ht="14.25" customHeight="1" x14ac:dyDescent="0.4">
      <c r="A14" s="3"/>
      <c r="B14" s="21" t="str">
        <f t="shared" ref="B14:D26" si="4">+O14</f>
        <v>Bogotá</v>
      </c>
      <c r="C14" s="236">
        <f t="shared" si="4"/>
        <v>14.097132182417285</v>
      </c>
      <c r="D14" s="236">
        <f t="shared" si="4"/>
        <v>9.2541053737122212</v>
      </c>
      <c r="E14" s="236">
        <f t="shared" si="0"/>
        <v>-4.8430268087050639</v>
      </c>
      <c r="F14" s="174"/>
      <c r="G14" s="236">
        <f t="shared" ref="G14:H26" si="5">+R14</f>
        <v>10.637193515821327</v>
      </c>
      <c r="H14" s="236">
        <f t="shared" si="5"/>
        <v>5.9954551770348434</v>
      </c>
      <c r="I14" s="236">
        <f t="shared" si="1"/>
        <v>-4.6417383387864835</v>
      </c>
      <c r="J14" s="13"/>
      <c r="K14" s="2"/>
      <c r="L14" s="51" t="str">
        <f t="shared" si="2"/>
        <v>Bogotá</v>
      </c>
      <c r="M14" s="97">
        <f t="shared" si="3"/>
        <v>9.2541053737122212</v>
      </c>
      <c r="O14" s="98" t="s">
        <v>338</v>
      </c>
      <c r="P14" s="99">
        <v>14.097132182417285</v>
      </c>
      <c r="Q14" s="99">
        <v>9.2541053737122212</v>
      </c>
      <c r="R14" s="99">
        <v>10.637193515821327</v>
      </c>
      <c r="S14" s="99">
        <v>5.9954551770348434</v>
      </c>
      <c r="U14" s="51" t="str">
        <f t="shared" ref="U14:U26" si="6">+B14</f>
        <v>Bogotá</v>
      </c>
      <c r="V14" s="97">
        <f t="shared" ref="V14:V26" si="7">+D14</f>
        <v>9.2541053737122212</v>
      </c>
      <c r="W14" s="51"/>
    </row>
    <row r="15" spans="1:23" ht="14.25" customHeight="1" x14ac:dyDescent="0.4">
      <c r="A15" s="3"/>
      <c r="B15" s="2" t="str">
        <f t="shared" si="4"/>
        <v>Montería</v>
      </c>
      <c r="C15" s="232">
        <f t="shared" si="4"/>
        <v>9.5163492711021451</v>
      </c>
      <c r="D15" s="258">
        <f t="shared" si="4"/>
        <v>8.9255161333790571</v>
      </c>
      <c r="E15" s="232">
        <f t="shared" si="0"/>
        <v>-0.59083313772308799</v>
      </c>
      <c r="F15" s="24"/>
      <c r="G15" s="232">
        <f t="shared" si="5"/>
        <v>8.7279810758614165</v>
      </c>
      <c r="H15" s="258">
        <f t="shared" si="5"/>
        <v>9.4504895510678768</v>
      </c>
      <c r="I15" s="232">
        <f t="shared" si="1"/>
        <v>0.72250847520646033</v>
      </c>
      <c r="J15" s="13"/>
      <c r="K15" s="2"/>
      <c r="L15" s="51" t="str">
        <f t="shared" si="2"/>
        <v>Montería</v>
      </c>
      <c r="M15" s="97">
        <f t="shared" si="3"/>
        <v>8.9255161333790571</v>
      </c>
      <c r="O15" s="98" t="s">
        <v>340</v>
      </c>
      <c r="P15" s="99">
        <v>9.5163492711021451</v>
      </c>
      <c r="Q15" s="99">
        <v>8.9255161333790571</v>
      </c>
      <c r="R15" s="99">
        <v>8.7279810758614165</v>
      </c>
      <c r="S15" s="99">
        <v>9.4504895510678768</v>
      </c>
      <c r="U15" s="51" t="str">
        <f t="shared" si="6"/>
        <v>Montería</v>
      </c>
      <c r="V15" s="97">
        <f t="shared" si="7"/>
        <v>8.9255161333790571</v>
      </c>
      <c r="W15" s="51"/>
    </row>
    <row r="16" spans="1:23" ht="13.15" x14ac:dyDescent="0.4">
      <c r="A16" s="3"/>
      <c r="B16" s="2" t="str">
        <f t="shared" si="4"/>
        <v>Cali</v>
      </c>
      <c r="C16" s="232">
        <f t="shared" si="4"/>
        <v>10.095814487427528</v>
      </c>
      <c r="D16" s="258">
        <f t="shared" si="4"/>
        <v>8.8887281068735842</v>
      </c>
      <c r="E16" s="232">
        <f t="shared" si="0"/>
        <v>-1.2070863805539442</v>
      </c>
      <c r="F16" s="24"/>
      <c r="G16" s="232">
        <f t="shared" si="5"/>
        <v>7.7733528605174405</v>
      </c>
      <c r="H16" s="258">
        <f t="shared" si="5"/>
        <v>7.7930145116102345</v>
      </c>
      <c r="I16" s="232">
        <f t="shared" si="1"/>
        <v>1.9661651092794052E-2</v>
      </c>
      <c r="J16" s="13"/>
      <c r="K16" s="2"/>
      <c r="L16" s="51" t="str">
        <f t="shared" si="2"/>
        <v>Cali</v>
      </c>
      <c r="M16" s="97">
        <f t="shared" si="3"/>
        <v>8.8887281068735842</v>
      </c>
      <c r="O16" s="98" t="s">
        <v>333</v>
      </c>
      <c r="P16" s="99">
        <v>10.095814487427528</v>
      </c>
      <c r="Q16" s="99">
        <v>8.8887281068735842</v>
      </c>
      <c r="R16" s="99">
        <v>7.7733528605174405</v>
      </c>
      <c r="S16" s="99">
        <v>7.7930145116102345</v>
      </c>
      <c r="U16" s="51" t="str">
        <f t="shared" si="6"/>
        <v>Cali</v>
      </c>
      <c r="V16" s="97">
        <f t="shared" si="7"/>
        <v>8.8887281068735842</v>
      </c>
      <c r="W16" s="51"/>
    </row>
    <row r="17" spans="1:23" ht="15" customHeight="1" x14ac:dyDescent="0.4">
      <c r="A17" s="3"/>
      <c r="B17" s="2" t="str">
        <f t="shared" si="4"/>
        <v>Cúcuta</v>
      </c>
      <c r="C17" s="232">
        <f t="shared" si="4"/>
        <v>12.757468791482957</v>
      </c>
      <c r="D17" s="258">
        <f t="shared" si="4"/>
        <v>8.7078536363626036</v>
      </c>
      <c r="E17" s="232">
        <f t="shared" si="0"/>
        <v>-4.0496151551203532</v>
      </c>
      <c r="F17" s="24"/>
      <c r="G17" s="232">
        <f t="shared" si="5"/>
        <v>9.3978250675692063</v>
      </c>
      <c r="H17" s="258">
        <f t="shared" si="5"/>
        <v>9.0641497839610903</v>
      </c>
      <c r="I17" s="232">
        <f t="shared" si="1"/>
        <v>-0.33367528360811605</v>
      </c>
      <c r="J17" s="13"/>
      <c r="K17" s="2"/>
      <c r="L17" s="51" t="str">
        <f t="shared" si="2"/>
        <v>Cúcuta</v>
      </c>
      <c r="M17" s="97">
        <f t="shared" si="3"/>
        <v>8.7078536363626036</v>
      </c>
      <c r="O17" s="98" t="s">
        <v>342</v>
      </c>
      <c r="P17" s="99">
        <v>12.757468791482957</v>
      </c>
      <c r="Q17" s="99">
        <v>8.7078536363626036</v>
      </c>
      <c r="R17" s="99">
        <v>9.3978250675692063</v>
      </c>
      <c r="S17" s="99">
        <v>9.0641497839610903</v>
      </c>
      <c r="U17" s="51" t="str">
        <f t="shared" si="6"/>
        <v>Cúcuta</v>
      </c>
      <c r="V17" s="97">
        <f t="shared" si="7"/>
        <v>8.7078536363626036</v>
      </c>
      <c r="W17" s="51"/>
    </row>
    <row r="18" spans="1:23" ht="14.25" customHeight="1" x14ac:dyDescent="0.4">
      <c r="A18" s="3"/>
      <c r="B18" s="21" t="str">
        <f t="shared" si="4"/>
        <v>Total 13 áreas</v>
      </c>
      <c r="C18" s="259">
        <f t="shared" si="4"/>
        <v>11.725746154876026</v>
      </c>
      <c r="D18" s="236">
        <f t="shared" si="4"/>
        <v>8.1573215147173226</v>
      </c>
      <c r="E18" s="259">
        <f t="shared" si="0"/>
        <v>-3.5684246401587032</v>
      </c>
      <c r="F18" s="24"/>
      <c r="G18" s="259">
        <f t="shared" si="5"/>
        <v>9.4661834439746695</v>
      </c>
      <c r="H18" s="236">
        <f t="shared" si="5"/>
        <v>6.59592507487885</v>
      </c>
      <c r="I18" s="259">
        <f t="shared" si="1"/>
        <v>-2.8702583690958194</v>
      </c>
      <c r="J18" s="13"/>
      <c r="K18" s="2"/>
      <c r="L18" s="51" t="str">
        <f t="shared" si="2"/>
        <v>Total 13 áreas</v>
      </c>
      <c r="M18" s="97">
        <f t="shared" si="3"/>
        <v>8.1573215147173226</v>
      </c>
      <c r="O18" s="98" t="s">
        <v>337</v>
      </c>
      <c r="P18" s="99">
        <v>11.725746154876026</v>
      </c>
      <c r="Q18" s="99">
        <v>8.1573215147173226</v>
      </c>
      <c r="R18" s="99">
        <v>9.4661834439746695</v>
      </c>
      <c r="S18" s="99">
        <v>6.59592507487885</v>
      </c>
      <c r="U18" s="51" t="str">
        <f t="shared" si="6"/>
        <v>Total 13 áreas</v>
      </c>
      <c r="V18" s="97">
        <f t="shared" si="7"/>
        <v>8.1573215147173226</v>
      </c>
      <c r="W18" s="51"/>
    </row>
    <row r="19" spans="1:23" ht="15" customHeight="1" x14ac:dyDescent="0.4">
      <c r="A19" s="3"/>
      <c r="B19" s="2" t="str">
        <f t="shared" si="4"/>
        <v>Pasto</v>
      </c>
      <c r="C19" s="232">
        <f t="shared" si="4"/>
        <v>9.7398961955561312</v>
      </c>
      <c r="D19" s="258">
        <f t="shared" si="4"/>
        <v>7.8557135622791225</v>
      </c>
      <c r="E19" s="232">
        <f>+D19-C19</f>
        <v>-1.8841826332770086</v>
      </c>
      <c r="F19" s="24"/>
      <c r="G19" s="232">
        <f t="shared" si="5"/>
        <v>7.9003142473184349</v>
      </c>
      <c r="H19" s="258">
        <f t="shared" si="5"/>
        <v>6.8616583468122494</v>
      </c>
      <c r="I19" s="232">
        <f t="shared" si="1"/>
        <v>-1.0386559005061855</v>
      </c>
      <c r="J19" s="13"/>
      <c r="K19" s="2"/>
      <c r="L19" s="51" t="str">
        <f t="shared" si="2"/>
        <v>Pasto</v>
      </c>
      <c r="M19" s="97">
        <f t="shared" si="3"/>
        <v>7.8557135622791225</v>
      </c>
      <c r="O19" s="98" t="s">
        <v>339</v>
      </c>
      <c r="P19" s="99">
        <v>9.7398961955561312</v>
      </c>
      <c r="Q19" s="99">
        <v>7.8557135622791225</v>
      </c>
      <c r="R19" s="99">
        <v>7.9003142473184349</v>
      </c>
      <c r="S19" s="99">
        <v>6.8616583468122494</v>
      </c>
      <c r="U19" s="51" t="str">
        <f t="shared" si="6"/>
        <v>Pasto</v>
      </c>
      <c r="V19" s="97">
        <f t="shared" si="7"/>
        <v>7.8557135622791225</v>
      </c>
      <c r="W19" s="51"/>
    </row>
    <row r="20" spans="1:23" ht="15" customHeight="1" x14ac:dyDescent="0.4">
      <c r="A20" s="3"/>
      <c r="B20" s="2" t="str">
        <f t="shared" si="4"/>
        <v>Manizales</v>
      </c>
      <c r="C20" s="232">
        <f t="shared" si="4"/>
        <v>11.608346292130591</v>
      </c>
      <c r="D20" s="258">
        <f t="shared" si="4"/>
        <v>7.4935889549734096</v>
      </c>
      <c r="E20" s="232">
        <f t="shared" si="0"/>
        <v>-4.1147573371571813</v>
      </c>
      <c r="F20" s="24"/>
      <c r="G20" s="232">
        <f t="shared" si="5"/>
        <v>7.9282033530959595</v>
      </c>
      <c r="H20" s="258">
        <f t="shared" si="5"/>
        <v>7.0454515798804893</v>
      </c>
      <c r="I20" s="232">
        <f t="shared" si="1"/>
        <v>-0.88275177321547016</v>
      </c>
      <c r="J20" s="13"/>
      <c r="K20" s="2"/>
      <c r="L20" s="51" t="str">
        <f t="shared" si="2"/>
        <v>Manizales</v>
      </c>
      <c r="M20" s="97">
        <f t="shared" si="3"/>
        <v>7.4935889549734096</v>
      </c>
      <c r="O20" s="98" t="s">
        <v>343</v>
      </c>
      <c r="P20" s="99">
        <v>11.608346292130591</v>
      </c>
      <c r="Q20" s="99">
        <v>7.4935889549734096</v>
      </c>
      <c r="R20" s="99">
        <v>7.9282033530959595</v>
      </c>
      <c r="S20" s="99">
        <v>7.0454515798804893</v>
      </c>
      <c r="U20" s="51" t="str">
        <f t="shared" si="6"/>
        <v>Manizales</v>
      </c>
      <c r="V20" s="97">
        <f t="shared" si="7"/>
        <v>7.4935889549734096</v>
      </c>
      <c r="W20" s="51"/>
    </row>
    <row r="21" spans="1:23" ht="15" customHeight="1" x14ac:dyDescent="0.4">
      <c r="A21" s="3"/>
      <c r="B21" s="2" t="str">
        <f t="shared" si="4"/>
        <v>Villavicencio</v>
      </c>
      <c r="C21" s="232">
        <f t="shared" si="4"/>
        <v>9.3440370849762875</v>
      </c>
      <c r="D21" s="258">
        <f t="shared" si="4"/>
        <v>7.4808693578315388</v>
      </c>
      <c r="E21" s="232">
        <f t="shared" si="0"/>
        <v>-1.8631677271447487</v>
      </c>
      <c r="F21" s="24"/>
      <c r="G21" s="232">
        <f t="shared" si="5"/>
        <v>5.7748875177640118</v>
      </c>
      <c r="H21" s="258">
        <f t="shared" si="5"/>
        <v>7.7269289451929204</v>
      </c>
      <c r="I21" s="232">
        <f t="shared" si="1"/>
        <v>1.9520414274289086</v>
      </c>
      <c r="J21" s="13"/>
      <c r="K21" s="2"/>
      <c r="L21" s="51" t="str">
        <f t="shared" si="2"/>
        <v>Villavicencio</v>
      </c>
      <c r="M21" s="97">
        <f t="shared" si="3"/>
        <v>7.4808693578315388</v>
      </c>
      <c r="O21" s="98" t="s">
        <v>334</v>
      </c>
      <c r="P21" s="99">
        <v>9.3440370849762875</v>
      </c>
      <c r="Q21" s="99">
        <v>7.4808693578315388</v>
      </c>
      <c r="R21" s="99">
        <v>5.7748875177640118</v>
      </c>
      <c r="S21" s="99">
        <v>7.7269289451929204</v>
      </c>
      <c r="U21" s="51" t="str">
        <f t="shared" si="6"/>
        <v>Villavicencio</v>
      </c>
      <c r="V21" s="97">
        <f t="shared" si="7"/>
        <v>7.4808693578315388</v>
      </c>
      <c r="W21" s="51"/>
    </row>
    <row r="22" spans="1:23" ht="14.25" customHeight="1" x14ac:dyDescent="0.4">
      <c r="A22" s="3"/>
      <c r="B22" s="2" t="str">
        <f t="shared" si="4"/>
        <v>Medellín</v>
      </c>
      <c r="C22" s="232">
        <f t="shared" si="4"/>
        <v>10.88187532439475</v>
      </c>
      <c r="D22" s="258">
        <f t="shared" si="4"/>
        <v>7.3867106996215846</v>
      </c>
      <c r="E22" s="232">
        <f t="shared" si="0"/>
        <v>-3.4951646247731656</v>
      </c>
      <c r="F22" s="24"/>
      <c r="G22" s="232">
        <f t="shared" si="5"/>
        <v>10.565192635976105</v>
      </c>
      <c r="H22" s="258">
        <f t="shared" si="5"/>
        <v>6.2212771762572467</v>
      </c>
      <c r="I22" s="232">
        <f t="shared" si="1"/>
        <v>-4.3439154597188585</v>
      </c>
      <c r="J22" s="13"/>
      <c r="K22" s="2"/>
      <c r="L22" s="51" t="str">
        <f t="shared" si="2"/>
        <v>Medellín</v>
      </c>
      <c r="M22" s="97">
        <f t="shared" si="3"/>
        <v>7.3867106996215846</v>
      </c>
      <c r="O22" s="98" t="s">
        <v>335</v>
      </c>
      <c r="P22" s="99">
        <v>10.88187532439475</v>
      </c>
      <c r="Q22" s="99">
        <v>7.3867106996215846</v>
      </c>
      <c r="R22" s="99">
        <v>10.565192635976105</v>
      </c>
      <c r="S22" s="99">
        <v>6.2212771762572467</v>
      </c>
      <c r="U22" s="51" t="str">
        <f t="shared" si="6"/>
        <v>Medellín</v>
      </c>
      <c r="V22" s="97">
        <f t="shared" si="7"/>
        <v>7.3867106996215846</v>
      </c>
      <c r="W22" s="51"/>
    </row>
    <row r="23" spans="1:23" ht="15" customHeight="1" x14ac:dyDescent="0.4">
      <c r="A23" s="3"/>
      <c r="B23" s="2" t="str">
        <f t="shared" si="4"/>
        <v>Barranquilla</v>
      </c>
      <c r="C23" s="232">
        <f t="shared" si="4"/>
        <v>8.6780863884916091</v>
      </c>
      <c r="D23" s="258">
        <f>+Q23</f>
        <v>6.8623472838660966</v>
      </c>
      <c r="E23" s="232">
        <f t="shared" si="0"/>
        <v>-1.8157391046255125</v>
      </c>
      <c r="F23" s="24"/>
      <c r="G23" s="232">
        <f t="shared" si="5"/>
        <v>9.4953880395484518</v>
      </c>
      <c r="H23" s="258">
        <f t="shared" si="5"/>
        <v>7.2943913085357552</v>
      </c>
      <c r="I23" s="232">
        <f t="shared" si="1"/>
        <v>-2.2009967310126966</v>
      </c>
      <c r="J23" s="13"/>
      <c r="K23" s="2"/>
      <c r="L23" s="51" t="str">
        <f t="shared" si="2"/>
        <v>Barranquilla</v>
      </c>
      <c r="M23" s="97">
        <f t="shared" si="3"/>
        <v>6.8623472838660966</v>
      </c>
      <c r="O23" s="98" t="s">
        <v>332</v>
      </c>
      <c r="P23" s="99">
        <v>8.6780863884916091</v>
      </c>
      <c r="Q23" s="99">
        <v>6.8623472838660966</v>
      </c>
      <c r="R23" s="99">
        <v>9.4953880395484518</v>
      </c>
      <c r="S23" s="99">
        <v>7.2943913085357552</v>
      </c>
      <c r="U23" s="51" t="str">
        <f t="shared" si="6"/>
        <v>Barranquilla</v>
      </c>
      <c r="V23" s="97">
        <f t="shared" si="7"/>
        <v>6.8623472838660966</v>
      </c>
      <c r="W23" s="51"/>
    </row>
    <row r="24" spans="1:23" ht="15" customHeight="1" x14ac:dyDescent="0.4">
      <c r="A24" s="3"/>
      <c r="B24" s="2" t="str">
        <f t="shared" si="4"/>
        <v>Pereira</v>
      </c>
      <c r="C24" s="232">
        <f t="shared" si="4"/>
        <v>11.169124533644247</v>
      </c>
      <c r="D24" s="258">
        <f t="shared" si="4"/>
        <v>6.5010036531695601</v>
      </c>
      <c r="E24" s="232">
        <f t="shared" si="0"/>
        <v>-4.668120880474687</v>
      </c>
      <c r="F24" s="24"/>
      <c r="G24" s="232">
        <f t="shared" si="5"/>
        <v>8.5163873535412975</v>
      </c>
      <c r="H24" s="258">
        <f t="shared" si="5"/>
        <v>4.8309654100271189</v>
      </c>
      <c r="I24" s="232">
        <f t="shared" si="1"/>
        <v>-3.6854219435141786</v>
      </c>
      <c r="J24" s="13"/>
      <c r="K24" s="2"/>
      <c r="L24" s="51" t="str">
        <f t="shared" si="2"/>
        <v>Pereira</v>
      </c>
      <c r="M24" s="97">
        <f t="shared" si="3"/>
        <v>6.5010036531695601</v>
      </c>
      <c r="O24" s="98" t="s">
        <v>341</v>
      </c>
      <c r="P24" s="99">
        <v>11.169124533644247</v>
      </c>
      <c r="Q24" s="99">
        <v>6.5010036531695601</v>
      </c>
      <c r="R24" s="99">
        <v>8.5163873535412975</v>
      </c>
      <c r="S24" s="99">
        <v>4.8309654100271189</v>
      </c>
      <c r="U24" s="51" t="str">
        <f t="shared" si="6"/>
        <v>Pereira</v>
      </c>
      <c r="V24" s="97">
        <f t="shared" si="7"/>
        <v>6.5010036531695601</v>
      </c>
      <c r="W24" s="51"/>
    </row>
    <row r="25" spans="1:23" ht="14.25" customHeight="1" x14ac:dyDescent="0.4">
      <c r="A25" s="3"/>
      <c r="B25" s="2" t="str">
        <f t="shared" si="4"/>
        <v>Cartagena</v>
      </c>
      <c r="C25" s="232">
        <f t="shared" si="4"/>
        <v>7.1129557181313103</v>
      </c>
      <c r="D25" s="258">
        <f t="shared" si="4"/>
        <v>5.3857931098564551</v>
      </c>
      <c r="E25" s="232">
        <f t="shared" si="0"/>
        <v>-1.7271626082748552</v>
      </c>
      <c r="F25" s="24"/>
      <c r="G25" s="232">
        <f t="shared" si="5"/>
        <v>5.7525322907898788</v>
      </c>
      <c r="H25" s="258">
        <f t="shared" si="5"/>
        <v>5.0218344672054478</v>
      </c>
      <c r="I25" s="232">
        <f t="shared" si="1"/>
        <v>-0.73069782358443103</v>
      </c>
      <c r="J25" s="13"/>
      <c r="K25" s="2"/>
      <c r="L25" s="51" t="str">
        <f t="shared" si="2"/>
        <v>Cartagena</v>
      </c>
      <c r="M25" s="97">
        <f t="shared" si="3"/>
        <v>5.3857931098564551</v>
      </c>
      <c r="O25" s="98" t="s">
        <v>331</v>
      </c>
      <c r="P25" s="99">
        <v>7.1129557181313103</v>
      </c>
      <c r="Q25" s="99">
        <v>5.3857931098564551</v>
      </c>
      <c r="R25" s="99">
        <v>5.7525322907898788</v>
      </c>
      <c r="S25" s="99">
        <v>5.0218344672054478</v>
      </c>
      <c r="U25" s="51" t="str">
        <f t="shared" si="6"/>
        <v>Cartagena</v>
      </c>
      <c r="V25" s="97">
        <f t="shared" si="7"/>
        <v>5.3857931098564551</v>
      </c>
      <c r="W25" s="51"/>
    </row>
    <row r="26" spans="1:23" ht="15" customHeight="1" x14ac:dyDescent="0.4">
      <c r="A26" s="3"/>
      <c r="B26" s="2" t="str">
        <f t="shared" si="4"/>
        <v>Bucaramanga</v>
      </c>
      <c r="C26" s="232">
        <f>+P26</f>
        <v>10.864474936884145</v>
      </c>
      <c r="D26" s="258">
        <f t="shared" si="4"/>
        <v>5.2859431023389591</v>
      </c>
      <c r="E26" s="232">
        <f t="shared" si="0"/>
        <v>-5.5785318345451858</v>
      </c>
      <c r="F26" s="24"/>
      <c r="G26" s="232">
        <f t="shared" si="5"/>
        <v>7.9786650948986226</v>
      </c>
      <c r="H26" s="258">
        <f t="shared" si="5"/>
        <v>4.8537275025383915</v>
      </c>
      <c r="I26" s="232">
        <f t="shared" si="1"/>
        <v>-3.1249375923602312</v>
      </c>
      <c r="J26" s="13"/>
      <c r="K26" s="2"/>
      <c r="L26" s="51" t="str">
        <f t="shared" si="2"/>
        <v>Bucaramanga</v>
      </c>
      <c r="M26" s="97">
        <f t="shared" si="3"/>
        <v>5.2859431023389591</v>
      </c>
      <c r="O26" s="98" t="s">
        <v>336</v>
      </c>
      <c r="P26" s="99">
        <v>10.864474936884145</v>
      </c>
      <c r="Q26" s="99">
        <v>5.2859431023389591</v>
      </c>
      <c r="R26" s="99">
        <v>7.9786650948986226</v>
      </c>
      <c r="S26" s="99">
        <v>4.8537275025383915</v>
      </c>
      <c r="U26" s="51" t="str">
        <f t="shared" si="6"/>
        <v>Bucaramanga</v>
      </c>
      <c r="V26" s="97">
        <f t="shared" si="7"/>
        <v>5.2859431023389591</v>
      </c>
      <c r="W26" s="51"/>
    </row>
    <row r="27" spans="1:23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2"/>
      <c r="U27" s="51"/>
      <c r="V27" s="51"/>
      <c r="W27" s="51"/>
    </row>
    <row r="28" spans="1:23" ht="13.15" x14ac:dyDescent="0.4">
      <c r="A28" s="3"/>
      <c r="B28" s="21" t="s">
        <v>79</v>
      </c>
      <c r="C28" s="259">
        <f>C14-C18</f>
        <v>2.3713860275412593</v>
      </c>
      <c r="D28" s="236">
        <f>D14-D18</f>
        <v>1.0967838589948986</v>
      </c>
      <c r="E28" s="260"/>
      <c r="F28" s="260"/>
      <c r="G28" s="259">
        <f>G14-G18</f>
        <v>1.1710100718466574</v>
      </c>
      <c r="H28" s="236">
        <f>H14-H18</f>
        <v>-0.60046989784400662</v>
      </c>
      <c r="I28" s="260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ht="13.15" x14ac:dyDescent="0.35">
      <c r="A30" s="3"/>
      <c r="B30" s="35"/>
      <c r="C30" s="197" t="s">
        <v>143</v>
      </c>
      <c r="D30" s="197"/>
      <c r="E30" s="197"/>
      <c r="F30" s="197"/>
      <c r="G30" s="197"/>
      <c r="H30" s="197"/>
      <c r="I30" s="197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ht="13.15" x14ac:dyDescent="0.35">
      <c r="A31" s="3"/>
      <c r="B31" s="35"/>
      <c r="C31" s="197" t="str">
        <f>'Tasa desocup%Ciudades 29 a 45'!$C$31:$I$31</f>
        <v>Porcentaje, año corrido noviembre 2022</v>
      </c>
      <c r="D31" s="197"/>
      <c r="E31" s="197"/>
      <c r="F31" s="197"/>
      <c r="G31" s="197"/>
      <c r="H31" s="197"/>
      <c r="I31" s="197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2"/>
    </row>
    <row r="48" spans="1:12" x14ac:dyDescent="0.35">
      <c r="A48" s="144" t="s">
        <v>319</v>
      </c>
      <c r="B48" s="147"/>
      <c r="C48" s="147"/>
      <c r="D48" s="147"/>
      <c r="E48" s="147"/>
      <c r="F48" s="147"/>
      <c r="G48" s="147"/>
      <c r="H48" s="147"/>
      <c r="I48" s="147"/>
      <c r="J48" s="13"/>
      <c r="K48" s="2"/>
    </row>
    <row r="49" spans="1:11" x14ac:dyDescent="0.35">
      <c r="A49" s="144" t="s">
        <v>17</v>
      </c>
      <c r="B49" s="147"/>
      <c r="C49" s="147"/>
      <c r="D49" s="147"/>
      <c r="E49" s="147"/>
      <c r="F49" s="147"/>
      <c r="G49" s="147"/>
      <c r="H49" s="147"/>
      <c r="I49" s="147"/>
      <c r="J49" s="13"/>
      <c r="K49" s="2"/>
    </row>
    <row r="50" spans="1:11" x14ac:dyDescent="0.35">
      <c r="A50" s="144" t="s">
        <v>179</v>
      </c>
      <c r="B50" s="147"/>
      <c r="C50" s="147"/>
      <c r="D50" s="147"/>
      <c r="E50" s="147"/>
      <c r="F50" s="147"/>
      <c r="G50" s="147"/>
      <c r="H50" s="147"/>
      <c r="I50" s="147"/>
      <c r="J50" s="13"/>
      <c r="K50" s="2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2"/>
    </row>
    <row r="53" spans="1:11" x14ac:dyDescent="0.3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P10" sqref="P10"/>
    </sheetView>
  </sheetViews>
  <sheetFormatPr baseColWidth="10" defaultColWidth="10.86328125" defaultRowHeight="12.75" x14ac:dyDescent="0.35"/>
  <cols>
    <col min="1" max="1" width="1.86328125" style="10" customWidth="1"/>
    <col min="2" max="2" width="33" style="10" customWidth="1"/>
    <col min="3" max="5" width="9.33203125" style="10" customWidth="1"/>
    <col min="6" max="6" width="11.46484375" style="10" customWidth="1"/>
    <col min="7" max="9" width="9.33203125" style="10" customWidth="1"/>
    <col min="10" max="10" width="11.46484375" style="10" customWidth="1"/>
    <col min="11" max="13" width="9.33203125" style="10" customWidth="1"/>
    <col min="14" max="14" width="11.46484375" style="10" customWidth="1"/>
    <col min="15" max="15" width="1.86328125" style="10" customWidth="1"/>
    <col min="16" max="16" width="10.86328125" style="51"/>
    <col min="17" max="17" width="18.46484375" style="51" customWidth="1"/>
    <col min="18" max="18" width="14.53125" style="51" customWidth="1"/>
    <col min="19" max="23" width="12.6640625" style="51" bestFit="1" customWidth="1"/>
    <col min="24" max="33" width="10.86328125" style="51"/>
    <col min="34" max="16384" width="10.86328125" style="10"/>
  </cols>
  <sheetData>
    <row r="1" spans="1:27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79"/>
    </row>
    <row r="2" spans="1:27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79"/>
    </row>
    <row r="3" spans="1:27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79"/>
    </row>
    <row r="4" spans="1:27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79"/>
    </row>
    <row r="5" spans="1:27" ht="20.25" customHeight="1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77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</row>
    <row r="6" spans="1:27" ht="64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77"/>
      <c r="Y6" s="78"/>
      <c r="Z6" s="78"/>
      <c r="AA6" s="78"/>
    </row>
    <row r="7" spans="1:27" ht="13.15" x14ac:dyDescent="0.4">
      <c r="A7" s="3"/>
      <c r="B7" s="11"/>
      <c r="C7" s="192" t="s">
        <v>245</v>
      </c>
      <c r="D7" s="192"/>
      <c r="E7" s="192"/>
      <c r="F7" s="192"/>
      <c r="G7" s="192"/>
      <c r="H7" s="192"/>
      <c r="I7" s="192"/>
      <c r="J7" s="192"/>
      <c r="K7" s="192"/>
      <c r="L7" s="192"/>
      <c r="M7" s="192"/>
      <c r="N7" s="192"/>
      <c r="O7" s="13"/>
      <c r="P7" s="77"/>
      <c r="Y7" s="78"/>
      <c r="Z7" s="78"/>
      <c r="AA7" s="78"/>
    </row>
    <row r="8" spans="1:27" ht="13.15" x14ac:dyDescent="0.4">
      <c r="A8" s="3"/>
      <c r="B8" s="11"/>
      <c r="C8" s="192" t="str">
        <f>'Nivel Educativo Ocupados Sexo'!C8:K8</f>
        <v>Miles de personas, trimestre movil sep - nov 2022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  <c r="P8" s="94"/>
      <c r="Q8" s="160"/>
      <c r="R8" s="160"/>
      <c r="S8" s="160"/>
      <c r="Y8" s="78"/>
      <c r="Z8" s="78"/>
      <c r="AA8" s="78"/>
    </row>
    <row r="9" spans="1:27" ht="7.5" customHeight="1" x14ac:dyDescent="0.4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96"/>
      <c r="P9" s="94"/>
      <c r="Q9" s="160"/>
      <c r="R9" s="160"/>
      <c r="S9" s="160"/>
      <c r="Y9" s="78"/>
      <c r="Z9" s="78"/>
      <c r="AA9" s="78"/>
    </row>
    <row r="10" spans="1:27" ht="15.75" customHeight="1" x14ac:dyDescent="0.4">
      <c r="A10" s="3"/>
      <c r="B10" s="2"/>
      <c r="C10" s="190" t="s">
        <v>294</v>
      </c>
      <c r="D10" s="190"/>
      <c r="E10" s="199" t="s">
        <v>285</v>
      </c>
      <c r="F10" s="199" t="str">
        <f>'Nivel Educativo Ocupados Sexo'!F10:F11</f>
        <v>% Cambio   '22/'21</v>
      </c>
      <c r="G10" s="190" t="s">
        <v>36</v>
      </c>
      <c r="H10" s="190"/>
      <c r="I10" s="199" t="str">
        <f>E10</f>
        <v>Part.% 2022</v>
      </c>
      <c r="J10" s="199" t="str">
        <f>F10</f>
        <v>% Cambio   '22/'21</v>
      </c>
      <c r="K10" s="190" t="s">
        <v>38</v>
      </c>
      <c r="L10" s="190"/>
      <c r="M10" s="199" t="str">
        <f>I10</f>
        <v>Part.% 2022</v>
      </c>
      <c r="N10" s="199" t="str">
        <f>J10</f>
        <v>% Cambio   '22/'21</v>
      </c>
      <c r="O10" s="13"/>
      <c r="P10" s="94"/>
      <c r="Q10" s="160"/>
      <c r="R10" s="160"/>
      <c r="S10" s="160"/>
      <c r="Y10" s="78"/>
      <c r="Z10" s="78"/>
      <c r="AA10" s="78"/>
    </row>
    <row r="11" spans="1:27" ht="15.75" customHeight="1" x14ac:dyDescent="0.4">
      <c r="A11" s="3"/>
      <c r="B11" s="2"/>
      <c r="C11" s="174">
        <f>'Tasa desocup%.Ciudades 46 años'!C11</f>
        <v>2021</v>
      </c>
      <c r="D11" s="174">
        <f>'Tasa desocup%.Ciudades 46 años'!D11</f>
        <v>2022</v>
      </c>
      <c r="E11" s="199"/>
      <c r="F11" s="199"/>
      <c r="G11" s="174">
        <f>C11</f>
        <v>2021</v>
      </c>
      <c r="H11" s="174">
        <f>D11</f>
        <v>2022</v>
      </c>
      <c r="I11" s="199"/>
      <c r="J11" s="199"/>
      <c r="K11" s="174">
        <f>G11</f>
        <v>2021</v>
      </c>
      <c r="L11" s="174">
        <f>H11</f>
        <v>2022</v>
      </c>
      <c r="M11" s="199"/>
      <c r="N11" s="199"/>
      <c r="O11" s="13"/>
      <c r="P11" s="95"/>
      <c r="Q11" s="161" t="s">
        <v>163</v>
      </c>
      <c r="R11" s="217" t="s">
        <v>37</v>
      </c>
      <c r="S11" s="217"/>
      <c r="T11" s="203" t="s">
        <v>36</v>
      </c>
      <c r="U11" s="203"/>
      <c r="V11" s="203" t="s">
        <v>38</v>
      </c>
      <c r="W11" s="203"/>
      <c r="Y11" s="78"/>
      <c r="Z11" s="78"/>
      <c r="AA11" s="78"/>
    </row>
    <row r="12" spans="1:27" ht="6" customHeight="1" x14ac:dyDescent="0.4">
      <c r="A12" s="3"/>
      <c r="B12" s="2"/>
      <c r="C12" s="174"/>
      <c r="D12" s="174"/>
      <c r="E12" s="174"/>
      <c r="F12" s="276"/>
      <c r="G12" s="175"/>
      <c r="H12" s="179"/>
      <c r="I12" s="174"/>
      <c r="J12" s="174"/>
      <c r="K12" s="174"/>
      <c r="L12" s="174"/>
      <c r="M12" s="174"/>
      <c r="N12" s="174"/>
      <c r="O12" s="13"/>
      <c r="P12" s="94"/>
      <c r="Q12" s="160"/>
      <c r="R12" s="160"/>
      <c r="S12" s="160"/>
      <c r="Y12" s="78"/>
      <c r="Z12" s="78"/>
      <c r="AA12" s="78"/>
    </row>
    <row r="13" spans="1:27" ht="13.15" x14ac:dyDescent="0.4">
      <c r="A13" s="3"/>
      <c r="B13" s="21" t="s">
        <v>24</v>
      </c>
      <c r="C13" s="231">
        <f>SUM(C14:C24)</f>
        <v>839.12772150385513</v>
      </c>
      <c r="D13" s="231">
        <f>SUM(D14:D24)</f>
        <v>816.53538001816253</v>
      </c>
      <c r="E13" s="231">
        <v>100</v>
      </c>
      <c r="F13" s="236">
        <f>IF(OR(OR(D13=0,C13=0),D13=""),"",(D13/C13-1)*100)</f>
        <v>-2.692360281603301</v>
      </c>
      <c r="G13" s="231">
        <f>SUM(G14:G24)</f>
        <v>1701.219479826492</v>
      </c>
      <c r="H13" s="231">
        <f>SUM(H14:H24)</f>
        <v>1810.753690296727</v>
      </c>
      <c r="I13" s="231">
        <v>100</v>
      </c>
      <c r="J13" s="236">
        <f>IF(OR(OR(H13=0,G13=0),H13=""),"",(H13/G13-1)*100)</f>
        <v>6.4385702003251444</v>
      </c>
      <c r="K13" s="231">
        <f>SUM(K14:K24)</f>
        <v>1144.2864303226258</v>
      </c>
      <c r="L13" s="231">
        <f>SUM(L14:L24)</f>
        <v>1305.9783661886488</v>
      </c>
      <c r="M13" s="231">
        <v>100</v>
      </c>
      <c r="N13" s="236">
        <f>IF(OR(OR(L13=0,K13=0),L13=""),"",(L13/K13-1)*100)</f>
        <v>14.130372569430438</v>
      </c>
      <c r="O13" s="13"/>
      <c r="P13" s="94"/>
      <c r="Q13" s="160"/>
      <c r="R13" s="160">
        <f>C11</f>
        <v>2021</v>
      </c>
      <c r="S13" s="160">
        <f>D11</f>
        <v>2022</v>
      </c>
      <c r="T13" s="51">
        <f>R13</f>
        <v>2021</v>
      </c>
      <c r="U13" s="51">
        <f>S13</f>
        <v>2022</v>
      </c>
      <c r="V13" s="51">
        <f>T13</f>
        <v>2021</v>
      </c>
      <c r="W13" s="51">
        <f>U13</f>
        <v>2022</v>
      </c>
      <c r="Y13" s="78"/>
      <c r="Z13" s="78"/>
      <c r="AA13" s="78"/>
    </row>
    <row r="14" spans="1:27" x14ac:dyDescent="0.35">
      <c r="A14" s="3"/>
      <c r="B14" s="2" t="s">
        <v>265</v>
      </c>
      <c r="C14" s="235">
        <f>R14/1000</f>
        <v>111.88489945708288</v>
      </c>
      <c r="D14" s="261">
        <f>S14/1000</f>
        <v>103.87519136837059</v>
      </c>
      <c r="E14" s="232">
        <f>IF(D14=0,"",D14/$D$13*100)</f>
        <v>12.72145627860731</v>
      </c>
      <c r="F14" s="232">
        <f t="shared" ref="F14" si="0">IF(OR(OR(D14=0,C14=0),D14=""),"",(D14/C14-1)*100)</f>
        <v>-7.1588821436843419</v>
      </c>
      <c r="G14" s="235">
        <f>T14/1000</f>
        <v>306.53729237986425</v>
      </c>
      <c r="H14" s="261">
        <f>U14/1000</f>
        <v>330.34551627964169</v>
      </c>
      <c r="I14" s="232">
        <f>IF(H14=0,"",H14/$H$13*100)</f>
        <v>18.243536823912709</v>
      </c>
      <c r="J14" s="232">
        <f t="shared" ref="J14" si="1">IF(OR(OR(H14=0,G14=0),H14=""),"",(H14/G14-1)*100)</f>
        <v>7.7668278841172889</v>
      </c>
      <c r="K14" s="235">
        <f>V14/1000</f>
        <v>212.30759908791981</v>
      </c>
      <c r="L14" s="261">
        <f>W14/1000</f>
        <v>245.96123389767763</v>
      </c>
      <c r="M14" s="232">
        <f>IF(L14=0,"",L14/$L$13*100)</f>
        <v>18.833484555757831</v>
      </c>
      <c r="N14" s="232">
        <f t="shared" ref="N14" si="2">IF(OR(OR(L14=0,K14=0),L14=""),"",(L14/K14-1)*100)</f>
        <v>15.851356689225859</v>
      </c>
      <c r="O14" s="13"/>
      <c r="P14" s="94"/>
      <c r="Q14" s="160" t="s">
        <v>265</v>
      </c>
      <c r="R14" s="162">
        <v>111884.89945708288</v>
      </c>
      <c r="S14" s="162">
        <v>103875.19136837059</v>
      </c>
      <c r="T14" s="162">
        <v>306537.29237986426</v>
      </c>
      <c r="U14" s="162">
        <v>330345.51627964171</v>
      </c>
      <c r="V14" s="162">
        <v>212307.59908791981</v>
      </c>
      <c r="W14" s="162">
        <v>245961.23389767762</v>
      </c>
      <c r="Y14" s="78"/>
      <c r="Z14" s="78"/>
      <c r="AA14" s="78"/>
    </row>
    <row r="15" spans="1:27" x14ac:dyDescent="0.35">
      <c r="A15" s="3"/>
      <c r="B15" s="2" t="s">
        <v>263</v>
      </c>
      <c r="C15" s="235">
        <f t="shared" ref="C15:C24" si="3">R15/1000</f>
        <v>165.40698845255477</v>
      </c>
      <c r="D15" s="261">
        <f t="shared" ref="D15:D24" si="4">S15/1000</f>
        <v>172.10801596270443</v>
      </c>
      <c r="E15" s="232">
        <f t="shared" ref="E15:E24" si="5">IF(D15=0,"",D15/$D$13*100)</f>
        <v>21.077839389993873</v>
      </c>
      <c r="F15" s="232">
        <f t="shared" ref="F15:F24" si="6">IF(OR(OR(D15=0,C15=0),D15=""),"",(D15/C15-1)*100)</f>
        <v>4.0512360286831361</v>
      </c>
      <c r="G15" s="235">
        <f t="shared" ref="G15:G24" si="7">T15/1000</f>
        <v>302.89965662162251</v>
      </c>
      <c r="H15" s="261">
        <f t="shared" ref="H15:H24" si="8">U15/1000</f>
        <v>302.60530466995795</v>
      </c>
      <c r="I15" s="232">
        <f t="shared" ref="I15:I24" si="9">IF(H15=0,"",H15/$H$13*100)</f>
        <v>16.711566365515466</v>
      </c>
      <c r="J15" s="232">
        <f t="shared" ref="J15:J24" si="10">IF(OR(OR(H15=0,G15=0),H15=""),"",(H15/G15-1)*100)</f>
        <v>-9.7178040723988612E-2</v>
      </c>
      <c r="K15" s="235">
        <f t="shared" ref="K15:K24" si="11">V15/1000</f>
        <v>232.08798661384347</v>
      </c>
      <c r="L15" s="261">
        <f t="shared" ref="L15:L24" si="12">W15/1000</f>
        <v>244.02037340077047</v>
      </c>
      <c r="M15" s="232">
        <f t="shared" ref="M15:M24" si="13">IF(L15=0,"",L15/$L$13*100)</f>
        <v>18.684871029902013</v>
      </c>
      <c r="N15" s="232">
        <f t="shared" ref="N15:N24" si="14">IF(OR(OR(L15=0,K15=0),L15=""),"",(L15/K15-1)*100)</f>
        <v>5.1413203074489822</v>
      </c>
      <c r="O15" s="13"/>
      <c r="P15" s="94"/>
      <c r="Q15" s="160" t="s">
        <v>263</v>
      </c>
      <c r="R15" s="162">
        <v>165406.98845255477</v>
      </c>
      <c r="S15" s="162">
        <v>172108.01596270443</v>
      </c>
      <c r="T15" s="162">
        <v>302899.6566216225</v>
      </c>
      <c r="U15" s="162">
        <v>302605.30466995796</v>
      </c>
      <c r="V15" s="162">
        <v>232087.98661384347</v>
      </c>
      <c r="W15" s="162">
        <v>244020.37340077048</v>
      </c>
      <c r="Y15" s="78"/>
      <c r="Z15" s="78"/>
      <c r="AA15" s="78"/>
    </row>
    <row r="16" spans="1:27" x14ac:dyDescent="0.35">
      <c r="A16" s="3"/>
      <c r="B16" s="2" t="s">
        <v>256</v>
      </c>
      <c r="C16" s="235">
        <f t="shared" si="3"/>
        <v>76.538888910454688</v>
      </c>
      <c r="D16" s="261">
        <f t="shared" si="4"/>
        <v>43.255253651496744</v>
      </c>
      <c r="E16" s="232">
        <f t="shared" si="5"/>
        <v>5.2974132793283983</v>
      </c>
      <c r="F16" s="232">
        <f t="shared" si="6"/>
        <v>-43.485913805069131</v>
      </c>
      <c r="G16" s="235">
        <f t="shared" si="7"/>
        <v>114.06654990095568</v>
      </c>
      <c r="H16" s="261">
        <f t="shared" si="8"/>
        <v>141.09519830372838</v>
      </c>
      <c r="I16" s="232">
        <f t="shared" si="9"/>
        <v>7.7920701782806923</v>
      </c>
      <c r="J16" s="232">
        <f t="shared" si="10"/>
        <v>23.695507952367944</v>
      </c>
      <c r="K16" s="235">
        <f t="shared" si="11"/>
        <v>105.39589294940012</v>
      </c>
      <c r="L16" s="261">
        <f t="shared" si="12"/>
        <v>141.95232125789909</v>
      </c>
      <c r="M16" s="232">
        <f t="shared" si="13"/>
        <v>10.869423639242278</v>
      </c>
      <c r="N16" s="232">
        <f t="shared" si="14"/>
        <v>34.684869861152421</v>
      </c>
      <c r="O16" s="13"/>
      <c r="P16" s="94"/>
      <c r="Q16" s="160" t="s">
        <v>256</v>
      </c>
      <c r="R16" s="162">
        <v>76538.888910454683</v>
      </c>
      <c r="S16" s="162">
        <v>43255.253651496743</v>
      </c>
      <c r="T16" s="162">
        <v>114066.54990095568</v>
      </c>
      <c r="U16" s="162">
        <v>141095.19830372839</v>
      </c>
      <c r="V16" s="162">
        <v>105395.89294940012</v>
      </c>
      <c r="W16" s="162">
        <v>141952.32125789908</v>
      </c>
      <c r="Y16" s="78"/>
      <c r="Z16" s="78"/>
      <c r="AA16" s="78"/>
    </row>
    <row r="17" spans="1:27" x14ac:dyDescent="0.35">
      <c r="A17" s="3"/>
      <c r="B17" s="2" t="s">
        <v>257</v>
      </c>
      <c r="C17" s="235">
        <f t="shared" si="3"/>
        <v>140.38939216429219</v>
      </c>
      <c r="D17" s="261">
        <f t="shared" si="4"/>
        <v>168.7827040324008</v>
      </c>
      <c r="E17" s="232">
        <f t="shared" si="5"/>
        <v>20.670592868694374</v>
      </c>
      <c r="F17" s="232">
        <f t="shared" si="6"/>
        <v>20.224684664836378</v>
      </c>
      <c r="G17" s="235">
        <f t="shared" si="7"/>
        <v>255.43110895564624</v>
      </c>
      <c r="H17" s="261">
        <f t="shared" si="8"/>
        <v>258.21225250761114</v>
      </c>
      <c r="I17" s="232">
        <f t="shared" si="9"/>
        <v>14.259932418820478</v>
      </c>
      <c r="J17" s="232">
        <f t="shared" si="10"/>
        <v>1.0888037730939937</v>
      </c>
      <c r="K17" s="235">
        <f t="shared" si="11"/>
        <v>166.00852242288184</v>
      </c>
      <c r="L17" s="261">
        <f t="shared" si="12"/>
        <v>157.32965056309564</v>
      </c>
      <c r="M17" s="232">
        <f t="shared" si="13"/>
        <v>12.046880303403842</v>
      </c>
      <c r="N17" s="232">
        <f t="shared" si="14"/>
        <v>-5.2279676567917877</v>
      </c>
      <c r="O17" s="13"/>
      <c r="P17" s="94"/>
      <c r="Q17" s="160" t="s">
        <v>257</v>
      </c>
      <c r="R17" s="162">
        <v>140389.39216429219</v>
      </c>
      <c r="S17" s="162">
        <v>168782.7040324008</v>
      </c>
      <c r="T17" s="162">
        <v>255431.10895564622</v>
      </c>
      <c r="U17" s="162">
        <v>258212.25250761115</v>
      </c>
      <c r="V17" s="162">
        <v>166008.52242288183</v>
      </c>
      <c r="W17" s="162">
        <v>157329.65056309564</v>
      </c>
      <c r="Y17" s="78"/>
      <c r="Z17" s="78"/>
      <c r="AA17" s="78"/>
    </row>
    <row r="18" spans="1:27" x14ac:dyDescent="0.35">
      <c r="A18" s="3"/>
      <c r="B18" s="2" t="s">
        <v>258</v>
      </c>
      <c r="C18" s="235">
        <f t="shared" si="3"/>
        <v>85.733677949500176</v>
      </c>
      <c r="D18" s="261">
        <f t="shared" si="4"/>
        <v>95.717181579089967</v>
      </c>
      <c r="E18" s="232">
        <f t="shared" si="5"/>
        <v>11.722355689836842</v>
      </c>
      <c r="F18" s="232">
        <f t="shared" si="6"/>
        <v>11.644786352768378</v>
      </c>
      <c r="G18" s="235">
        <f t="shared" si="7"/>
        <v>188.79649354846364</v>
      </c>
      <c r="H18" s="261">
        <f t="shared" si="8"/>
        <v>235.98917953359094</v>
      </c>
      <c r="I18" s="232">
        <f t="shared" si="9"/>
        <v>13.03264937678628</v>
      </c>
      <c r="J18" s="232">
        <f t="shared" si="10"/>
        <v>24.996590295790135</v>
      </c>
      <c r="K18" s="235">
        <f t="shared" si="11"/>
        <v>130.64257422452891</v>
      </c>
      <c r="L18" s="261">
        <f t="shared" si="12"/>
        <v>170.70521890829335</v>
      </c>
      <c r="M18" s="232">
        <f t="shared" si="13"/>
        <v>13.071060235590071</v>
      </c>
      <c r="N18" s="232">
        <f t="shared" si="14"/>
        <v>30.665841454494579</v>
      </c>
      <c r="O18" s="13"/>
      <c r="P18" s="94"/>
      <c r="Q18" s="160" t="s">
        <v>258</v>
      </c>
      <c r="R18" s="162">
        <v>85733.677949500183</v>
      </c>
      <c r="S18" s="162">
        <v>95717.181579089971</v>
      </c>
      <c r="T18" s="162">
        <v>188796.49354846365</v>
      </c>
      <c r="U18" s="162">
        <v>235989.17953359094</v>
      </c>
      <c r="V18" s="162">
        <v>130642.5742245289</v>
      </c>
      <c r="W18" s="162">
        <v>170705.21890829335</v>
      </c>
      <c r="Y18" s="78"/>
      <c r="Z18" s="78"/>
      <c r="AA18" s="78"/>
    </row>
    <row r="19" spans="1:27" x14ac:dyDescent="0.35">
      <c r="A19" s="3"/>
      <c r="B19" s="2" t="s">
        <v>259</v>
      </c>
      <c r="C19" s="235">
        <f t="shared" si="3"/>
        <v>63.996850572590937</v>
      </c>
      <c r="D19" s="261">
        <f t="shared" si="4"/>
        <v>40.87530898266548</v>
      </c>
      <c r="E19" s="232">
        <f t="shared" si="5"/>
        <v>5.0059446268888284</v>
      </c>
      <c r="F19" s="232">
        <f t="shared" si="6"/>
        <v>-36.129186644425481</v>
      </c>
      <c r="G19" s="235">
        <f t="shared" si="7"/>
        <v>84.104582665756027</v>
      </c>
      <c r="H19" s="261">
        <f t="shared" si="8"/>
        <v>82.011244032456872</v>
      </c>
      <c r="I19" s="232">
        <f t="shared" si="9"/>
        <v>4.5291220154309197</v>
      </c>
      <c r="J19" s="232">
        <f t="shared" si="10"/>
        <v>-2.488970953721259</v>
      </c>
      <c r="K19" s="235">
        <f t="shared" si="11"/>
        <v>37.672395935332474</v>
      </c>
      <c r="L19" s="261">
        <f t="shared" si="12"/>
        <v>58.679673965803048</v>
      </c>
      <c r="M19" s="232">
        <f t="shared" si="13"/>
        <v>4.4931581935046205</v>
      </c>
      <c r="N19" s="232">
        <f t="shared" si="14"/>
        <v>55.763052784142417</v>
      </c>
      <c r="O19" s="13"/>
      <c r="P19" s="94"/>
      <c r="Q19" s="160" t="s">
        <v>259</v>
      </c>
      <c r="R19" s="162">
        <v>63996.850572590934</v>
      </c>
      <c r="S19" s="162">
        <v>40875.308982665483</v>
      </c>
      <c r="T19" s="162">
        <v>84104.582665756025</v>
      </c>
      <c r="U19" s="162">
        <v>82011.244032456874</v>
      </c>
      <c r="V19" s="162">
        <v>37672.395935332475</v>
      </c>
      <c r="W19" s="162">
        <v>58679.673965803049</v>
      </c>
      <c r="Y19" s="78"/>
      <c r="Z19" s="78"/>
      <c r="AA19" s="78"/>
    </row>
    <row r="20" spans="1:27" x14ac:dyDescent="0.35">
      <c r="A20" s="3"/>
      <c r="B20" s="2" t="s">
        <v>260</v>
      </c>
      <c r="C20" s="235">
        <f t="shared" si="3"/>
        <v>47.043287674823418</v>
      </c>
      <c r="D20" s="261">
        <f t="shared" si="4"/>
        <v>41.137980350780325</v>
      </c>
      <c r="E20" s="232">
        <f t="shared" si="5"/>
        <v>5.0381136393459496</v>
      </c>
      <c r="F20" s="232">
        <f t="shared" si="6"/>
        <v>-12.552922246553555</v>
      </c>
      <c r="G20" s="235">
        <f t="shared" si="7"/>
        <v>89.248195592258739</v>
      </c>
      <c r="H20" s="261">
        <f t="shared" si="8"/>
        <v>92.710664888625672</v>
      </c>
      <c r="I20" s="232">
        <f t="shared" si="9"/>
        <v>5.1200041941338386</v>
      </c>
      <c r="J20" s="232">
        <f t="shared" si="10"/>
        <v>3.8795958544480147</v>
      </c>
      <c r="K20" s="235">
        <f t="shared" si="11"/>
        <v>31.260746464661388</v>
      </c>
      <c r="L20" s="261">
        <f t="shared" si="12"/>
        <v>35.127146633134267</v>
      </c>
      <c r="M20" s="232">
        <f t="shared" si="13"/>
        <v>2.689718876098147</v>
      </c>
      <c r="N20" s="232">
        <f t="shared" si="14"/>
        <v>12.368227268160847</v>
      </c>
      <c r="O20" s="13"/>
      <c r="P20" s="94"/>
      <c r="Q20" s="160" t="s">
        <v>260</v>
      </c>
      <c r="R20" s="162">
        <v>47043.287674823419</v>
      </c>
      <c r="S20" s="162">
        <v>41137.980350780323</v>
      </c>
      <c r="T20" s="162">
        <v>89248.195592258737</v>
      </c>
      <c r="U20" s="162">
        <v>92710.664888625673</v>
      </c>
      <c r="V20" s="162">
        <v>31260.746464661388</v>
      </c>
      <c r="W20" s="162">
        <v>35127.146633134267</v>
      </c>
      <c r="Y20" s="78"/>
      <c r="Z20" s="78"/>
      <c r="AA20" s="78"/>
    </row>
    <row r="21" spans="1:27" x14ac:dyDescent="0.35">
      <c r="A21" s="3"/>
      <c r="B21" s="2" t="s">
        <v>261</v>
      </c>
      <c r="C21" s="235">
        <f t="shared" si="3"/>
        <v>47.654157105940079</v>
      </c>
      <c r="D21" s="261">
        <f t="shared" si="4"/>
        <v>54.380095861437205</v>
      </c>
      <c r="E21" s="232">
        <f t="shared" si="5"/>
        <v>6.6598578815075484</v>
      </c>
      <c r="F21" s="232">
        <f t="shared" si="6"/>
        <v>14.114065097289785</v>
      </c>
      <c r="G21" s="235">
        <f t="shared" si="7"/>
        <v>125.47283189917776</v>
      </c>
      <c r="H21" s="261">
        <f t="shared" si="8"/>
        <v>142.93728347197955</v>
      </c>
      <c r="I21" s="232">
        <f t="shared" si="9"/>
        <v>7.8938004786590561</v>
      </c>
      <c r="J21" s="232">
        <f t="shared" si="10"/>
        <v>13.918910817949136</v>
      </c>
      <c r="K21" s="235">
        <f t="shared" si="11"/>
        <v>82.927029890932801</v>
      </c>
      <c r="L21" s="261">
        <f t="shared" si="12"/>
        <v>87.710450403688967</v>
      </c>
      <c r="M21" s="232">
        <f t="shared" si="13"/>
        <v>6.7160722317064163</v>
      </c>
      <c r="N21" s="232">
        <f t="shared" si="14"/>
        <v>5.7682284281101337</v>
      </c>
      <c r="O21" s="13"/>
      <c r="P21" s="94"/>
      <c r="Q21" s="160" t="s">
        <v>261</v>
      </c>
      <c r="R21" s="162">
        <v>47654.157105940081</v>
      </c>
      <c r="S21" s="162">
        <v>54380.095861437207</v>
      </c>
      <c r="T21" s="162">
        <v>125472.83189917776</v>
      </c>
      <c r="U21" s="162">
        <v>142937.28347197955</v>
      </c>
      <c r="V21" s="162">
        <v>82927.029890932798</v>
      </c>
      <c r="W21" s="162">
        <v>87710.45040368897</v>
      </c>
      <c r="Y21" s="78"/>
      <c r="Z21" s="78"/>
      <c r="AA21" s="78"/>
    </row>
    <row r="22" spans="1:27" x14ac:dyDescent="0.35">
      <c r="A22" s="3"/>
      <c r="B22" s="2" t="s">
        <v>262</v>
      </c>
      <c r="C22" s="235">
        <f t="shared" si="3"/>
        <v>42.303181646295187</v>
      </c>
      <c r="D22" s="261">
        <f t="shared" si="4"/>
        <v>37.278905596033916</v>
      </c>
      <c r="E22" s="232">
        <f t="shared" si="5"/>
        <v>4.5654978961480772</v>
      </c>
      <c r="F22" s="232">
        <f t="shared" si="6"/>
        <v>-11.876827828862101</v>
      </c>
      <c r="G22" s="235">
        <f t="shared" si="7"/>
        <v>91.282036521548648</v>
      </c>
      <c r="H22" s="261">
        <f t="shared" si="8"/>
        <v>92.371374408069059</v>
      </c>
      <c r="I22" s="232">
        <f t="shared" si="9"/>
        <v>5.1012666660882093</v>
      </c>
      <c r="J22" s="232">
        <f t="shared" si="10"/>
        <v>1.1933759675303302</v>
      </c>
      <c r="K22" s="235">
        <f t="shared" si="11"/>
        <v>28.382516949641122</v>
      </c>
      <c r="L22" s="261">
        <f t="shared" si="12"/>
        <v>25.717817122761584</v>
      </c>
      <c r="M22" s="232">
        <f t="shared" si="13"/>
        <v>1.9692376067312773</v>
      </c>
      <c r="N22" s="232">
        <f t="shared" si="14"/>
        <v>-9.3885254489849963</v>
      </c>
      <c r="O22" s="13"/>
      <c r="P22" s="94"/>
      <c r="Q22" s="160" t="s">
        <v>262</v>
      </c>
      <c r="R22" s="162">
        <v>42303.18164629519</v>
      </c>
      <c r="S22" s="162">
        <v>37278.905596033917</v>
      </c>
      <c r="T22" s="162">
        <v>91282.036521548653</v>
      </c>
      <c r="U22" s="162">
        <v>92371.374408069052</v>
      </c>
      <c r="V22" s="162">
        <v>28382.516949641122</v>
      </c>
      <c r="W22" s="162">
        <v>25717.817122761586</v>
      </c>
      <c r="Y22" s="78"/>
      <c r="Z22" s="78"/>
      <c r="AA22" s="78"/>
    </row>
    <row r="23" spans="1:27" x14ac:dyDescent="0.35">
      <c r="A23" s="3"/>
      <c r="B23" s="2" t="s">
        <v>14</v>
      </c>
      <c r="C23" s="235">
        <f t="shared" si="3"/>
        <v>36.430700653804585</v>
      </c>
      <c r="D23" s="261">
        <f t="shared" si="4"/>
        <v>24.971704119263425</v>
      </c>
      <c r="E23" s="232">
        <f t="shared" si="5"/>
        <v>3.0582513299923351</v>
      </c>
      <c r="F23" s="232">
        <f t="shared" si="6"/>
        <v>-31.454230439963982</v>
      </c>
      <c r="G23" s="235">
        <f t="shared" si="7"/>
        <v>102.15931240170654</v>
      </c>
      <c r="H23" s="261">
        <f t="shared" si="8"/>
        <v>54.569708289703172</v>
      </c>
      <c r="I23" s="232">
        <f t="shared" si="9"/>
        <v>3.0136461177533689</v>
      </c>
      <c r="J23" s="232">
        <f t="shared" si="10"/>
        <v>-46.583716151958363</v>
      </c>
      <c r="K23" s="235">
        <f t="shared" si="11"/>
        <v>62.579774043743214</v>
      </c>
      <c r="L23" s="261">
        <f t="shared" si="12"/>
        <v>80.44414319936979</v>
      </c>
      <c r="M23" s="232">
        <f t="shared" si="13"/>
        <v>6.1596842093285957</v>
      </c>
      <c r="N23" s="232">
        <f t="shared" si="14"/>
        <v>28.546554263905442</v>
      </c>
      <c r="O23" s="13"/>
      <c r="P23" s="94"/>
      <c r="Q23" s="160" t="s">
        <v>14</v>
      </c>
      <c r="R23" s="162">
        <v>36430.700653804583</v>
      </c>
      <c r="S23" s="162">
        <v>24971.704119263424</v>
      </c>
      <c r="T23" s="162">
        <v>102159.31240170654</v>
      </c>
      <c r="U23" s="162">
        <v>54569.708289703172</v>
      </c>
      <c r="V23" s="162">
        <v>62579.774043743215</v>
      </c>
      <c r="W23" s="162">
        <v>80444.143199369792</v>
      </c>
      <c r="Y23" s="78"/>
      <c r="Z23" s="78"/>
      <c r="AA23" s="78"/>
    </row>
    <row r="24" spans="1:27" x14ac:dyDescent="0.35">
      <c r="A24" s="3"/>
      <c r="B24" s="2" t="s">
        <v>266</v>
      </c>
      <c r="C24" s="235">
        <f t="shared" si="3"/>
        <v>21.745696916516344</v>
      </c>
      <c r="D24" s="261">
        <f t="shared" si="4"/>
        <v>34.15303851391954</v>
      </c>
      <c r="E24" s="232">
        <f t="shared" si="5"/>
        <v>4.1826771196564509</v>
      </c>
      <c r="F24" s="232">
        <f t="shared" si="6"/>
        <v>57.056536955500107</v>
      </c>
      <c r="G24" s="235">
        <f t="shared" si="7"/>
        <v>41.221419339492378</v>
      </c>
      <c r="H24" s="261">
        <f t="shared" si="8"/>
        <v>77.905963911362832</v>
      </c>
      <c r="I24" s="232">
        <f t="shared" si="9"/>
        <v>4.3024053646189966</v>
      </c>
      <c r="J24" s="232">
        <f t="shared" si="10"/>
        <v>88.993889971965729</v>
      </c>
      <c r="K24" s="235">
        <f t="shared" si="11"/>
        <v>55.021391739740672</v>
      </c>
      <c r="L24" s="261">
        <f t="shared" si="12"/>
        <v>58.33033683615519</v>
      </c>
      <c r="M24" s="232">
        <f t="shared" si="13"/>
        <v>4.4664091187349246</v>
      </c>
      <c r="N24" s="232">
        <f t="shared" si="14"/>
        <v>6.0139247514245264</v>
      </c>
      <c r="O24" s="13"/>
      <c r="P24" s="94"/>
      <c r="Q24" s="160" t="s">
        <v>266</v>
      </c>
      <c r="R24" s="162">
        <v>21745.696916516343</v>
      </c>
      <c r="S24" s="162">
        <v>34153.038513919542</v>
      </c>
      <c r="T24" s="162">
        <v>41221.419339492379</v>
      </c>
      <c r="U24" s="162">
        <v>77905.963911362836</v>
      </c>
      <c r="V24" s="162">
        <v>55021.391739740669</v>
      </c>
      <c r="W24" s="162">
        <v>58330.336836155191</v>
      </c>
      <c r="Y24" s="78"/>
      <c r="Z24" s="78"/>
      <c r="AA24" s="78"/>
    </row>
    <row r="25" spans="1:27" x14ac:dyDescent="0.35">
      <c r="A25" s="3"/>
      <c r="B25" s="2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13"/>
      <c r="P25" s="77"/>
      <c r="Y25" s="78"/>
      <c r="Z25" s="78"/>
      <c r="AA25" s="78"/>
    </row>
    <row r="26" spans="1:27" ht="13.15" x14ac:dyDescent="0.4">
      <c r="A26" s="3"/>
      <c r="B26" s="2"/>
      <c r="C26" s="190" t="str">
        <f>'Nivel Educativo Ocupados Sexo'!$C$22:$K$22</f>
        <v>Miles de personas, año corrido a noviembre de 2022</v>
      </c>
      <c r="D26" s="190"/>
      <c r="E26" s="190"/>
      <c r="F26" s="190"/>
      <c r="G26" s="190"/>
      <c r="H26" s="190"/>
      <c r="I26" s="190"/>
      <c r="J26" s="190"/>
      <c r="K26" s="190"/>
      <c r="L26" s="190"/>
      <c r="M26" s="190"/>
      <c r="N26" s="190"/>
      <c r="O26" s="13"/>
      <c r="P26" s="77"/>
      <c r="Y26" s="78"/>
      <c r="Z26" s="78"/>
      <c r="AA26" s="78"/>
    </row>
    <row r="27" spans="1:27" x14ac:dyDescent="0.35">
      <c r="A27" s="3"/>
      <c r="B27" s="2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13"/>
      <c r="P27" s="77"/>
      <c r="R27" s="52"/>
      <c r="Y27" s="78"/>
      <c r="Z27" s="78"/>
      <c r="AA27" s="78"/>
    </row>
    <row r="28" spans="1:27" ht="15.75" customHeight="1" x14ac:dyDescent="0.4">
      <c r="A28" s="3"/>
      <c r="B28" s="2"/>
      <c r="C28" s="190" t="s">
        <v>294</v>
      </c>
      <c r="D28" s="190"/>
      <c r="E28" s="199" t="str">
        <f>E10</f>
        <v>Part.% 2022</v>
      </c>
      <c r="F28" s="199" t="str">
        <f>F10</f>
        <v>% Cambio   '22/'21</v>
      </c>
      <c r="G28" s="190" t="s">
        <v>36</v>
      </c>
      <c r="H28" s="190"/>
      <c r="I28" s="199" t="str">
        <f>I10</f>
        <v>Part.% 2022</v>
      </c>
      <c r="J28" s="199" t="str">
        <f>J10</f>
        <v>% Cambio   '22/'21</v>
      </c>
      <c r="K28" s="190" t="s">
        <v>38</v>
      </c>
      <c r="L28" s="190"/>
      <c r="M28" s="199" t="str">
        <f>M10</f>
        <v>Part.% 2022</v>
      </c>
      <c r="N28" s="199" t="str">
        <f>N10</f>
        <v>% Cambio   '22/'21</v>
      </c>
      <c r="O28" s="13"/>
      <c r="P28" s="77"/>
      <c r="R28" s="52"/>
      <c r="Y28" s="78"/>
      <c r="Z28" s="78"/>
      <c r="AA28" s="78"/>
    </row>
    <row r="29" spans="1:27" ht="13.15" x14ac:dyDescent="0.4">
      <c r="A29" s="3"/>
      <c r="B29" s="2"/>
      <c r="C29" s="174">
        <f>C11</f>
        <v>2021</v>
      </c>
      <c r="D29" s="174">
        <f>D11</f>
        <v>2022</v>
      </c>
      <c r="E29" s="199"/>
      <c r="F29" s="199"/>
      <c r="G29" s="174">
        <f>G11</f>
        <v>2021</v>
      </c>
      <c r="H29" s="174">
        <f>H11</f>
        <v>2022</v>
      </c>
      <c r="I29" s="199"/>
      <c r="J29" s="199"/>
      <c r="K29" s="174">
        <f>K11</f>
        <v>2021</v>
      </c>
      <c r="L29" s="174">
        <f>L11</f>
        <v>2022</v>
      </c>
      <c r="M29" s="199"/>
      <c r="N29" s="199"/>
      <c r="O29" s="13"/>
      <c r="P29" s="77"/>
      <c r="Q29" s="163" t="s">
        <v>145</v>
      </c>
      <c r="R29" s="203" t="s">
        <v>37</v>
      </c>
      <c r="S29" s="203"/>
      <c r="T29" s="203" t="s">
        <v>36</v>
      </c>
      <c r="U29" s="203"/>
      <c r="V29" s="203" t="s">
        <v>38</v>
      </c>
      <c r="W29" s="203"/>
      <c r="Y29" s="78"/>
      <c r="Z29" s="78"/>
      <c r="AA29" s="78"/>
    </row>
    <row r="30" spans="1:27" ht="6" customHeight="1" x14ac:dyDescent="0.4">
      <c r="A30" s="3"/>
      <c r="B30" s="2"/>
      <c r="C30" s="174"/>
      <c r="D30" s="174"/>
      <c r="E30" s="174"/>
      <c r="F30" s="179"/>
      <c r="G30" s="179"/>
      <c r="H30" s="179"/>
      <c r="I30" s="174"/>
      <c r="J30" s="174"/>
      <c r="K30" s="174"/>
      <c r="L30" s="174"/>
      <c r="M30" s="174"/>
      <c r="N30" s="174"/>
      <c r="O30" s="13"/>
      <c r="P30" s="77"/>
      <c r="Y30" s="78"/>
      <c r="Z30" s="78"/>
      <c r="AA30" s="78"/>
    </row>
    <row r="31" spans="1:27" ht="13.15" x14ac:dyDescent="0.4">
      <c r="A31" s="3"/>
      <c r="B31" s="21" t="s">
        <v>24</v>
      </c>
      <c r="C31" s="231">
        <f>SUM(C32:C42)</f>
        <v>831.89209457618813</v>
      </c>
      <c r="D31" s="231">
        <f>SUM(D32:D42)</f>
        <v>806.24675250558062</v>
      </c>
      <c r="E31" s="231">
        <v>100</v>
      </c>
      <c r="F31" s="236">
        <f>IF(OR(OR(D31=0,C31=0),D31=""),"",(D31/C31-1)*100)</f>
        <v>-3.0827726622011831</v>
      </c>
      <c r="G31" s="231">
        <f>SUM(G32:G42)</f>
        <v>1638.5655006162376</v>
      </c>
      <c r="H31" s="231">
        <f>SUM(H32:H42)</f>
        <v>1775.3985320236579</v>
      </c>
      <c r="I31" s="231">
        <v>100</v>
      </c>
      <c r="J31" s="236">
        <f>IF(OR(OR(H31=0,G31=0),H31=""),"",(H31/G31-1)*100)</f>
        <v>8.3507819099059244</v>
      </c>
      <c r="K31" s="231">
        <f>SUM(K32:K42)</f>
        <v>1122.7111405028347</v>
      </c>
      <c r="L31" s="231">
        <f>SUM(L32:L42)</f>
        <v>1228.4547569823555</v>
      </c>
      <c r="M31" s="231">
        <v>100</v>
      </c>
      <c r="N31" s="236">
        <f>IF(OR(OR(L31=0,K31=0),L31=""),"",(L31/K31-1)*100)</f>
        <v>9.4185951011549474</v>
      </c>
      <c r="O31" s="13"/>
      <c r="P31" s="77"/>
      <c r="R31" s="51">
        <f t="shared" ref="R31:W31" si="15">R13</f>
        <v>2021</v>
      </c>
      <c r="S31" s="51">
        <f t="shared" si="15"/>
        <v>2022</v>
      </c>
      <c r="T31" s="51">
        <f t="shared" si="15"/>
        <v>2021</v>
      </c>
      <c r="U31" s="51">
        <f t="shared" si="15"/>
        <v>2022</v>
      </c>
      <c r="V31" s="51">
        <f t="shared" si="15"/>
        <v>2021</v>
      </c>
      <c r="W31" s="51">
        <f t="shared" si="15"/>
        <v>2022</v>
      </c>
      <c r="Y31" s="78"/>
      <c r="Z31" s="78"/>
      <c r="AA31" s="78"/>
    </row>
    <row r="32" spans="1:27" x14ac:dyDescent="0.35">
      <c r="A32" s="3"/>
      <c r="B32" s="2" t="s">
        <v>265</v>
      </c>
      <c r="C32" s="235">
        <f>R32/1000</f>
        <v>110.60915069301444</v>
      </c>
      <c r="D32" s="261">
        <f>S32/1000</f>
        <v>109.27805449016942</v>
      </c>
      <c r="E32" s="232">
        <f>IF(D32=0,"",D32/$D$31*100)</f>
        <v>13.553921817429341</v>
      </c>
      <c r="F32" s="232">
        <f t="shared" ref="F32:F42" si="16">IF(OR(OR(D32=0,C32=0),D32=""),"",(D32/C32-1)*100)</f>
        <v>-1.2034232199642836</v>
      </c>
      <c r="G32" s="235">
        <f>T32/1000</f>
        <v>311.00191658570617</v>
      </c>
      <c r="H32" s="261">
        <f>U32/1000</f>
        <v>331.60027364931784</v>
      </c>
      <c r="I32" s="232">
        <f>IF(H32=0,"",H32/$H$31*100)</f>
        <v>18.677511987764735</v>
      </c>
      <c r="J32" s="232">
        <f t="shared" ref="J32:J42" si="17">IF(OR(OR(H32=0,G32=0),H32=""),"",(H32/G32-1)*100)</f>
        <v>6.6232251202011927</v>
      </c>
      <c r="K32" s="235">
        <f>V32/1000</f>
        <v>201.58829943046089</v>
      </c>
      <c r="L32" s="261">
        <f>W32/1000</f>
        <v>226.99365081949983</v>
      </c>
      <c r="M32" s="232">
        <f>IF(L32=0,"",L32/$L$31*100)</f>
        <v>18.477982158423124</v>
      </c>
      <c r="N32" s="232">
        <f t="shared" ref="N32:N42" si="18">IF(OR(OR(L32=0,K32=0),L32=""),"",(L32/K32-1)*100)</f>
        <v>12.602592244101295</v>
      </c>
      <c r="O32" s="13"/>
      <c r="P32" s="77"/>
      <c r="Q32" s="51" t="s">
        <v>265</v>
      </c>
      <c r="R32" s="69">
        <v>110609.15069301444</v>
      </c>
      <c r="S32" s="69">
        <v>109278.05449016942</v>
      </c>
      <c r="T32" s="69">
        <v>311001.91658570617</v>
      </c>
      <c r="U32" s="69">
        <v>331600.27364931785</v>
      </c>
      <c r="V32" s="69">
        <v>201588.2994304609</v>
      </c>
      <c r="W32" s="69">
        <v>226993.65081949983</v>
      </c>
      <c r="Y32" s="78"/>
      <c r="Z32" s="78"/>
      <c r="AA32" s="78"/>
    </row>
    <row r="33" spans="1:27" x14ac:dyDescent="0.35">
      <c r="A33" s="3"/>
      <c r="B33" s="2" t="s">
        <v>263</v>
      </c>
      <c r="C33" s="235">
        <f t="shared" ref="C33:C41" si="19">R33/1000</f>
        <v>173.54676388770565</v>
      </c>
      <c r="D33" s="261">
        <f t="shared" ref="D33:D41" si="20">S33/1000</f>
        <v>149.69150016877956</v>
      </c>
      <c r="E33" s="232">
        <f t="shared" ref="E33:E41" si="21">IF(D33=0,"",D33/$D$31*100)</f>
        <v>18.566462401688053</v>
      </c>
      <c r="F33" s="232">
        <f t="shared" ref="F33:F41" si="22">IF(OR(OR(D33=0,C33=0),D33=""),"",(D33/C33-1)*100)</f>
        <v>-13.745726618308929</v>
      </c>
      <c r="G33" s="235">
        <f t="shared" ref="G33:G41" si="23">T33/1000</f>
        <v>281.57892027159801</v>
      </c>
      <c r="H33" s="261">
        <f t="shared" ref="H33:H41" si="24">U33/1000</f>
        <v>302.9534252478727</v>
      </c>
      <c r="I33" s="232">
        <f t="shared" ref="I33:I41" si="25">IF(H33=0,"",H33/$H$31*100)</f>
        <v>17.063967316823021</v>
      </c>
      <c r="J33" s="232">
        <f t="shared" ref="J33:J41" si="26">IF(OR(OR(H33=0,G33=0),H33=""),"",(H33/G33-1)*100)</f>
        <v>7.5909464229985124</v>
      </c>
      <c r="K33" s="235">
        <f t="shared" ref="K33:K41" si="27">V33/1000</f>
        <v>233.82499278431166</v>
      </c>
      <c r="L33" s="261">
        <f t="shared" ref="L33:L41" si="28">W33/1000</f>
        <v>237.00000752866063</v>
      </c>
      <c r="M33" s="232">
        <f t="shared" ref="M33:M41" si="29">IF(L33=0,"",L33/$L$31*100)</f>
        <v>19.292530407130386</v>
      </c>
      <c r="N33" s="232">
        <f t="shared" ref="N33:N41" si="30">IF(OR(OR(L33=0,K33=0),L33=""),"",(L33/K33-1)*100)</f>
        <v>1.357859442885867</v>
      </c>
      <c r="O33" s="13"/>
      <c r="P33" s="77"/>
      <c r="Q33" s="51" t="s">
        <v>263</v>
      </c>
      <c r="R33" s="69">
        <v>173546.76388770566</v>
      </c>
      <c r="S33" s="69">
        <v>149691.50016877954</v>
      </c>
      <c r="T33" s="69">
        <v>281578.92027159804</v>
      </c>
      <c r="U33" s="69">
        <v>302953.42524787271</v>
      </c>
      <c r="V33" s="69">
        <v>233824.99278431167</v>
      </c>
      <c r="W33" s="69">
        <v>237000.00752866064</v>
      </c>
      <c r="Y33" s="78"/>
      <c r="Z33" s="78"/>
      <c r="AA33" s="78"/>
    </row>
    <row r="34" spans="1:27" x14ac:dyDescent="0.35">
      <c r="A34" s="3"/>
      <c r="B34" s="2" t="s">
        <v>256</v>
      </c>
      <c r="C34" s="235">
        <f t="shared" si="19"/>
        <v>58.713298635582952</v>
      </c>
      <c r="D34" s="261">
        <f t="shared" si="20"/>
        <v>55.459210379145091</v>
      </c>
      <c r="E34" s="232">
        <f t="shared" si="21"/>
        <v>6.8786894591257557</v>
      </c>
      <c r="F34" s="232">
        <f t="shared" si="22"/>
        <v>-5.5423359478319885</v>
      </c>
      <c r="G34" s="235">
        <f t="shared" si="23"/>
        <v>110.28756042798953</v>
      </c>
      <c r="H34" s="261">
        <f t="shared" si="24"/>
        <v>128.04652988121407</v>
      </c>
      <c r="I34" s="232">
        <f t="shared" si="25"/>
        <v>7.2122696719402146</v>
      </c>
      <c r="J34" s="232">
        <f t="shared" si="26"/>
        <v>16.102422960765338</v>
      </c>
      <c r="K34" s="235">
        <f t="shared" si="27"/>
        <v>95.465051543620177</v>
      </c>
      <c r="L34" s="261">
        <f t="shared" si="28"/>
        <v>121.21942665042612</v>
      </c>
      <c r="M34" s="232">
        <f t="shared" si="29"/>
        <v>9.8676346004142843</v>
      </c>
      <c r="N34" s="232">
        <f t="shared" si="30"/>
        <v>26.977804641982694</v>
      </c>
      <c r="O34" s="13"/>
      <c r="P34" s="77"/>
      <c r="Q34" s="51" t="s">
        <v>256</v>
      </c>
      <c r="R34" s="69">
        <v>58713.298635582949</v>
      </c>
      <c r="S34" s="69">
        <v>55459.210379145094</v>
      </c>
      <c r="T34" s="69">
        <v>110287.56042798953</v>
      </c>
      <c r="U34" s="69">
        <v>128046.52988121407</v>
      </c>
      <c r="V34" s="69">
        <v>95465.051543620182</v>
      </c>
      <c r="W34" s="69">
        <v>121219.42665042612</v>
      </c>
      <c r="Y34" s="78"/>
      <c r="Z34" s="78"/>
      <c r="AA34" s="78"/>
    </row>
    <row r="35" spans="1:27" x14ac:dyDescent="0.35">
      <c r="A35" s="3"/>
      <c r="B35" s="2" t="s">
        <v>257</v>
      </c>
      <c r="C35" s="235">
        <f t="shared" si="19"/>
        <v>146.8316195950178</v>
      </c>
      <c r="D35" s="261">
        <f t="shared" si="20"/>
        <v>150.79894812626429</v>
      </c>
      <c r="E35" s="232">
        <f t="shared" si="21"/>
        <v>18.703820841153775</v>
      </c>
      <c r="F35" s="232">
        <f t="shared" si="22"/>
        <v>2.7019578903978214</v>
      </c>
      <c r="G35" s="235">
        <f t="shared" si="23"/>
        <v>239.42901577905286</v>
      </c>
      <c r="H35" s="261">
        <f t="shared" si="24"/>
        <v>253.58248489050405</v>
      </c>
      <c r="I35" s="232">
        <f t="shared" si="25"/>
        <v>14.283130255912871</v>
      </c>
      <c r="J35" s="232">
        <f t="shared" si="26"/>
        <v>5.9113424767665235</v>
      </c>
      <c r="K35" s="235">
        <f t="shared" si="27"/>
        <v>155.77171653620314</v>
      </c>
      <c r="L35" s="261">
        <f t="shared" si="28"/>
        <v>141.86352314819121</v>
      </c>
      <c r="M35" s="232">
        <f t="shared" si="29"/>
        <v>11.548127624713883</v>
      </c>
      <c r="N35" s="232">
        <f t="shared" si="30"/>
        <v>-8.9285742606421863</v>
      </c>
      <c r="O35" s="13"/>
      <c r="P35" s="77"/>
      <c r="Q35" s="51" t="s">
        <v>257</v>
      </c>
      <c r="R35" s="69">
        <v>146831.61959501781</v>
      </c>
      <c r="S35" s="69">
        <v>150798.94812626429</v>
      </c>
      <c r="T35" s="69">
        <v>239429.01577905286</v>
      </c>
      <c r="U35" s="69">
        <v>253582.48489050404</v>
      </c>
      <c r="V35" s="69">
        <v>155771.71653620314</v>
      </c>
      <c r="W35" s="69">
        <v>141863.52314819122</v>
      </c>
      <c r="Y35" s="78"/>
      <c r="Z35" s="78"/>
      <c r="AA35" s="78"/>
    </row>
    <row r="36" spans="1:27" x14ac:dyDescent="0.35">
      <c r="A36" s="3"/>
      <c r="B36" s="2" t="s">
        <v>258</v>
      </c>
      <c r="C36" s="235">
        <f t="shared" si="19"/>
        <v>91.474213047771983</v>
      </c>
      <c r="D36" s="261">
        <f t="shared" si="20"/>
        <v>87.19399089169697</v>
      </c>
      <c r="E36" s="232">
        <f t="shared" si="21"/>
        <v>10.814802121152537</v>
      </c>
      <c r="F36" s="232">
        <f t="shared" si="22"/>
        <v>-4.679157123592514</v>
      </c>
      <c r="G36" s="235">
        <f t="shared" si="23"/>
        <v>181.78134572672394</v>
      </c>
      <c r="H36" s="261">
        <f t="shared" si="24"/>
        <v>220.40831545779554</v>
      </c>
      <c r="I36" s="232">
        <f t="shared" si="25"/>
        <v>12.414582499770734</v>
      </c>
      <c r="J36" s="232">
        <f t="shared" si="26"/>
        <v>21.249138395718781</v>
      </c>
      <c r="K36" s="235">
        <f t="shared" si="27"/>
        <v>133.6263278414097</v>
      </c>
      <c r="L36" s="261">
        <f t="shared" si="28"/>
        <v>141.05301044079422</v>
      </c>
      <c r="M36" s="232">
        <f t="shared" si="29"/>
        <v>11.482149394519393</v>
      </c>
      <c r="N36" s="232">
        <f t="shared" si="30"/>
        <v>5.5577989153444696</v>
      </c>
      <c r="O36" s="13"/>
      <c r="P36" s="77"/>
      <c r="Q36" s="51" t="s">
        <v>258</v>
      </c>
      <c r="R36" s="69">
        <v>91474.213047771977</v>
      </c>
      <c r="S36" s="69">
        <v>87193.990891696973</v>
      </c>
      <c r="T36" s="69">
        <v>181781.34572672393</v>
      </c>
      <c r="U36" s="69">
        <v>220408.31545779554</v>
      </c>
      <c r="V36" s="69">
        <v>133626.32784140971</v>
      </c>
      <c r="W36" s="69">
        <v>141053.01044079423</v>
      </c>
      <c r="Y36" s="78"/>
      <c r="Z36" s="78"/>
      <c r="AA36" s="78"/>
    </row>
    <row r="37" spans="1:27" x14ac:dyDescent="0.35">
      <c r="A37" s="3"/>
      <c r="B37" s="2" t="s">
        <v>259</v>
      </c>
      <c r="C37" s="235">
        <f t="shared" si="19"/>
        <v>58.105158137958874</v>
      </c>
      <c r="D37" s="261">
        <f t="shared" si="20"/>
        <v>56.723912003872641</v>
      </c>
      <c r="E37" s="232">
        <f t="shared" si="21"/>
        <v>7.035552307974104</v>
      </c>
      <c r="F37" s="232">
        <f t="shared" si="22"/>
        <v>-2.3771489113010302</v>
      </c>
      <c r="G37" s="235">
        <f t="shared" si="23"/>
        <v>91.948698300603084</v>
      </c>
      <c r="H37" s="261">
        <f t="shared" si="24"/>
        <v>77.412573575730093</v>
      </c>
      <c r="I37" s="232">
        <f t="shared" si="25"/>
        <v>4.3602927556492164</v>
      </c>
      <c r="J37" s="232">
        <f t="shared" si="26"/>
        <v>-15.808951071118804</v>
      </c>
      <c r="K37" s="235">
        <f t="shared" si="27"/>
        <v>43.815996661286128</v>
      </c>
      <c r="L37" s="261">
        <f t="shared" si="28"/>
        <v>52.885755778720203</v>
      </c>
      <c r="M37" s="232">
        <f t="shared" si="29"/>
        <v>4.3050633715344722</v>
      </c>
      <c r="N37" s="232">
        <f t="shared" si="30"/>
        <v>20.699652657787681</v>
      </c>
      <c r="O37" s="13"/>
      <c r="P37" s="77"/>
      <c r="Q37" s="51" t="s">
        <v>259</v>
      </c>
      <c r="R37" s="69">
        <v>58105.158137958875</v>
      </c>
      <c r="S37" s="69">
        <v>56723.91200387264</v>
      </c>
      <c r="T37" s="69">
        <v>91948.698300603079</v>
      </c>
      <c r="U37" s="69">
        <v>77412.573575730086</v>
      </c>
      <c r="V37" s="69">
        <v>43815.996661286132</v>
      </c>
      <c r="W37" s="69">
        <v>52885.755778720202</v>
      </c>
      <c r="Y37" s="78"/>
      <c r="Z37" s="78"/>
      <c r="AA37" s="78"/>
    </row>
    <row r="38" spans="1:27" x14ac:dyDescent="0.35">
      <c r="A38" s="3"/>
      <c r="B38" s="2" t="s">
        <v>260</v>
      </c>
      <c r="C38" s="235">
        <f t="shared" si="19"/>
        <v>45.975327467003694</v>
      </c>
      <c r="D38" s="261">
        <f t="shared" si="20"/>
        <v>39.504798877796887</v>
      </c>
      <c r="E38" s="232">
        <f t="shared" si="21"/>
        <v>4.8998397519155832</v>
      </c>
      <c r="F38" s="232">
        <f t="shared" si="22"/>
        <v>-14.073915175157115</v>
      </c>
      <c r="G38" s="235">
        <f t="shared" si="23"/>
        <v>83.807885911602455</v>
      </c>
      <c r="H38" s="261">
        <f t="shared" si="24"/>
        <v>91.042776654550948</v>
      </c>
      <c r="I38" s="232">
        <f t="shared" si="25"/>
        <v>5.1280191468209324</v>
      </c>
      <c r="J38" s="232">
        <f t="shared" si="26"/>
        <v>8.6327088009111606</v>
      </c>
      <c r="K38" s="235">
        <f t="shared" si="27"/>
        <v>25.604996889478898</v>
      </c>
      <c r="L38" s="261">
        <f t="shared" si="28"/>
        <v>33.374903320574028</v>
      </c>
      <c r="M38" s="232">
        <f t="shared" si="29"/>
        <v>2.716819901659056</v>
      </c>
      <c r="N38" s="232">
        <f t="shared" si="30"/>
        <v>30.345273872256495</v>
      </c>
      <c r="O38" s="13"/>
      <c r="P38" s="77"/>
      <c r="Q38" s="51" t="s">
        <v>260</v>
      </c>
      <c r="R38" s="69">
        <v>45975.327467003692</v>
      </c>
      <c r="S38" s="69">
        <v>39504.798877796886</v>
      </c>
      <c r="T38" s="69">
        <v>83807.885911602454</v>
      </c>
      <c r="U38" s="69">
        <v>91042.776654550951</v>
      </c>
      <c r="V38" s="69">
        <v>25604.996889478898</v>
      </c>
      <c r="W38" s="69">
        <v>33374.903320574027</v>
      </c>
      <c r="Y38" s="78"/>
      <c r="Z38" s="78"/>
      <c r="AA38" s="78"/>
    </row>
    <row r="39" spans="1:27" x14ac:dyDescent="0.35">
      <c r="A39" s="3"/>
      <c r="B39" s="2" t="s">
        <v>261</v>
      </c>
      <c r="C39" s="235">
        <f t="shared" si="19"/>
        <v>48.144560479910176</v>
      </c>
      <c r="D39" s="261">
        <f t="shared" si="20"/>
        <v>56.757930902812674</v>
      </c>
      <c r="E39" s="232">
        <f t="shared" si="21"/>
        <v>7.0397717232876316</v>
      </c>
      <c r="F39" s="232">
        <f t="shared" si="22"/>
        <v>17.890640888697472</v>
      </c>
      <c r="G39" s="235">
        <f t="shared" si="23"/>
        <v>109.62406494036836</v>
      </c>
      <c r="H39" s="261">
        <f t="shared" si="24"/>
        <v>132.17135499142694</v>
      </c>
      <c r="I39" s="232">
        <f t="shared" si="25"/>
        <v>7.44460202075157</v>
      </c>
      <c r="J39" s="232">
        <f t="shared" si="26"/>
        <v>20.567828846087323</v>
      </c>
      <c r="K39" s="235">
        <f t="shared" si="27"/>
        <v>83.700727947277841</v>
      </c>
      <c r="L39" s="261">
        <f t="shared" si="28"/>
        <v>99.178147469003065</v>
      </c>
      <c r="M39" s="232">
        <f t="shared" si="29"/>
        <v>8.0734066033192615</v>
      </c>
      <c r="N39" s="232">
        <f t="shared" si="30"/>
        <v>18.491379825841282</v>
      </c>
      <c r="O39" s="13"/>
      <c r="P39" s="77"/>
      <c r="Q39" s="51" t="s">
        <v>261</v>
      </c>
      <c r="R39" s="69">
        <v>48144.560479910178</v>
      </c>
      <c r="S39" s="69">
        <v>56757.930902812674</v>
      </c>
      <c r="T39" s="69">
        <v>109624.06494036835</v>
      </c>
      <c r="U39" s="69">
        <v>132171.35499142692</v>
      </c>
      <c r="V39" s="69">
        <v>83700.727947277846</v>
      </c>
      <c r="W39" s="69">
        <v>99178.147469003059</v>
      </c>
      <c r="Y39" s="78"/>
      <c r="Z39" s="78"/>
      <c r="AA39" s="78"/>
    </row>
    <row r="40" spans="1:27" x14ac:dyDescent="0.35">
      <c r="A40" s="3"/>
      <c r="B40" s="2" t="s">
        <v>262</v>
      </c>
      <c r="C40" s="235">
        <f t="shared" si="19"/>
        <v>47.572238459928698</v>
      </c>
      <c r="D40" s="261">
        <f t="shared" si="20"/>
        <v>39.491968022371132</v>
      </c>
      <c r="E40" s="232">
        <f t="shared" si="21"/>
        <v>4.898248321576685</v>
      </c>
      <c r="F40" s="232">
        <f t="shared" si="22"/>
        <v>-16.985264303599635</v>
      </c>
      <c r="G40" s="235">
        <f t="shared" si="23"/>
        <v>80.032813490924454</v>
      </c>
      <c r="H40" s="261">
        <f t="shared" si="24"/>
        <v>91.013239589787077</v>
      </c>
      <c r="I40" s="232">
        <f t="shared" si="25"/>
        <v>5.1263554603735741</v>
      </c>
      <c r="J40" s="232">
        <f t="shared" si="26"/>
        <v>13.719905148789735</v>
      </c>
      <c r="K40" s="235">
        <f t="shared" si="27"/>
        <v>27.32393329192762</v>
      </c>
      <c r="L40" s="261">
        <f t="shared" si="28"/>
        <v>29.161121041902945</v>
      </c>
      <c r="M40" s="232">
        <f t="shared" si="29"/>
        <v>2.3738050486723612</v>
      </c>
      <c r="N40" s="232">
        <f t="shared" si="30"/>
        <v>6.7237309151171543</v>
      </c>
      <c r="O40" s="13"/>
      <c r="P40" s="77"/>
      <c r="Q40" s="51" t="s">
        <v>262</v>
      </c>
      <c r="R40" s="69">
        <v>47572.238459928696</v>
      </c>
      <c r="S40" s="69">
        <v>39491.968022371133</v>
      </c>
      <c r="T40" s="69">
        <v>80032.813490924455</v>
      </c>
      <c r="U40" s="69">
        <v>91013.239589787074</v>
      </c>
      <c r="V40" s="69">
        <v>27323.93329192762</v>
      </c>
      <c r="W40" s="69">
        <v>29161.121041902945</v>
      </c>
      <c r="Y40" s="78"/>
      <c r="Z40" s="78"/>
      <c r="AA40" s="78"/>
    </row>
    <row r="41" spans="1:27" x14ac:dyDescent="0.35">
      <c r="A41" s="3"/>
      <c r="B41" s="2" t="s">
        <v>14</v>
      </c>
      <c r="C41" s="235">
        <f t="shared" si="19"/>
        <v>33.250746818423679</v>
      </c>
      <c r="D41" s="261">
        <f t="shared" si="20"/>
        <v>28.171893209077407</v>
      </c>
      <c r="E41" s="232">
        <f t="shared" si="21"/>
        <v>3.4942023792998054</v>
      </c>
      <c r="F41" s="232">
        <f t="shared" si="22"/>
        <v>-15.274404623393799</v>
      </c>
      <c r="G41" s="235">
        <f t="shared" si="23"/>
        <v>91.502427112903135</v>
      </c>
      <c r="H41" s="261">
        <f t="shared" si="24"/>
        <v>79.479350284511696</v>
      </c>
      <c r="I41" s="232">
        <f t="shared" si="25"/>
        <v>4.4767047426764801</v>
      </c>
      <c r="J41" s="232">
        <f t="shared" si="26"/>
        <v>-13.139626136426298</v>
      </c>
      <c r="K41" s="235">
        <f t="shared" si="27"/>
        <v>70.866571365490501</v>
      </c>
      <c r="L41" s="261">
        <f t="shared" si="28"/>
        <v>79.168639609278983</v>
      </c>
      <c r="M41" s="232">
        <f t="shared" si="29"/>
        <v>6.4445710482454581</v>
      </c>
      <c r="N41" s="232">
        <f t="shared" si="30"/>
        <v>11.715069720208437</v>
      </c>
      <c r="O41" s="13"/>
      <c r="P41" s="77"/>
      <c r="Q41" s="51" t="s">
        <v>14</v>
      </c>
      <c r="R41" s="69">
        <v>33250.746818423679</v>
      </c>
      <c r="S41" s="69">
        <v>28171.893209077407</v>
      </c>
      <c r="T41" s="69">
        <v>91502.42711290314</v>
      </c>
      <c r="U41" s="69">
        <v>79479.350284511689</v>
      </c>
      <c r="V41" s="69">
        <v>70866.571365490498</v>
      </c>
      <c r="W41" s="69">
        <v>79168.63960927898</v>
      </c>
      <c r="Y41" s="78"/>
      <c r="Z41" s="78"/>
      <c r="AA41" s="78"/>
    </row>
    <row r="42" spans="1:27" x14ac:dyDescent="0.35">
      <c r="A42" s="3"/>
      <c r="B42" s="2" t="s">
        <v>266</v>
      </c>
      <c r="C42" s="235">
        <f t="shared" ref="C42" si="31">R42/1000</f>
        <v>17.669017353870174</v>
      </c>
      <c r="D42" s="261">
        <f t="shared" ref="D42" si="32">S42/1000</f>
        <v>33.17454543359451</v>
      </c>
      <c r="E42" s="232">
        <f t="shared" ref="E42" si="33">IF(D42=0,"",D42/$D$31*100)</f>
        <v>4.1146888753967268</v>
      </c>
      <c r="F42" s="232">
        <f t="shared" si="16"/>
        <v>87.755463527959265</v>
      </c>
      <c r="G42" s="235">
        <f t="shared" ref="G42" si="34">T42/1000</f>
        <v>57.57085206876576</v>
      </c>
      <c r="H42" s="261">
        <f t="shared" ref="H42" si="35">U42/1000</f>
        <v>67.688207800946842</v>
      </c>
      <c r="I42" s="232">
        <f>IF(H42=0,"",H42/$H$31*100)</f>
        <v>3.8125641415166425</v>
      </c>
      <c r="J42" s="232">
        <f t="shared" si="17"/>
        <v>17.573746728807073</v>
      </c>
      <c r="K42" s="235">
        <f t="shared" ref="K42" si="36">V42/1000</f>
        <v>51.122526211367969</v>
      </c>
      <c r="L42" s="261">
        <f t="shared" ref="L42" si="37">W42/1000</f>
        <v>66.556571175304285</v>
      </c>
      <c r="M42" s="232">
        <f t="shared" ref="M42" si="38">IF(L42=0,"",L42/$L$31*100)</f>
        <v>5.4179098413683171</v>
      </c>
      <c r="N42" s="232">
        <f t="shared" si="18"/>
        <v>30.190301825312172</v>
      </c>
      <c r="O42" s="13"/>
      <c r="P42" s="77"/>
      <c r="Q42" s="51" t="s">
        <v>266</v>
      </c>
      <c r="R42" s="69">
        <v>17669.017353870175</v>
      </c>
      <c r="S42" s="69">
        <v>33174.545433594511</v>
      </c>
      <c r="T42" s="69">
        <v>57570.852068765758</v>
      </c>
      <c r="U42" s="69">
        <v>67688.207800946839</v>
      </c>
      <c r="V42" s="69">
        <v>51122.526211367971</v>
      </c>
      <c r="W42" s="69">
        <v>66556.571175304285</v>
      </c>
      <c r="Y42" s="78"/>
      <c r="Z42" s="78"/>
      <c r="AA42" s="78"/>
    </row>
    <row r="43" spans="1:27" ht="14.25" customHeight="1" x14ac:dyDescent="0.3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77"/>
      <c r="Y43" s="78"/>
      <c r="Z43" s="78"/>
      <c r="AA43" s="78"/>
    </row>
    <row r="44" spans="1:27" x14ac:dyDescent="0.35">
      <c r="A44" s="144" t="str">
        <f>+Índice!A46</f>
        <v>Fuente: Departamento Administrativo Nacional de Estadística, Gran Encuesta Integrada de Hogares (GEIH) noviembre 2022.</v>
      </c>
      <c r="B44" s="147"/>
      <c r="C44" s="147"/>
      <c r="D44" s="147"/>
      <c r="E44" s="147"/>
      <c r="F44" s="147"/>
      <c r="G44" s="147"/>
      <c r="H44" s="147"/>
      <c r="I44" s="147"/>
      <c r="J44" s="147"/>
      <c r="K44" s="147"/>
      <c r="L44" s="147"/>
      <c r="M44" s="147"/>
      <c r="N44" s="147"/>
      <c r="O44" s="13"/>
      <c r="P44" s="77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</row>
    <row r="45" spans="1:27" x14ac:dyDescent="0.35">
      <c r="A45" s="144" t="s">
        <v>183</v>
      </c>
      <c r="B45" s="147"/>
      <c r="C45" s="147"/>
      <c r="D45" s="147"/>
      <c r="E45" s="147"/>
      <c r="F45" s="147"/>
      <c r="G45" s="147"/>
      <c r="H45" s="147"/>
      <c r="I45" s="147"/>
      <c r="J45" s="147"/>
      <c r="K45" s="147"/>
      <c r="L45" s="147"/>
      <c r="M45" s="147"/>
      <c r="N45" s="147"/>
      <c r="O45" s="13"/>
      <c r="P45" s="77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</row>
    <row r="46" spans="1:27" x14ac:dyDescent="0.35">
      <c r="A46" s="144" t="s">
        <v>184</v>
      </c>
      <c r="B46" s="147"/>
      <c r="C46" s="147"/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3"/>
      <c r="P46" s="77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</row>
    <row r="47" spans="1:27" x14ac:dyDescent="0.35">
      <c r="A47" s="149" t="s">
        <v>162</v>
      </c>
      <c r="B47" s="154"/>
      <c r="C47" s="154"/>
      <c r="D47" s="154"/>
      <c r="E47" s="154"/>
      <c r="F47" s="154"/>
      <c r="G47" s="154"/>
      <c r="H47" s="154"/>
      <c r="I47" s="154"/>
      <c r="J47" s="154"/>
      <c r="K47" s="154"/>
      <c r="L47" s="154"/>
      <c r="M47" s="154"/>
      <c r="N47" s="154"/>
      <c r="O47" s="46"/>
      <c r="P47" s="77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</row>
    <row r="48" spans="1:27" x14ac:dyDescent="0.35"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</row>
    <row r="49" spans="2:27" x14ac:dyDescent="0.35">
      <c r="B49" s="51"/>
      <c r="C49" s="51"/>
      <c r="D49" s="51"/>
      <c r="E49" s="51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</row>
    <row r="50" spans="2:27" x14ac:dyDescent="0.35"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</row>
    <row r="51" spans="2:27" x14ac:dyDescent="0.35"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</row>
    <row r="52" spans="2:27" x14ac:dyDescent="0.35"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</row>
    <row r="53" spans="2:27" x14ac:dyDescent="0.35"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O10" sqref="O10"/>
    </sheetView>
  </sheetViews>
  <sheetFormatPr baseColWidth="10" defaultColWidth="10.86328125" defaultRowHeight="12.75" x14ac:dyDescent="0.35"/>
  <cols>
    <col min="1" max="1" width="1.86328125" style="10" customWidth="1"/>
    <col min="2" max="2" width="20.46484375" style="10" customWidth="1"/>
    <col min="3" max="5" width="9.33203125" style="10" customWidth="1"/>
    <col min="6" max="6" width="11.4648437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6484375" style="10" customWidth="1"/>
    <col min="15" max="15" width="2" style="10" customWidth="1"/>
    <col min="16" max="16" width="10.86328125" style="10"/>
    <col min="17" max="17" width="20.46484375" style="51" bestFit="1" customWidth="1"/>
    <col min="18" max="18" width="10.86328125" style="51" customWidth="1"/>
    <col min="19" max="23" width="10.86328125" style="51"/>
    <col min="24" max="24" width="10.86328125" style="58"/>
    <col min="25" max="16384" width="10.86328125" style="10"/>
  </cols>
  <sheetData>
    <row r="1" spans="1:26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75"/>
      <c r="X5" s="51"/>
      <c r="Y5" s="59"/>
      <c r="Z5" s="59"/>
    </row>
    <row r="6" spans="1:26" ht="13.15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75"/>
      <c r="X6" s="51"/>
      <c r="Y6" s="59"/>
      <c r="Z6" s="59"/>
    </row>
    <row r="7" spans="1:26" ht="13.15" x14ac:dyDescent="0.4">
      <c r="A7" s="3"/>
      <c r="B7" s="11"/>
      <c r="C7" s="192" t="s">
        <v>246</v>
      </c>
      <c r="D7" s="192"/>
      <c r="E7" s="192"/>
      <c r="F7" s="192"/>
      <c r="G7" s="192"/>
      <c r="H7" s="192"/>
      <c r="I7" s="192"/>
      <c r="J7" s="192"/>
      <c r="K7" s="192"/>
      <c r="L7" s="192"/>
      <c r="M7" s="192"/>
      <c r="N7" s="192"/>
      <c r="O7" s="13"/>
      <c r="P7" s="75"/>
      <c r="X7" s="51"/>
      <c r="Y7" s="59"/>
      <c r="Z7" s="59"/>
    </row>
    <row r="8" spans="1:26" ht="13.15" x14ac:dyDescent="0.4">
      <c r="A8" s="3"/>
      <c r="B8" s="11"/>
      <c r="C8" s="192" t="str">
        <f>+'Nivel Educativo Ocupados Sexo'!C8:K8</f>
        <v>Miles de personas, trimestre movil sep - nov 2022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  <c r="P8" s="75"/>
      <c r="X8" s="51"/>
      <c r="Y8" s="59"/>
      <c r="Z8" s="59"/>
    </row>
    <row r="9" spans="1:26" ht="7.5" customHeight="1" x14ac:dyDescent="0.4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75"/>
      <c r="X9" s="51"/>
      <c r="Y9" s="59"/>
      <c r="Z9" s="59"/>
    </row>
    <row r="10" spans="1:26" ht="15.75" customHeight="1" x14ac:dyDescent="0.4">
      <c r="A10" s="3"/>
      <c r="B10" s="2"/>
      <c r="C10" s="190" t="s">
        <v>294</v>
      </c>
      <c r="D10" s="190"/>
      <c r="E10" s="199" t="str">
        <f>'Ramas Ocupados etario '!E10:E11</f>
        <v>Part.% 2022</v>
      </c>
      <c r="F10" s="199" t="str">
        <f>'Ramas Ocupados etario '!F10:F11</f>
        <v>% Cambio   '22/'21</v>
      </c>
      <c r="G10" s="190" t="s">
        <v>36</v>
      </c>
      <c r="H10" s="190"/>
      <c r="I10" s="199" t="str">
        <f>E10</f>
        <v>Part.% 2022</v>
      </c>
      <c r="J10" s="199" t="str">
        <f>F10</f>
        <v>% Cambio   '22/'21</v>
      </c>
      <c r="K10" s="190" t="s">
        <v>38</v>
      </c>
      <c r="L10" s="190"/>
      <c r="M10" s="199" t="str">
        <f>I10</f>
        <v>Part.% 2022</v>
      </c>
      <c r="N10" s="199" t="str">
        <f>J10</f>
        <v>% Cambio   '22/'21</v>
      </c>
      <c r="O10" s="13"/>
      <c r="P10" s="75"/>
      <c r="X10" s="51"/>
      <c r="Y10" s="59"/>
      <c r="Z10" s="59"/>
    </row>
    <row r="11" spans="1:26" ht="15.75" customHeight="1" x14ac:dyDescent="0.4">
      <c r="A11" s="3"/>
      <c r="B11" s="2"/>
      <c r="C11" s="174">
        <f>'Ramas Ocupados etario '!C11</f>
        <v>2021</v>
      </c>
      <c r="D11" s="174">
        <f>'Ramas Ocupados etario '!D11</f>
        <v>2022</v>
      </c>
      <c r="E11" s="199"/>
      <c r="F11" s="199"/>
      <c r="G11" s="174">
        <f>C11</f>
        <v>2021</v>
      </c>
      <c r="H11" s="174">
        <f>D11</f>
        <v>2022</v>
      </c>
      <c r="I11" s="199"/>
      <c r="J11" s="199"/>
      <c r="K11" s="174">
        <f>G11</f>
        <v>2021</v>
      </c>
      <c r="L11" s="174">
        <f>H11</f>
        <v>2022</v>
      </c>
      <c r="M11" s="199"/>
      <c r="N11" s="199"/>
      <c r="O11" s="13"/>
      <c r="P11" s="59"/>
      <c r="Q11" s="88"/>
      <c r="R11" s="203" t="s">
        <v>37</v>
      </c>
      <c r="S11" s="203"/>
      <c r="T11" s="203" t="s">
        <v>36</v>
      </c>
      <c r="U11" s="203"/>
      <c r="V11" s="203" t="s">
        <v>38</v>
      </c>
      <c r="W11" s="203"/>
      <c r="X11" s="51"/>
      <c r="Y11" s="59"/>
      <c r="Z11" s="59"/>
    </row>
    <row r="12" spans="1:26" ht="6" customHeight="1" x14ac:dyDescent="0.4">
      <c r="A12" s="3"/>
      <c r="B12" s="2"/>
      <c r="C12" s="174"/>
      <c r="D12" s="174"/>
      <c r="E12" s="174"/>
      <c r="F12" s="276"/>
      <c r="G12" s="175"/>
      <c r="H12" s="179"/>
      <c r="I12" s="174"/>
      <c r="J12" s="174"/>
      <c r="K12" s="174"/>
      <c r="L12" s="174"/>
      <c r="M12" s="174"/>
      <c r="N12" s="174"/>
      <c r="O12" s="13"/>
      <c r="P12" s="75"/>
      <c r="X12" s="51"/>
      <c r="Y12" s="59"/>
      <c r="Z12" s="59"/>
    </row>
    <row r="13" spans="1:26" ht="13.15" x14ac:dyDescent="0.4">
      <c r="A13" s="3"/>
      <c r="B13" s="21" t="s">
        <v>24</v>
      </c>
      <c r="C13" s="231">
        <f>SUM(C14:C19)</f>
        <v>839.12772150385535</v>
      </c>
      <c r="D13" s="231">
        <f>SUM(D14:D19)</f>
        <v>816.53538001816241</v>
      </c>
      <c r="E13" s="231">
        <v>100</v>
      </c>
      <c r="F13" s="236">
        <f t="shared" ref="F13" si="0">IF(OR(OR(D13=0,C13=0),D13=""),"",(D13/C13-1)*100)</f>
        <v>-2.6923602816033454</v>
      </c>
      <c r="G13" s="231">
        <f>SUM(G14:G19)</f>
        <v>1701.2194798264923</v>
      </c>
      <c r="H13" s="231">
        <f>SUM(H14:H19)</f>
        <v>1810.7536902967274</v>
      </c>
      <c r="I13" s="231">
        <v>100</v>
      </c>
      <c r="J13" s="236">
        <f t="shared" ref="J13:J19" si="1">IF(OR(OR(H13=0,G13=0),H13=""),"",(H13/G13-1)*100)</f>
        <v>6.4385702003251666</v>
      </c>
      <c r="K13" s="231">
        <f>SUM(K14:K19)</f>
        <v>1144.2864303226256</v>
      </c>
      <c r="L13" s="231">
        <f>SUM(L14:L19)</f>
        <v>1305.978366188649</v>
      </c>
      <c r="M13" s="231">
        <v>100</v>
      </c>
      <c r="N13" s="236">
        <f t="shared" ref="N13:N19" si="2">IF(OR(OR(L13=0,K13=0),L13=""),"",(L13/K13-1)*100)</f>
        <v>14.13037256943046</v>
      </c>
      <c r="O13" s="13"/>
      <c r="P13" s="75"/>
      <c r="R13" s="51">
        <f>C11</f>
        <v>2021</v>
      </c>
      <c r="S13" s="51">
        <f>R13+1</f>
        <v>2022</v>
      </c>
      <c r="T13" s="51">
        <f>R13</f>
        <v>2021</v>
      </c>
      <c r="U13" s="51">
        <f>S13</f>
        <v>2022</v>
      </c>
      <c r="V13" s="51">
        <f>T13</f>
        <v>2021</v>
      </c>
      <c r="W13" s="51">
        <f>U13</f>
        <v>2022</v>
      </c>
      <c r="X13" s="51"/>
      <c r="Y13" s="59"/>
      <c r="Z13" s="59"/>
    </row>
    <row r="14" spans="1:26" x14ac:dyDescent="0.35">
      <c r="A14" s="3"/>
      <c r="B14" s="2" t="s">
        <v>25</v>
      </c>
      <c r="C14" s="235">
        <f>R14/1000</f>
        <v>6.0939103773485561</v>
      </c>
      <c r="D14" s="261">
        <f>S14/1000</f>
        <v>6.4534182306085253</v>
      </c>
      <c r="E14" s="232">
        <f>IF(D14=0,"",D14/$D$13*100)</f>
        <v>0.79034153185927847</v>
      </c>
      <c r="F14" s="232">
        <f>IF(OR(OR(D14=0,C14=0),D14=""),"",(D14/C14-1)*100)</f>
        <v>5.8994607895167306</v>
      </c>
      <c r="G14" s="235">
        <f>T14/1000</f>
        <v>28.006677735007926</v>
      </c>
      <c r="H14" s="261">
        <f>U14/1000</f>
        <v>41.289001982947724</v>
      </c>
      <c r="I14" s="232">
        <f>IF(H14=0,"",H14/$H$13*100)</f>
        <v>2.2802108428221239</v>
      </c>
      <c r="J14" s="232">
        <f t="shared" si="1"/>
        <v>47.425561766425048</v>
      </c>
      <c r="K14" s="235">
        <f>V14/1000</f>
        <v>35.285162218886327</v>
      </c>
      <c r="L14" s="261">
        <f>W14/1000</f>
        <v>56.197107894335545</v>
      </c>
      <c r="M14" s="232">
        <f>IF(L14=0,"",L14/$L$13*100)</f>
        <v>4.3030657589176213</v>
      </c>
      <c r="N14" s="232">
        <f t="shared" si="2"/>
        <v>59.265550617919871</v>
      </c>
      <c r="O14" s="13"/>
      <c r="P14" s="75"/>
      <c r="Q14" s="51" t="s">
        <v>25</v>
      </c>
      <c r="R14" s="69">
        <v>6093.9103773485558</v>
      </c>
      <c r="S14" s="69">
        <v>6453.4182306085249</v>
      </c>
      <c r="T14" s="69">
        <v>28006.677735007925</v>
      </c>
      <c r="U14" s="69">
        <v>41289.001982947724</v>
      </c>
      <c r="V14" s="69">
        <v>35285.162218886326</v>
      </c>
      <c r="W14" s="69">
        <v>56197.107894335546</v>
      </c>
      <c r="X14" s="51"/>
      <c r="Y14" s="59"/>
      <c r="Z14" s="59"/>
    </row>
    <row r="15" spans="1:26" x14ac:dyDescent="0.35">
      <c r="A15" s="3"/>
      <c r="B15" s="2" t="s">
        <v>26</v>
      </c>
      <c r="C15" s="235">
        <f t="shared" ref="C15:C19" si="3">R15/1000</f>
        <v>550.36585714820012</v>
      </c>
      <c r="D15" s="261">
        <f t="shared" ref="D15:D19" si="4">S15/1000</f>
        <v>617.41186121302258</v>
      </c>
      <c r="E15" s="232">
        <f t="shared" ref="E15:E19" si="5">IF(D15=0,"",D15/$D$13*100)</f>
        <v>75.613607973642161</v>
      </c>
      <c r="F15" s="232">
        <f t="shared" ref="F15:F19" si="6">IF(OR(OR(D15=0,C15=0),D15=""),"",(D15/C15-1)*100)</f>
        <v>12.182079101387377</v>
      </c>
      <c r="G15" s="235">
        <f t="shared" ref="G15:G19" si="7">T15/1000</f>
        <v>1022.7659964776248</v>
      </c>
      <c r="H15" s="261">
        <f t="shared" ref="H15:H19" si="8">U15/1000</f>
        <v>1148.0336475514446</v>
      </c>
      <c r="I15" s="232">
        <f t="shared" ref="I15:I19" si="9">IF(H15=0,"",H15/$H$13*100)</f>
        <v>63.400873001303495</v>
      </c>
      <c r="J15" s="232">
        <f t="shared" si="1"/>
        <v>12.2479288033859</v>
      </c>
      <c r="K15" s="235">
        <f t="shared" ref="K15:K19" si="10">V15/1000</f>
        <v>470.12826629083384</v>
      </c>
      <c r="L15" s="261">
        <f t="shared" ref="L15:L19" si="11">W15/1000</f>
        <v>549.70321321558583</v>
      </c>
      <c r="M15" s="232">
        <f t="shared" ref="M15:M19" si="12">IF(L15=0,"",L15/$L$13*100)</f>
        <v>42.091295495179821</v>
      </c>
      <c r="N15" s="232">
        <f t="shared" si="2"/>
        <v>16.926220487139322</v>
      </c>
      <c r="O15" s="13"/>
      <c r="P15" s="75"/>
      <c r="Q15" s="51" t="s">
        <v>26</v>
      </c>
      <c r="R15" s="69">
        <v>550365.85714820016</v>
      </c>
      <c r="S15" s="69">
        <v>617411.86121302261</v>
      </c>
      <c r="T15" s="69">
        <v>1022765.9964776248</v>
      </c>
      <c r="U15" s="69">
        <v>1148033.6475514446</v>
      </c>
      <c r="V15" s="69">
        <v>470128.26629083382</v>
      </c>
      <c r="W15" s="69">
        <v>549703.2132155858</v>
      </c>
      <c r="X15" s="51"/>
      <c r="Y15" s="59"/>
      <c r="Z15" s="59"/>
    </row>
    <row r="16" spans="1:26" x14ac:dyDescent="0.35">
      <c r="A16" s="3"/>
      <c r="B16" s="2" t="s">
        <v>27</v>
      </c>
      <c r="C16" s="235">
        <f t="shared" si="3"/>
        <v>22.83043199421429</v>
      </c>
      <c r="D16" s="261">
        <f t="shared" si="4"/>
        <v>17.986786359278717</v>
      </c>
      <c r="E16" s="232">
        <f t="shared" si="5"/>
        <v>2.2028177589657698</v>
      </c>
      <c r="F16" s="232">
        <f t="shared" si="6"/>
        <v>-21.215742374752502</v>
      </c>
      <c r="G16" s="235">
        <f t="shared" si="7"/>
        <v>108.67673078467338</v>
      </c>
      <c r="H16" s="261">
        <f t="shared" si="8"/>
        <v>100.46399997084761</v>
      </c>
      <c r="I16" s="232">
        <f t="shared" si="9"/>
        <v>5.5481869516104432</v>
      </c>
      <c r="J16" s="232">
        <f t="shared" si="1"/>
        <v>-7.5570278518021112</v>
      </c>
      <c r="K16" s="235">
        <f t="shared" si="10"/>
        <v>83.881193011494474</v>
      </c>
      <c r="L16" s="261">
        <f t="shared" si="11"/>
        <v>98.867107271817545</v>
      </c>
      <c r="M16" s="232">
        <f t="shared" si="12"/>
        <v>7.5703480112270221</v>
      </c>
      <c r="N16" s="232">
        <f t="shared" si="2"/>
        <v>17.865642729079333</v>
      </c>
      <c r="O16" s="13"/>
      <c r="P16" s="75"/>
      <c r="Q16" s="51" t="s">
        <v>27</v>
      </c>
      <c r="R16" s="69">
        <v>22830.43199421429</v>
      </c>
      <c r="S16" s="69">
        <v>17986.786359278718</v>
      </c>
      <c r="T16" s="69">
        <v>108676.73078467337</v>
      </c>
      <c r="U16" s="69">
        <v>100463.99997084761</v>
      </c>
      <c r="V16" s="69">
        <v>83881.19301149447</v>
      </c>
      <c r="W16" s="69">
        <v>98867.107271817542</v>
      </c>
      <c r="X16" s="51"/>
      <c r="Y16" s="59"/>
      <c r="Z16" s="59"/>
    </row>
    <row r="17" spans="1:26" x14ac:dyDescent="0.35">
      <c r="A17" s="3"/>
      <c r="B17" s="2" t="s">
        <v>29</v>
      </c>
      <c r="C17" s="235">
        <f t="shared" si="3"/>
        <v>15.307220664983301</v>
      </c>
      <c r="D17" s="261">
        <f t="shared" si="4"/>
        <v>5.6158911695693119</v>
      </c>
      <c r="E17" s="232">
        <f t="shared" si="5"/>
        <v>0.68777070865495094</v>
      </c>
      <c r="F17" s="232">
        <f t="shared" si="6"/>
        <v>-63.312143383310683</v>
      </c>
      <c r="G17" s="235">
        <f t="shared" si="7"/>
        <v>9.8467071516385083</v>
      </c>
      <c r="H17" s="261">
        <f t="shared" si="8"/>
        <v>7.1476381527876729</v>
      </c>
      <c r="I17" s="232">
        <f t="shared" si="9"/>
        <v>0.39473276741556118</v>
      </c>
      <c r="J17" s="232">
        <f t="shared" si="1"/>
        <v>-27.410879162804246</v>
      </c>
      <c r="K17" s="235">
        <f t="shared" si="10"/>
        <v>6.4864885535729977</v>
      </c>
      <c r="L17" s="261">
        <f t="shared" si="11"/>
        <v>7.0730913904908581</v>
      </c>
      <c r="M17" s="232">
        <f t="shared" si="12"/>
        <v>0.54159330457616073</v>
      </c>
      <c r="N17" s="232">
        <f t="shared" si="2"/>
        <v>9.0434575205522894</v>
      </c>
      <c r="O17" s="13"/>
      <c r="P17" s="75"/>
      <c r="Q17" s="51" t="s">
        <v>29</v>
      </c>
      <c r="R17" s="69">
        <v>15307.220664983301</v>
      </c>
      <c r="S17" s="69">
        <v>5615.8911695693123</v>
      </c>
      <c r="T17" s="69">
        <v>9846.7071516385076</v>
      </c>
      <c r="U17" s="69">
        <v>7147.6381527876729</v>
      </c>
      <c r="V17" s="69">
        <v>6486.4885535729973</v>
      </c>
      <c r="W17" s="69">
        <v>7073.0913904908584</v>
      </c>
      <c r="X17" s="51"/>
      <c r="Y17" s="59"/>
      <c r="Z17" s="59"/>
    </row>
    <row r="18" spans="1:26" x14ac:dyDescent="0.35">
      <c r="A18" s="3"/>
      <c r="B18" s="2" t="s">
        <v>146</v>
      </c>
      <c r="C18" s="235">
        <f t="shared" si="3"/>
        <v>8.886636149163742</v>
      </c>
      <c r="D18" s="261">
        <f t="shared" si="4"/>
        <v>6.3985287602162177</v>
      </c>
      <c r="E18" s="232">
        <f t="shared" si="5"/>
        <v>0.78361929155769017</v>
      </c>
      <c r="F18" s="232">
        <f t="shared" si="6"/>
        <v>-27.998303825927007</v>
      </c>
      <c r="G18" s="235">
        <f t="shared" si="7"/>
        <v>58.301403897256819</v>
      </c>
      <c r="H18" s="261">
        <f t="shared" si="8"/>
        <v>53.309579205367022</v>
      </c>
      <c r="I18" s="232">
        <f t="shared" si="9"/>
        <v>2.9440547044601746</v>
      </c>
      <c r="J18" s="232">
        <f t="shared" si="1"/>
        <v>-8.5621003238391502</v>
      </c>
      <c r="K18" s="235">
        <f t="shared" si="10"/>
        <v>45.001047007708742</v>
      </c>
      <c r="L18" s="261">
        <f t="shared" si="11"/>
        <v>77.625126872824538</v>
      </c>
      <c r="M18" s="232">
        <f t="shared" si="12"/>
        <v>5.9438294601590327</v>
      </c>
      <c r="N18" s="232">
        <f t="shared" si="2"/>
        <v>72.496268496880177</v>
      </c>
      <c r="O18" s="13"/>
      <c r="P18" s="75"/>
      <c r="Q18" s="51" t="s">
        <v>206</v>
      </c>
      <c r="R18" s="69">
        <v>8886.6361491637417</v>
      </c>
      <c r="S18" s="69">
        <v>6398.528760216218</v>
      </c>
      <c r="T18" s="69">
        <v>58301.403897256816</v>
      </c>
      <c r="U18" s="69">
        <v>53309.579205367023</v>
      </c>
      <c r="V18" s="69">
        <v>45001.047007708745</v>
      </c>
      <c r="W18" s="69">
        <v>77625.126872824534</v>
      </c>
      <c r="X18" s="51"/>
      <c r="Y18" s="59"/>
      <c r="Z18" s="59"/>
    </row>
    <row r="19" spans="1:26" x14ac:dyDescent="0.35">
      <c r="A19" s="3"/>
      <c r="B19" s="2" t="s">
        <v>28</v>
      </c>
      <c r="C19" s="235">
        <f t="shared" si="3"/>
        <v>235.64366516994511</v>
      </c>
      <c r="D19" s="261">
        <f t="shared" si="4"/>
        <v>162.66889428546699</v>
      </c>
      <c r="E19" s="232">
        <f t="shared" si="5"/>
        <v>19.921842735320141</v>
      </c>
      <c r="F19" s="232">
        <f t="shared" si="6"/>
        <v>-30.968271874335795</v>
      </c>
      <c r="G19" s="235">
        <f t="shared" si="7"/>
        <v>473.62196378029091</v>
      </c>
      <c r="H19" s="261">
        <f t="shared" si="8"/>
        <v>460.50982343333266</v>
      </c>
      <c r="I19" s="232">
        <f t="shared" si="9"/>
        <v>25.431941732388193</v>
      </c>
      <c r="J19" s="232">
        <f t="shared" si="1"/>
        <v>-2.7684823233917522</v>
      </c>
      <c r="K19" s="235">
        <f t="shared" si="10"/>
        <v>503.50427324012929</v>
      </c>
      <c r="L19" s="261">
        <f t="shared" si="11"/>
        <v>516.5127195435947</v>
      </c>
      <c r="M19" s="232">
        <f t="shared" si="12"/>
        <v>39.549867969940344</v>
      </c>
      <c r="N19" s="232">
        <f t="shared" si="2"/>
        <v>2.5835821054216668</v>
      </c>
      <c r="O19" s="13"/>
      <c r="P19" s="75"/>
      <c r="Q19" s="51" t="s">
        <v>28</v>
      </c>
      <c r="R19" s="69">
        <v>235643.6651699451</v>
      </c>
      <c r="S19" s="69">
        <v>162668.89428546699</v>
      </c>
      <c r="T19" s="69">
        <v>473621.96378029091</v>
      </c>
      <c r="U19" s="69">
        <v>460509.82343333267</v>
      </c>
      <c r="V19" s="69">
        <v>503504.27324012929</v>
      </c>
      <c r="W19" s="69">
        <v>516512.71954359475</v>
      </c>
      <c r="X19" s="51"/>
      <c r="Y19" s="59"/>
      <c r="Z19" s="59"/>
    </row>
    <row r="20" spans="1:26" x14ac:dyDescent="0.35">
      <c r="A20" s="3"/>
      <c r="B20" s="2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13"/>
      <c r="P20" s="75"/>
      <c r="X20" s="51"/>
      <c r="Y20" s="59"/>
      <c r="Z20" s="59"/>
    </row>
    <row r="21" spans="1:26" x14ac:dyDescent="0.35">
      <c r="A21" s="3"/>
      <c r="B21" s="2" t="s">
        <v>46</v>
      </c>
      <c r="C21" s="235">
        <f>+C15+C16</f>
        <v>573.19628914241446</v>
      </c>
      <c r="D21" s="261">
        <f>+D16+D15</f>
        <v>635.39864757230134</v>
      </c>
      <c r="E21" s="232">
        <f>+D21/D13*100</f>
        <v>77.816425732607939</v>
      </c>
      <c r="F21" s="232">
        <f>+(D21/C21-1)*100</f>
        <v>10.851842485398965</v>
      </c>
      <c r="G21" s="235">
        <f>+G15+G16</f>
        <v>1131.4427272622981</v>
      </c>
      <c r="H21" s="261">
        <f>+H16+H15</f>
        <v>1248.4976475222923</v>
      </c>
      <c r="I21" s="232">
        <f>+H21/H13*100</f>
        <v>68.949059952913942</v>
      </c>
      <c r="J21" s="232">
        <f>+(H21/G21-1)*100</f>
        <v>10.345633715214797</v>
      </c>
      <c r="K21" s="235">
        <f>+K15+K16</f>
        <v>554.00945930232831</v>
      </c>
      <c r="L21" s="261">
        <f>+L16+L15</f>
        <v>648.57032048740336</v>
      </c>
      <c r="M21" s="232">
        <f>+L21/L13*100</f>
        <v>49.66164350640684</v>
      </c>
      <c r="N21" s="232">
        <f>+(L21/K21-1)*100</f>
        <v>17.068456070074479</v>
      </c>
      <c r="O21" s="13"/>
      <c r="P21" s="75"/>
      <c r="X21" s="51"/>
      <c r="Y21" s="59"/>
      <c r="Z21" s="59"/>
    </row>
    <row r="22" spans="1:26" x14ac:dyDescent="0.35">
      <c r="A22" s="3"/>
      <c r="B22" s="2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13"/>
      <c r="P22" s="75"/>
      <c r="X22" s="51"/>
      <c r="Y22" s="59"/>
      <c r="Z22" s="59"/>
    </row>
    <row r="23" spans="1:26" ht="13.15" x14ac:dyDescent="0.4">
      <c r="A23" s="3"/>
      <c r="B23" s="2"/>
      <c r="C23" s="190" t="str">
        <f>'Ramas Ocupados etario '!C26:N26</f>
        <v>Miles de personas, año corrido a noviembre de 2022</v>
      </c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3"/>
      <c r="P23" s="75"/>
      <c r="X23" s="51"/>
      <c r="Y23" s="59"/>
      <c r="Z23" s="59"/>
    </row>
    <row r="24" spans="1:26" x14ac:dyDescent="0.35">
      <c r="A24" s="3"/>
      <c r="B24" s="2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13"/>
      <c r="P24" s="75"/>
      <c r="R24" s="52"/>
      <c r="X24" s="51"/>
      <c r="Y24" s="59"/>
      <c r="Z24" s="59"/>
    </row>
    <row r="25" spans="1:26" ht="15.75" customHeight="1" x14ac:dyDescent="0.4">
      <c r="A25" s="3"/>
      <c r="B25" s="2"/>
      <c r="C25" s="190" t="s">
        <v>294</v>
      </c>
      <c r="D25" s="190"/>
      <c r="E25" s="199" t="str">
        <f>E10</f>
        <v>Part.% 2022</v>
      </c>
      <c r="F25" s="199" t="str">
        <f>F10</f>
        <v>% Cambio   '22/'21</v>
      </c>
      <c r="G25" s="190" t="s">
        <v>36</v>
      </c>
      <c r="H25" s="190"/>
      <c r="I25" s="199" t="str">
        <f>I10</f>
        <v>Part.% 2022</v>
      </c>
      <c r="J25" s="199" t="str">
        <f>J10</f>
        <v>% Cambio   '22/'21</v>
      </c>
      <c r="K25" s="190" t="s">
        <v>38</v>
      </c>
      <c r="L25" s="190"/>
      <c r="M25" s="199" t="str">
        <f>M10</f>
        <v>Part.% 2022</v>
      </c>
      <c r="N25" s="199" t="str">
        <f>N10</f>
        <v>% Cambio   '22/'21</v>
      </c>
      <c r="O25" s="13"/>
      <c r="P25" s="75"/>
      <c r="R25" s="52"/>
      <c r="X25" s="51"/>
      <c r="Y25" s="59"/>
      <c r="Z25" s="59"/>
    </row>
    <row r="26" spans="1:26" ht="13.15" x14ac:dyDescent="0.4">
      <c r="A26" s="3"/>
      <c r="B26" s="2"/>
      <c r="C26" s="174">
        <f>C11</f>
        <v>2021</v>
      </c>
      <c r="D26" s="174">
        <f>D11</f>
        <v>2022</v>
      </c>
      <c r="E26" s="199"/>
      <c r="F26" s="199"/>
      <c r="G26" s="174">
        <f>G11</f>
        <v>2021</v>
      </c>
      <c r="H26" s="174">
        <f>H11</f>
        <v>2022</v>
      </c>
      <c r="I26" s="199"/>
      <c r="J26" s="199"/>
      <c r="K26" s="174">
        <f>K11</f>
        <v>2021</v>
      </c>
      <c r="L26" s="174">
        <f>L11</f>
        <v>2022</v>
      </c>
      <c r="M26" s="199"/>
      <c r="N26" s="199"/>
      <c r="O26" s="13"/>
      <c r="P26" s="75"/>
      <c r="R26" s="203" t="s">
        <v>37</v>
      </c>
      <c r="S26" s="203"/>
      <c r="T26" s="203" t="s">
        <v>36</v>
      </c>
      <c r="U26" s="203"/>
      <c r="V26" s="203" t="s">
        <v>38</v>
      </c>
      <c r="W26" s="203"/>
      <c r="X26" s="51"/>
      <c r="Y26" s="59"/>
      <c r="Z26" s="59"/>
    </row>
    <row r="27" spans="1:26" ht="6" customHeight="1" x14ac:dyDescent="0.4">
      <c r="A27" s="3"/>
      <c r="B27" s="2"/>
      <c r="C27" s="174"/>
      <c r="D27" s="174"/>
      <c r="E27" s="174"/>
      <c r="F27" s="179"/>
      <c r="G27" s="179"/>
      <c r="H27" s="179"/>
      <c r="I27" s="174"/>
      <c r="J27" s="174"/>
      <c r="K27" s="174"/>
      <c r="L27" s="174"/>
      <c r="M27" s="174"/>
      <c r="N27" s="174"/>
      <c r="O27" s="13"/>
      <c r="P27" s="75"/>
      <c r="X27" s="51"/>
      <c r="Y27" s="59"/>
      <c r="Z27" s="59"/>
    </row>
    <row r="28" spans="1:26" ht="13.15" x14ac:dyDescent="0.4">
      <c r="A28" s="3"/>
      <c r="B28" s="21" t="s">
        <v>24</v>
      </c>
      <c r="C28" s="231">
        <f>SUM(C29:C34)</f>
        <v>831.89209457618801</v>
      </c>
      <c r="D28" s="231">
        <f>SUM(D29:D34)</f>
        <v>806.24675250558062</v>
      </c>
      <c r="E28" s="231">
        <v>100</v>
      </c>
      <c r="F28" s="236">
        <f t="shared" ref="F28:F34" si="13">IF(OR(OR(D28=0,C28=0),D28=""),"",(D28/C28-1)*100)</f>
        <v>-3.082772662201172</v>
      </c>
      <c r="G28" s="231">
        <f>SUM(G29:G34)</f>
        <v>1638.5655006162378</v>
      </c>
      <c r="H28" s="231">
        <f>SUM(H29:H34)</f>
        <v>1775.3985320236579</v>
      </c>
      <c r="I28" s="231">
        <v>100</v>
      </c>
      <c r="J28" s="236">
        <f t="shared" ref="J28:J34" si="14">IF(OR(OR(H28=0,G28=0),H28=""),"",(H28/G28-1)*100)</f>
        <v>8.3507819099059244</v>
      </c>
      <c r="K28" s="231">
        <f>SUM(K29:K34)</f>
        <v>1122.7111405028345</v>
      </c>
      <c r="L28" s="231">
        <f>SUM(L29:L34)</f>
        <v>1228.4547569823553</v>
      </c>
      <c r="M28" s="231">
        <v>100</v>
      </c>
      <c r="N28" s="236">
        <f>IF(OR(OR(L28=0,K28=0),L28=""),"",(L28/K28-1)*100)</f>
        <v>9.4185951011549474</v>
      </c>
      <c r="O28" s="13"/>
      <c r="P28" s="75"/>
      <c r="R28" s="51">
        <f>R13</f>
        <v>2021</v>
      </c>
      <c r="S28" s="51">
        <f t="shared" ref="S28:W28" si="15">S13</f>
        <v>2022</v>
      </c>
      <c r="T28" s="51">
        <f t="shared" si="15"/>
        <v>2021</v>
      </c>
      <c r="U28" s="51">
        <f t="shared" si="15"/>
        <v>2022</v>
      </c>
      <c r="V28" s="51">
        <f t="shared" si="15"/>
        <v>2021</v>
      </c>
      <c r="W28" s="51">
        <f t="shared" si="15"/>
        <v>2022</v>
      </c>
      <c r="X28" s="51"/>
      <c r="Y28" s="59"/>
      <c r="Z28" s="59"/>
    </row>
    <row r="29" spans="1:26" x14ac:dyDescent="0.35">
      <c r="A29" s="3"/>
      <c r="B29" s="2" t="s">
        <v>25</v>
      </c>
      <c r="C29" s="235">
        <f>R29/1000</f>
        <v>5.4864488284883528</v>
      </c>
      <c r="D29" s="261">
        <f>S29/1000</f>
        <v>9.6762010865961727</v>
      </c>
      <c r="E29" s="232">
        <f>+D29/$D$28*100</f>
        <v>1.2001538060805022</v>
      </c>
      <c r="F29" s="232">
        <f t="shared" si="13"/>
        <v>76.365466790696317</v>
      </c>
      <c r="G29" s="235">
        <f>T29/1000</f>
        <v>28.426035085659482</v>
      </c>
      <c r="H29" s="261">
        <f>U29/1000</f>
        <v>38.951186410271198</v>
      </c>
      <c r="I29" s="232">
        <f>+H29/$H$28*100</f>
        <v>2.1939404425367721</v>
      </c>
      <c r="J29" s="232">
        <f t="shared" si="14"/>
        <v>37.026448792084629</v>
      </c>
      <c r="K29" s="235">
        <f>V29/1000</f>
        <v>37.802580342470058</v>
      </c>
      <c r="L29" s="261">
        <f>W29/1000</f>
        <v>48.145149713762571</v>
      </c>
      <c r="M29" s="232">
        <f>+L29/$L$28*100</f>
        <v>3.9191634400951809</v>
      </c>
      <c r="N29" s="232">
        <f>IF(OR(OR(L29=0,K29=0),L29=""),"",(L29/K29-1)*100)</f>
        <v>27.359426995709455</v>
      </c>
      <c r="O29" s="13"/>
      <c r="P29" s="75"/>
      <c r="Q29" s="51" t="s">
        <v>25</v>
      </c>
      <c r="R29" s="69">
        <v>5486.4488284883528</v>
      </c>
      <c r="S29" s="69">
        <v>9676.2010865961729</v>
      </c>
      <c r="T29" s="69">
        <v>28426.035085659481</v>
      </c>
      <c r="U29" s="69">
        <v>38951.186410271199</v>
      </c>
      <c r="V29" s="69">
        <v>37802.580342470057</v>
      </c>
      <c r="W29" s="69">
        <v>48145.14971376257</v>
      </c>
      <c r="X29" s="51"/>
      <c r="Y29" s="59"/>
      <c r="Z29" s="59"/>
    </row>
    <row r="30" spans="1:26" x14ac:dyDescent="0.35">
      <c r="A30" s="3"/>
      <c r="B30" s="2" t="s">
        <v>26</v>
      </c>
      <c r="C30" s="235">
        <f t="shared" ref="C30:C34" si="16">R30/1000</f>
        <v>578.1496843881888</v>
      </c>
      <c r="D30" s="261">
        <f t="shared" ref="D30:D34" si="17">S30/1000</f>
        <v>583.24803486281667</v>
      </c>
      <c r="E30" s="232">
        <f t="shared" ref="E30:E34" si="18">+D30/$D$28*100</f>
        <v>72.341132916225874</v>
      </c>
      <c r="F30" s="232">
        <f t="shared" si="13"/>
        <v>0.88183918668451877</v>
      </c>
      <c r="G30" s="235">
        <f t="shared" ref="G30:G34" si="19">T30/1000</f>
        <v>993.30973659705114</v>
      </c>
      <c r="H30" s="261">
        <f t="shared" ref="H30:H34" si="20">U30/1000</f>
        <v>1117.2331252604706</v>
      </c>
      <c r="I30" s="232">
        <f t="shared" ref="I30:I34" si="21">+H30/$H$28*100</f>
        <v>62.928582237082928</v>
      </c>
      <c r="J30" s="232">
        <f t="shared" si="14"/>
        <v>12.475805289895249</v>
      </c>
      <c r="K30" s="235">
        <f t="shared" ref="K30:K34" si="22">V30/1000</f>
        <v>456.52646543720596</v>
      </c>
      <c r="L30" s="261">
        <f t="shared" ref="L30:L34" si="23">W30/1000</f>
        <v>539.16215804124624</v>
      </c>
      <c r="M30" s="232">
        <f t="shared" ref="M30:M34" si="24">+L30/$L$28*100</f>
        <v>43.889459906987064</v>
      </c>
      <c r="N30" s="232">
        <f t="shared" ref="N30:N34" si="25">IF(OR(OR(L30=0,K30=0),L30=""),"",(L30/K30-1)*100)</f>
        <v>18.100964316472169</v>
      </c>
      <c r="O30" s="13"/>
      <c r="P30" s="75"/>
      <c r="Q30" s="51" t="s">
        <v>26</v>
      </c>
      <c r="R30" s="69">
        <v>578149.68438818876</v>
      </c>
      <c r="S30" s="69">
        <v>583248.03486281668</v>
      </c>
      <c r="T30" s="69">
        <v>993309.73659705115</v>
      </c>
      <c r="U30" s="69">
        <v>1117233.1252604707</v>
      </c>
      <c r="V30" s="69">
        <v>456526.46543720597</v>
      </c>
      <c r="W30" s="69">
        <v>539162.15804124624</v>
      </c>
      <c r="X30" s="51"/>
      <c r="Y30" s="59"/>
      <c r="Z30" s="59"/>
    </row>
    <row r="31" spans="1:26" x14ac:dyDescent="0.35">
      <c r="A31" s="3"/>
      <c r="B31" s="2" t="s">
        <v>27</v>
      </c>
      <c r="C31" s="235">
        <f t="shared" si="16"/>
        <v>25.038921078390299</v>
      </c>
      <c r="D31" s="261">
        <f t="shared" si="17"/>
        <v>21.888605017653937</v>
      </c>
      <c r="E31" s="232">
        <f t="shared" si="18"/>
        <v>2.7148766738756485</v>
      </c>
      <c r="F31" s="232">
        <f t="shared" si="13"/>
        <v>-12.581676546180031</v>
      </c>
      <c r="G31" s="235">
        <f t="shared" si="19"/>
        <v>122.13943667363212</v>
      </c>
      <c r="H31" s="261">
        <f t="shared" si="20"/>
        <v>117.60805408288293</v>
      </c>
      <c r="I31" s="232">
        <f t="shared" si="21"/>
        <v>6.6243185381498186</v>
      </c>
      <c r="J31" s="232">
        <f t="shared" si="14"/>
        <v>-3.7100077699371292</v>
      </c>
      <c r="K31" s="235">
        <f t="shared" si="22"/>
        <v>93.829847270643469</v>
      </c>
      <c r="L31" s="261">
        <f t="shared" si="23"/>
        <v>97.763135639196591</v>
      </c>
      <c r="M31" s="232">
        <f t="shared" si="24"/>
        <v>7.9582202831260469</v>
      </c>
      <c r="N31" s="232">
        <f t="shared" si="25"/>
        <v>4.1919373024320361</v>
      </c>
      <c r="O31" s="13"/>
      <c r="P31" s="75"/>
      <c r="Q31" s="51" t="s">
        <v>27</v>
      </c>
      <c r="R31" s="69">
        <v>25038.9210783903</v>
      </c>
      <c r="S31" s="69">
        <v>21888.605017653936</v>
      </c>
      <c r="T31" s="69">
        <v>122139.43667363212</v>
      </c>
      <c r="U31" s="69">
        <v>117608.05408288293</v>
      </c>
      <c r="V31" s="69">
        <v>93829.84727064347</v>
      </c>
      <c r="W31" s="69">
        <v>97763.135639196596</v>
      </c>
      <c r="X31" s="51"/>
      <c r="Y31" s="59"/>
      <c r="Z31" s="59"/>
    </row>
    <row r="32" spans="1:26" x14ac:dyDescent="0.35">
      <c r="A32" s="3"/>
      <c r="B32" s="2" t="s">
        <v>29</v>
      </c>
      <c r="C32" s="235">
        <f t="shared" si="16"/>
        <v>14.552278173229412</v>
      </c>
      <c r="D32" s="261">
        <f t="shared" si="17"/>
        <v>6.4937768809640115</v>
      </c>
      <c r="E32" s="232">
        <f t="shared" si="18"/>
        <v>0.80543293486556566</v>
      </c>
      <c r="F32" s="232">
        <f t="shared" si="13"/>
        <v>-55.376218048730955</v>
      </c>
      <c r="G32" s="235">
        <f t="shared" si="19"/>
        <v>13.663107570554018</v>
      </c>
      <c r="H32" s="261">
        <f t="shared" si="20"/>
        <v>7.6363459292890168</v>
      </c>
      <c r="I32" s="232">
        <f t="shared" si="21"/>
        <v>0.43012009932129763</v>
      </c>
      <c r="J32" s="232">
        <f t="shared" si="14"/>
        <v>-44.109743044499986</v>
      </c>
      <c r="K32" s="235">
        <f t="shared" si="22"/>
        <v>13.61131268663034</v>
      </c>
      <c r="L32" s="261">
        <f t="shared" si="23"/>
        <v>6.9525484060606031</v>
      </c>
      <c r="M32" s="232">
        <f t="shared" si="24"/>
        <v>0.56595884924075102</v>
      </c>
      <c r="N32" s="232">
        <f t="shared" si="25"/>
        <v>-48.920808990820433</v>
      </c>
      <c r="O32" s="13"/>
      <c r="P32" s="75"/>
      <c r="Q32" s="51" t="s">
        <v>29</v>
      </c>
      <c r="R32" s="69">
        <v>14552.278173229412</v>
      </c>
      <c r="S32" s="69">
        <v>6493.7768809640111</v>
      </c>
      <c r="T32" s="69">
        <v>13663.107570554019</v>
      </c>
      <c r="U32" s="69">
        <v>7636.3459292890166</v>
      </c>
      <c r="V32" s="69">
        <v>13611.312686630339</v>
      </c>
      <c r="W32" s="69">
        <v>6952.5484060606032</v>
      </c>
      <c r="X32" s="51"/>
      <c r="Y32" s="59"/>
      <c r="Z32" s="59"/>
    </row>
    <row r="33" spans="1:26" x14ac:dyDescent="0.35">
      <c r="A33" s="3"/>
      <c r="B33" s="2" t="s">
        <v>146</v>
      </c>
      <c r="C33" s="235">
        <f t="shared" si="16"/>
        <v>7.6085284689496824</v>
      </c>
      <c r="D33" s="261">
        <f t="shared" si="17"/>
        <v>7.8839209386090729</v>
      </c>
      <c r="E33" s="232">
        <f>+D33/$D$28*100</f>
        <v>0.9778545977528762</v>
      </c>
      <c r="F33" s="232">
        <f t="shared" si="13"/>
        <v>3.6195234174816404</v>
      </c>
      <c r="G33" s="235">
        <f t="shared" si="19"/>
        <v>41.014441814903478</v>
      </c>
      <c r="H33" s="261">
        <f t="shared" si="20"/>
        <v>51.458011535121749</v>
      </c>
      <c r="I33" s="232">
        <f t="shared" si="21"/>
        <v>2.8983921416487939</v>
      </c>
      <c r="J33" s="232">
        <f t="shared" si="14"/>
        <v>25.463152143700206</v>
      </c>
      <c r="K33" s="235">
        <f t="shared" si="22"/>
        <v>46.891278734294154</v>
      </c>
      <c r="L33" s="261">
        <f t="shared" si="23"/>
        <v>55.71267573260829</v>
      </c>
      <c r="M33" s="232">
        <f t="shared" si="24"/>
        <v>4.5351833607176557</v>
      </c>
      <c r="N33" s="232">
        <f t="shared" si="25"/>
        <v>18.812447082750516</v>
      </c>
      <c r="O33" s="13"/>
      <c r="P33" s="75"/>
      <c r="Q33" s="51" t="s">
        <v>206</v>
      </c>
      <c r="R33" s="69">
        <v>7608.5284689496821</v>
      </c>
      <c r="S33" s="69">
        <v>7883.9209386090733</v>
      </c>
      <c r="T33" s="69">
        <v>41014.441814903475</v>
      </c>
      <c r="U33" s="69">
        <v>51458.011535121746</v>
      </c>
      <c r="V33" s="69">
        <v>46891.278734294152</v>
      </c>
      <c r="W33" s="69">
        <v>55712.675732608288</v>
      </c>
      <c r="X33" s="51"/>
      <c r="Y33" s="59"/>
      <c r="Z33" s="59"/>
    </row>
    <row r="34" spans="1:26" x14ac:dyDescent="0.35">
      <c r="A34" s="3"/>
      <c r="B34" s="2" t="s">
        <v>28</v>
      </c>
      <c r="C34" s="235">
        <f t="shared" si="16"/>
        <v>201.05623363894145</v>
      </c>
      <c r="D34" s="261">
        <f t="shared" si="17"/>
        <v>177.05621371894068</v>
      </c>
      <c r="E34" s="232">
        <f t="shared" si="18"/>
        <v>21.960549071199534</v>
      </c>
      <c r="F34" s="232">
        <f t="shared" si="13"/>
        <v>-11.936968819927374</v>
      </c>
      <c r="G34" s="235">
        <f t="shared" si="19"/>
        <v>440.01274287443761</v>
      </c>
      <c r="H34" s="261">
        <f t="shared" si="20"/>
        <v>442.51180880562219</v>
      </c>
      <c r="I34" s="232">
        <f t="shared" si="21"/>
        <v>24.92464654126038</v>
      </c>
      <c r="J34" s="232">
        <f t="shared" si="14"/>
        <v>0.56795308128103628</v>
      </c>
      <c r="K34" s="235">
        <f t="shared" si="22"/>
        <v>474.04965603159064</v>
      </c>
      <c r="L34" s="261">
        <f t="shared" si="23"/>
        <v>480.71908944948115</v>
      </c>
      <c r="M34" s="232">
        <f t="shared" si="24"/>
        <v>39.132014159833304</v>
      </c>
      <c r="N34" s="232">
        <f t="shared" si="25"/>
        <v>1.4069060768279629</v>
      </c>
      <c r="O34" s="13"/>
      <c r="P34" s="75"/>
      <c r="Q34" s="51" t="s">
        <v>28</v>
      </c>
      <c r="R34" s="69">
        <v>201056.23363894146</v>
      </c>
      <c r="S34" s="69">
        <v>177056.21371894068</v>
      </c>
      <c r="T34" s="69">
        <v>440012.74287443759</v>
      </c>
      <c r="U34" s="69">
        <v>442511.80880562222</v>
      </c>
      <c r="V34" s="69">
        <v>474049.65603159065</v>
      </c>
      <c r="W34" s="69">
        <v>480719.08944948117</v>
      </c>
      <c r="X34" s="51"/>
      <c r="Y34" s="59"/>
      <c r="Z34" s="59"/>
    </row>
    <row r="35" spans="1:26" x14ac:dyDescent="0.35">
      <c r="A35" s="3"/>
      <c r="B35" s="2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13"/>
      <c r="P35" s="75"/>
      <c r="X35" s="51"/>
      <c r="Y35" s="59"/>
      <c r="Z35" s="59"/>
    </row>
    <row r="36" spans="1:26" x14ac:dyDescent="0.35">
      <c r="A36" s="3"/>
      <c r="B36" s="2" t="s">
        <v>46</v>
      </c>
      <c r="C36" s="235">
        <f>+C30+C31</f>
        <v>603.18860546657913</v>
      </c>
      <c r="D36" s="261">
        <f>+D31+D30</f>
        <v>605.13663988047063</v>
      </c>
      <c r="E36" s="232">
        <f>+D36/D28*100</f>
        <v>75.05600959010151</v>
      </c>
      <c r="F36" s="232">
        <f>+(D36/C36-1)*100</f>
        <v>0.32295610298949118</v>
      </c>
      <c r="G36" s="235">
        <f>+G30+G31</f>
        <v>1115.4491732706833</v>
      </c>
      <c r="H36" s="261">
        <f>+H31+H30</f>
        <v>1234.8411793433536</v>
      </c>
      <c r="I36" s="232">
        <f>+H36/H28*100</f>
        <v>69.552900775232757</v>
      </c>
      <c r="J36" s="232">
        <f>+(H36/G36-1)*100</f>
        <v>10.703491376715357</v>
      </c>
      <c r="K36" s="235">
        <f>+K30+K31</f>
        <v>550.35631270784938</v>
      </c>
      <c r="L36" s="261">
        <f>+L31+L30</f>
        <v>636.92529368044279</v>
      </c>
      <c r="M36" s="232">
        <f>+L36/L28*100</f>
        <v>51.84768019011311</v>
      </c>
      <c r="N36" s="232">
        <f>+(L36/K36-1)*100</f>
        <v>15.729624422160061</v>
      </c>
      <c r="O36" s="13"/>
      <c r="P36" s="75"/>
      <c r="X36" s="51"/>
      <c r="Y36" s="59"/>
      <c r="Z36" s="59"/>
    </row>
    <row r="37" spans="1:26" ht="14.25" customHeight="1" x14ac:dyDescent="0.3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75"/>
      <c r="X37" s="51"/>
      <c r="Y37" s="59"/>
      <c r="Z37" s="59"/>
    </row>
    <row r="38" spans="1:26" ht="13.15" x14ac:dyDescent="0.35">
      <c r="A38" s="3"/>
      <c r="B38" s="211" t="s">
        <v>200</v>
      </c>
      <c r="C38" s="211"/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3"/>
      <c r="P38" s="75"/>
      <c r="Q38" s="51" t="s">
        <v>18</v>
      </c>
      <c r="X38" s="51"/>
      <c r="Y38" s="59"/>
      <c r="Z38" s="59"/>
    </row>
    <row r="39" spans="1:26" ht="13.15" x14ac:dyDescent="0.4">
      <c r="A39" s="3"/>
      <c r="B39" s="208" t="s">
        <v>299</v>
      </c>
      <c r="C39" s="204"/>
      <c r="D39" s="204"/>
      <c r="E39" s="41"/>
      <c r="F39" s="218" t="s">
        <v>198</v>
      </c>
      <c r="G39" s="218"/>
      <c r="H39" s="218"/>
      <c r="I39" s="218"/>
      <c r="J39" s="93"/>
      <c r="K39" s="215" t="s">
        <v>199</v>
      </c>
      <c r="L39" s="215"/>
      <c r="M39" s="215"/>
      <c r="N39" s="215"/>
      <c r="O39" s="13"/>
      <c r="P39" s="75"/>
      <c r="Q39" s="51" t="s">
        <v>18</v>
      </c>
      <c r="X39" s="51"/>
      <c r="Y39" s="59"/>
      <c r="Z39" s="59"/>
    </row>
    <row r="40" spans="1:26" ht="13.15" x14ac:dyDescent="0.4">
      <c r="A40" s="3"/>
      <c r="B40" s="208" t="str">
        <f>'Tasa desocup%.Ciudades 46 años'!C31</f>
        <v>Porcentaje, año corrido noviembre 2022</v>
      </c>
      <c r="C40" s="208"/>
      <c r="D40" s="208"/>
      <c r="E40" s="41"/>
      <c r="F40" s="218" t="str">
        <f>B40</f>
        <v>Porcentaje, año corrido noviembre 2022</v>
      </c>
      <c r="G40" s="218"/>
      <c r="H40" s="218"/>
      <c r="I40" s="218"/>
      <c r="J40" s="93"/>
      <c r="K40" s="215" t="str">
        <f>B40</f>
        <v>Porcentaje, año corrido noviembre 2022</v>
      </c>
      <c r="L40" s="215"/>
      <c r="M40" s="215"/>
      <c r="N40" s="215"/>
      <c r="O40" s="13"/>
      <c r="P40" s="75"/>
      <c r="X40" s="51"/>
      <c r="Y40" s="59"/>
      <c r="Z40" s="59"/>
    </row>
    <row r="41" spans="1:26" ht="13.15" x14ac:dyDescent="0.4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75"/>
      <c r="Q41" s="59" t="s">
        <v>18</v>
      </c>
      <c r="R41" s="59"/>
      <c r="S41" s="59"/>
      <c r="T41" s="59"/>
      <c r="U41" s="59"/>
      <c r="V41" s="59"/>
      <c r="W41" s="59"/>
      <c r="X41" s="59"/>
      <c r="Y41" s="59"/>
      <c r="Z41" s="59"/>
    </row>
    <row r="42" spans="1:26" ht="13.15" x14ac:dyDescent="0.4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75"/>
      <c r="Q42" s="59" t="s">
        <v>18</v>
      </c>
      <c r="R42" s="59"/>
      <c r="S42" s="59"/>
      <c r="T42" s="59"/>
      <c r="U42" s="59"/>
      <c r="V42" s="59"/>
      <c r="W42" s="59"/>
      <c r="X42" s="59"/>
      <c r="Y42" s="59"/>
      <c r="Z42" s="59"/>
    </row>
    <row r="43" spans="1:26" ht="13.15" x14ac:dyDescent="0.4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ht="13.15" x14ac:dyDescent="0.4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ht="13.15" x14ac:dyDescent="0.4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ht="13.15" x14ac:dyDescent="0.4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ht="13.15" x14ac:dyDescent="0.4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ht="13.15" x14ac:dyDescent="0.4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35">
      <c r="A49" s="144" t="str">
        <f>+Índice!A46</f>
        <v>Fuente: Departamento Administrativo Nacional de Estadística, Gran Encuesta Integrada de Hogares (GEIH) noviembre 2022.</v>
      </c>
      <c r="B49" s="147"/>
      <c r="C49" s="147"/>
      <c r="D49" s="147"/>
      <c r="E49" s="147"/>
      <c r="F49" s="147"/>
      <c r="G49" s="147"/>
      <c r="H49" s="147"/>
      <c r="I49" s="147"/>
      <c r="J49" s="147"/>
      <c r="K49" s="147"/>
      <c r="L49" s="147"/>
      <c r="M49" s="147"/>
      <c r="N49" s="147"/>
      <c r="O49" s="13"/>
      <c r="P49" s="2"/>
    </row>
    <row r="50" spans="1:16" x14ac:dyDescent="0.35">
      <c r="A50" s="144" t="s">
        <v>185</v>
      </c>
      <c r="B50" s="147"/>
      <c r="C50" s="147"/>
      <c r="D50" s="147"/>
      <c r="E50" s="147"/>
      <c r="F50" s="147"/>
      <c r="G50" s="147"/>
      <c r="H50" s="147"/>
      <c r="I50" s="147"/>
      <c r="J50" s="147"/>
      <c r="K50" s="147"/>
      <c r="L50" s="147"/>
      <c r="M50" s="147"/>
      <c r="N50" s="147"/>
      <c r="O50" s="13"/>
      <c r="P50" s="2"/>
    </row>
    <row r="51" spans="1:16" x14ac:dyDescent="0.35">
      <c r="A51" s="149" t="s">
        <v>162</v>
      </c>
      <c r="B51" s="154"/>
      <c r="C51" s="154"/>
      <c r="D51" s="154"/>
      <c r="E51" s="154"/>
      <c r="F51" s="154"/>
      <c r="G51" s="154"/>
      <c r="H51" s="154"/>
      <c r="I51" s="154"/>
      <c r="J51" s="154"/>
      <c r="K51" s="154"/>
      <c r="L51" s="154"/>
      <c r="M51" s="154"/>
      <c r="N51" s="154"/>
      <c r="O51" s="46"/>
      <c r="P51" s="2"/>
    </row>
    <row r="55" spans="1:16" x14ac:dyDescent="0.35">
      <c r="G55" s="51"/>
      <c r="H55" s="51"/>
      <c r="I55" s="51"/>
      <c r="J55" s="51"/>
      <c r="K55" s="51"/>
    </row>
    <row r="56" spans="1:16" x14ac:dyDescent="0.35">
      <c r="G56" s="51"/>
      <c r="H56" s="51" t="s">
        <v>39</v>
      </c>
      <c r="I56" s="51" t="s">
        <v>40</v>
      </c>
      <c r="J56" s="51" t="s">
        <v>73</v>
      </c>
      <c r="K56" s="51"/>
    </row>
    <row r="57" spans="1:16" x14ac:dyDescent="0.35">
      <c r="G57" s="51" t="s">
        <v>46</v>
      </c>
      <c r="H57" s="52">
        <f>+D36</f>
        <v>605.13663988047063</v>
      </c>
      <c r="I57" s="52">
        <f>+H36</f>
        <v>1234.8411793433536</v>
      </c>
      <c r="J57" s="52">
        <f>+L36</f>
        <v>636.92529368044279</v>
      </c>
      <c r="K57" s="51"/>
    </row>
    <row r="58" spans="1:16" x14ac:dyDescent="0.35">
      <c r="G58" s="51" t="s">
        <v>74</v>
      </c>
      <c r="H58" s="52">
        <f>+D28-D36</f>
        <v>201.11011262510999</v>
      </c>
      <c r="I58" s="52">
        <f>+H28-H36</f>
        <v>540.55735268030435</v>
      </c>
      <c r="J58" s="52">
        <f>+L28-L36</f>
        <v>591.52946330191253</v>
      </c>
      <c r="K58" s="51"/>
    </row>
    <row r="59" spans="1:16" x14ac:dyDescent="0.35">
      <c r="G59" s="51"/>
      <c r="H59" s="51"/>
      <c r="I59" s="51"/>
      <c r="J59" s="51"/>
      <c r="K59" s="51"/>
    </row>
    <row r="60" spans="1:16" x14ac:dyDescent="0.35">
      <c r="G60" s="51"/>
      <c r="H60" s="51"/>
      <c r="I60" s="51"/>
      <c r="J60" s="51"/>
      <c r="K60" s="51"/>
    </row>
    <row r="61" spans="1:16" x14ac:dyDescent="0.35">
      <c r="G61" s="51"/>
      <c r="H61" s="51"/>
      <c r="I61" s="51"/>
      <c r="J61" s="51"/>
      <c r="K61" s="51"/>
    </row>
    <row r="62" spans="1:16" x14ac:dyDescent="0.35">
      <c r="G62" s="51"/>
      <c r="H62" s="51"/>
      <c r="I62" s="51"/>
      <c r="J62" s="51"/>
      <c r="K62" s="51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L11" sqref="L11"/>
    </sheetView>
  </sheetViews>
  <sheetFormatPr baseColWidth="10" defaultColWidth="10.86328125" defaultRowHeight="12.75" x14ac:dyDescent="0.35"/>
  <cols>
    <col min="1" max="1" width="1.86328125" style="10" customWidth="1"/>
    <col min="2" max="2" width="33.46484375" style="10" customWidth="1"/>
    <col min="3" max="3" width="12.46484375" style="10" customWidth="1"/>
    <col min="4" max="4" width="11.33203125" style="10" customWidth="1"/>
    <col min="5" max="6" width="10.6640625" style="10" customWidth="1"/>
    <col min="7" max="7" width="10.86328125" style="10" customWidth="1"/>
    <col min="8" max="8" width="14.6640625" style="10" customWidth="1"/>
    <col min="9" max="9" width="10.1328125" style="10" customWidth="1"/>
    <col min="10" max="10" width="11.33203125" style="10" customWidth="1"/>
    <col min="11" max="11" width="1.86328125" style="10" customWidth="1"/>
    <col min="12" max="12" width="10.86328125" style="51"/>
    <col min="13" max="13" width="11.46484375" style="51" customWidth="1"/>
    <col min="14" max="14" width="10.86328125" style="51" customWidth="1"/>
    <col min="15" max="20" width="10.86328125" style="51"/>
    <col min="21" max="16384" width="10.86328125" style="10"/>
  </cols>
  <sheetData>
    <row r="1" spans="1:17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9"/>
      <c r="M1" s="79"/>
      <c r="N1" s="79"/>
    </row>
    <row r="2" spans="1:17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9"/>
      <c r="M2" s="79"/>
      <c r="N2" s="79"/>
    </row>
    <row r="3" spans="1:17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9"/>
      <c r="M3" s="79"/>
      <c r="N3" s="79"/>
    </row>
    <row r="4" spans="1:17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9"/>
      <c r="M4" s="79"/>
      <c r="N4" s="79"/>
    </row>
    <row r="5" spans="1:17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9"/>
      <c r="M5" s="79"/>
      <c r="N5" s="79"/>
    </row>
    <row r="6" spans="1:17" ht="54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127"/>
      <c r="M6" s="127"/>
      <c r="N6" s="127"/>
      <c r="O6" s="127"/>
      <c r="P6" s="127"/>
      <c r="Q6" s="127"/>
    </row>
    <row r="7" spans="1:17" ht="13.15" x14ac:dyDescent="0.4">
      <c r="A7" s="3"/>
      <c r="B7" s="14"/>
      <c r="C7" s="192" t="s">
        <v>96</v>
      </c>
      <c r="D7" s="192"/>
      <c r="E7" s="192"/>
      <c r="F7" s="192"/>
      <c r="G7" s="192"/>
      <c r="H7" s="192"/>
      <c r="I7" s="192"/>
      <c r="J7" s="192"/>
      <c r="K7" s="13"/>
      <c r="L7" s="127"/>
      <c r="M7" s="127"/>
      <c r="N7" s="127"/>
      <c r="O7" s="127"/>
      <c r="P7" s="127"/>
      <c r="Q7" s="127"/>
    </row>
    <row r="8" spans="1:17" ht="13.15" x14ac:dyDescent="0.4">
      <c r="A8" s="3"/>
      <c r="B8" s="14"/>
      <c r="C8" s="192" t="str">
        <f>'Posición Ocupados etario'!$C$8:$N$8</f>
        <v>Miles de personas, trimestre movil sep - nov 2022</v>
      </c>
      <c r="D8" s="192"/>
      <c r="E8" s="192"/>
      <c r="F8" s="192"/>
      <c r="G8" s="192"/>
      <c r="H8" s="192"/>
      <c r="I8" s="192"/>
      <c r="J8" s="192"/>
      <c r="K8" s="83"/>
      <c r="L8" s="127"/>
      <c r="M8" s="127"/>
      <c r="N8" s="127"/>
      <c r="O8" s="127"/>
      <c r="P8" s="127"/>
      <c r="Q8" s="127"/>
    </row>
    <row r="9" spans="1:17" ht="13.15" x14ac:dyDescent="0.4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127"/>
      <c r="M9" s="127"/>
      <c r="N9" s="127"/>
      <c r="O9" s="127"/>
      <c r="P9" s="127"/>
      <c r="Q9" s="127"/>
    </row>
    <row r="10" spans="1:17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5" t="str">
        <f>'Mercado Laboral (personas)'!E10:F10</f>
        <v>Cambio   '22/'21</v>
      </c>
      <c r="F10" s="196"/>
      <c r="G10" s="190" t="str">
        <f>+'Mercado Laboral (personas)'!G10:H10</f>
        <v>Septiembre - Noviembre</v>
      </c>
      <c r="H10" s="190"/>
      <c r="I10" s="196" t="str">
        <f>E10</f>
        <v>Cambio   '22/'21</v>
      </c>
      <c r="J10" s="196"/>
      <c r="K10" s="13"/>
      <c r="L10" s="127"/>
      <c r="M10" s="127"/>
      <c r="N10" s="127"/>
      <c r="O10" s="127"/>
      <c r="P10" s="127"/>
      <c r="Q10" s="127"/>
    </row>
    <row r="11" spans="1:17" ht="15.75" customHeight="1" x14ac:dyDescent="0.4">
      <c r="A11" s="3"/>
      <c r="B11" s="2"/>
      <c r="C11" s="84">
        <f>'Posición Ocupados etario'!C11</f>
        <v>2021</v>
      </c>
      <c r="D11" s="85">
        <f>'Posición Ocupados etario'!D11</f>
        <v>2022</v>
      </c>
      <c r="E11" s="86" t="s">
        <v>11</v>
      </c>
      <c r="F11" s="87" t="s">
        <v>12</v>
      </c>
      <c r="G11" s="84">
        <f>C11</f>
        <v>2021</v>
      </c>
      <c r="H11" s="84">
        <f>D11</f>
        <v>2022</v>
      </c>
      <c r="I11" s="86" t="s">
        <v>11</v>
      </c>
      <c r="J11" s="87" t="s">
        <v>12</v>
      </c>
      <c r="K11" s="13"/>
      <c r="L11" s="127"/>
      <c r="M11" s="127"/>
      <c r="N11" s="88"/>
      <c r="O11" s="127"/>
      <c r="P11" s="127"/>
      <c r="Q11" s="127"/>
    </row>
    <row r="12" spans="1:17" ht="12" customHeight="1" x14ac:dyDescent="0.4">
      <c r="A12" s="3"/>
      <c r="B12" s="2"/>
      <c r="C12" s="174"/>
      <c r="D12" s="174"/>
      <c r="E12" s="174"/>
      <c r="F12" s="175"/>
      <c r="G12" s="174"/>
      <c r="H12" s="174"/>
      <c r="I12" s="174"/>
      <c r="J12" s="175"/>
      <c r="K12" s="13"/>
      <c r="L12" s="127"/>
      <c r="M12" s="127"/>
      <c r="N12" s="127"/>
      <c r="O12" s="127"/>
      <c r="P12" s="127"/>
      <c r="Q12" s="127"/>
    </row>
    <row r="13" spans="1:17" ht="13.15" x14ac:dyDescent="0.4">
      <c r="A13" s="3"/>
      <c r="B13" s="2" t="s">
        <v>1</v>
      </c>
      <c r="C13" s="235">
        <f>'Mercado Laboral (personas)'!C13</f>
        <v>7800.4433636364256</v>
      </c>
      <c r="D13" s="231">
        <f>'Mercado Laboral (personas)'!D13</f>
        <v>7868.6789090909497</v>
      </c>
      <c r="E13" s="232">
        <f>+(D13/C13-1)*100</f>
        <v>0.87476496236893464</v>
      </c>
      <c r="F13" s="233">
        <f>+D13-C13</f>
        <v>68.235545454524072</v>
      </c>
      <c r="G13" s="234">
        <f>'Mercado Laboral (personas)'!G13</f>
        <v>7825.8843333333598</v>
      </c>
      <c r="H13" s="231">
        <f>'Mercado Laboral (personas)'!H13</f>
        <v>7889.9633333333913</v>
      </c>
      <c r="I13" s="232">
        <f>+(H13/G13-1)*100</f>
        <v>0.81880842177919355</v>
      </c>
      <c r="J13" s="235">
        <f>+H13-G13</f>
        <v>64.079000000031556</v>
      </c>
      <c r="K13" s="13"/>
      <c r="L13" s="127"/>
      <c r="M13" s="127"/>
      <c r="N13" s="127"/>
      <c r="O13" s="127"/>
      <c r="P13" s="127"/>
      <c r="Q13" s="127"/>
    </row>
    <row r="14" spans="1:17" ht="13.15" x14ac:dyDescent="0.4">
      <c r="A14" s="3"/>
      <c r="B14" s="2" t="s">
        <v>2</v>
      </c>
      <c r="C14" s="235">
        <f>'Mercado Laboral (personas)'!C14</f>
        <v>6349.167545454553</v>
      </c>
      <c r="D14" s="231">
        <f>'Mercado Laboral (personas)'!D14</f>
        <v>6427.0475454545685</v>
      </c>
      <c r="E14" s="232">
        <f t="shared" ref="E14:E16" si="0">+(D14/C14-1)*100</f>
        <v>1.2266174965845922</v>
      </c>
      <c r="F14" s="233">
        <f>+D14-C14</f>
        <v>77.880000000015571</v>
      </c>
      <c r="G14" s="234">
        <f>'Mercado Laboral (personas)'!G14</f>
        <v>6377.7073333333337</v>
      </c>
      <c r="H14" s="231">
        <f>'Mercado Laboral (personas)'!H14</f>
        <v>6451.3536666666987</v>
      </c>
      <c r="I14" s="232">
        <f t="shared" ref="I14:I16" si="1">+(H14/G14-1)*100</f>
        <v>1.1547462039916745</v>
      </c>
      <c r="J14" s="235">
        <f t="shared" ref="J14:J16" si="2">+H14-G14</f>
        <v>73.646333333364964</v>
      </c>
      <c r="K14" s="13"/>
      <c r="L14" s="127"/>
      <c r="M14" s="127"/>
      <c r="N14" s="189"/>
      <c r="O14" s="127"/>
      <c r="P14" s="127"/>
      <c r="Q14" s="127"/>
    </row>
    <row r="15" spans="1:17" ht="13.15" x14ac:dyDescent="0.4">
      <c r="A15" s="3"/>
      <c r="B15" s="2" t="s">
        <v>3</v>
      </c>
      <c r="C15" s="235">
        <f>'Mercado Laboral (personas)'!C15</f>
        <v>4302.6443310473442</v>
      </c>
      <c r="D15" s="231">
        <f>'Mercado Laboral (personas)'!D15</f>
        <v>4301.1594882204754</v>
      </c>
      <c r="E15" s="232">
        <f t="shared" si="0"/>
        <v>-3.4510006233945401E-2</v>
      </c>
      <c r="F15" s="233">
        <f t="shared" ref="F15:F16" si="3">+D15-C15</f>
        <v>-1.4848428268687712</v>
      </c>
      <c r="G15" s="234">
        <f>'Mercado Laboral (personas)'!G15</f>
        <v>4236.8608263402921</v>
      </c>
      <c r="H15" s="231">
        <f>'Mercado Laboral (personas)'!H15</f>
        <v>4328.2288512777286</v>
      </c>
      <c r="I15" s="232">
        <f t="shared" si="1"/>
        <v>2.1565028610193604</v>
      </c>
      <c r="J15" s="235">
        <f>+H15-G15</f>
        <v>91.36802493743653</v>
      </c>
      <c r="K15" s="13"/>
      <c r="L15" s="127"/>
      <c r="M15" s="127"/>
      <c r="N15" s="189"/>
      <c r="O15" s="127"/>
      <c r="P15" s="127"/>
      <c r="Q15" s="127"/>
    </row>
    <row r="16" spans="1:17" ht="13.15" x14ac:dyDescent="0.4">
      <c r="A16" s="3"/>
      <c r="B16" s="2" t="s">
        <v>4</v>
      </c>
      <c r="C16" s="235">
        <f>'Mercado Laboral (personas)'!C16</f>
        <v>3593.1687356952743</v>
      </c>
      <c r="D16" s="231">
        <f>'Mercado Laboral (personas)'!D16</f>
        <v>3810.1000415116023</v>
      </c>
      <c r="E16" s="232">
        <f t="shared" si="0"/>
        <v>6.0373258751053926</v>
      </c>
      <c r="F16" s="233">
        <f t="shared" si="3"/>
        <v>216.93130581632795</v>
      </c>
      <c r="G16" s="234">
        <f>'Mercado Laboral (personas)'!G16</f>
        <v>3684.6336316529705</v>
      </c>
      <c r="H16" s="231">
        <f>'Mercado Laboral (personas)'!H16</f>
        <v>3933.2674365035409</v>
      </c>
      <c r="I16" s="232">
        <f t="shared" si="1"/>
        <v>6.7478569026421908</v>
      </c>
      <c r="J16" s="235">
        <f t="shared" si="2"/>
        <v>248.63380485057041</v>
      </c>
      <c r="K16" s="13"/>
      <c r="L16" s="127"/>
      <c r="M16" s="127"/>
      <c r="N16" s="127"/>
      <c r="O16" s="127"/>
      <c r="P16" s="127"/>
      <c r="Q16" s="127"/>
    </row>
    <row r="17" spans="1:17" ht="13.15" x14ac:dyDescent="0.4">
      <c r="A17" s="3"/>
      <c r="B17" s="2"/>
      <c r="C17" s="61"/>
      <c r="D17" s="61"/>
      <c r="E17" s="61"/>
      <c r="F17" s="61"/>
      <c r="G17" s="61"/>
      <c r="H17" s="61"/>
      <c r="I17" s="61"/>
      <c r="J17" s="61"/>
      <c r="K17" s="13"/>
      <c r="L17" s="127"/>
      <c r="M17" s="127"/>
      <c r="N17" s="127"/>
      <c r="O17" s="127"/>
      <c r="P17" s="127"/>
      <c r="Q17" s="127"/>
    </row>
    <row r="18" spans="1:17" ht="15.75" customHeight="1" x14ac:dyDescent="0.4">
      <c r="A18" s="3"/>
      <c r="B18" s="219" t="s">
        <v>47</v>
      </c>
      <c r="C18" s="61"/>
      <c r="D18" s="61"/>
      <c r="E18" s="61"/>
      <c r="F18" s="61"/>
      <c r="G18" s="61"/>
      <c r="H18" s="61"/>
      <c r="I18" s="61"/>
      <c r="J18" s="61"/>
      <c r="K18" s="13"/>
      <c r="L18" s="127"/>
      <c r="M18" s="127">
        <f>C11</f>
        <v>2021</v>
      </c>
      <c r="N18" s="127">
        <f>D11</f>
        <v>2022</v>
      </c>
      <c r="O18" s="127">
        <f>M18</f>
        <v>2021</v>
      </c>
      <c r="P18" s="127">
        <f>N18</f>
        <v>2022</v>
      </c>
      <c r="Q18" s="127"/>
    </row>
    <row r="19" spans="1:17" ht="13.15" x14ac:dyDescent="0.4">
      <c r="A19" s="3"/>
      <c r="B19" s="219"/>
      <c r="C19" s="235">
        <f>M19/1000</f>
        <v>1432.91727706912</v>
      </c>
      <c r="D19" s="231">
        <f>N19/1000</f>
        <v>1364.4348553942982</v>
      </c>
      <c r="E19" s="232">
        <f>+(D19/C19-1)*100</f>
        <v>-4.779230648603483</v>
      </c>
      <c r="F19" s="233">
        <f>+D19-C19</f>
        <v>-68.482421674821808</v>
      </c>
      <c r="G19" s="234">
        <f>O19/1000</f>
        <v>1358.9758601588908</v>
      </c>
      <c r="H19" s="231">
        <f>P19/1000</f>
        <v>1502.4825583160107</v>
      </c>
      <c r="I19" s="232">
        <f>+(H19/G19-1)*100</f>
        <v>10.559915180564072</v>
      </c>
      <c r="J19" s="235">
        <f>+H19-G19</f>
        <v>143.5066981571199</v>
      </c>
      <c r="K19" s="13"/>
      <c r="L19" s="127"/>
      <c r="M19" s="189">
        <v>1432917.27706912</v>
      </c>
      <c r="N19" s="189">
        <v>1364434.8553942982</v>
      </c>
      <c r="O19" s="189">
        <v>1358975.8601588907</v>
      </c>
      <c r="P19" s="189">
        <v>1502482.5583160107</v>
      </c>
      <c r="Q19" s="127"/>
    </row>
    <row r="20" spans="1:17" ht="13.15" x14ac:dyDescent="0.4">
      <c r="A20" s="3"/>
      <c r="B20" s="2" t="s">
        <v>48</v>
      </c>
      <c r="C20" s="235">
        <f t="shared" ref="C20:C21" si="4">M20/1000</f>
        <v>1352.2029054363279</v>
      </c>
      <c r="D20" s="231">
        <f t="shared" ref="D20:D21" si="5">N20/1000</f>
        <v>1352.3128981657528</v>
      </c>
      <c r="E20" s="232">
        <f t="shared" ref="E20:E21" si="6">+(D20/C20-1)*100</f>
        <v>8.134336125342756E-3</v>
      </c>
      <c r="F20" s="233">
        <f t="shared" ref="F20:F21" si="7">+D20-C20</f>
        <v>0.10999272942490279</v>
      </c>
      <c r="G20" s="234">
        <f t="shared" ref="G20:G21" si="8">O20/1000</f>
        <v>1304.84370857563</v>
      </c>
      <c r="H20" s="231">
        <f>P20/1000</f>
        <v>1426.4899623187227</v>
      </c>
      <c r="I20" s="232">
        <f t="shared" ref="I20:I21" si="9">+(H20/G20-1)*100</f>
        <v>9.3226685267833389</v>
      </c>
      <c r="J20" s="235">
        <f t="shared" ref="J20:J21" si="10">+H20-G20</f>
        <v>121.64625374309276</v>
      </c>
      <c r="K20" s="13"/>
      <c r="L20" s="127"/>
      <c r="M20" s="189">
        <v>1352202.9054363279</v>
      </c>
      <c r="N20" s="189">
        <v>1352312.8981657529</v>
      </c>
      <c r="O20" s="189">
        <v>1304843.7085756301</v>
      </c>
      <c r="P20" s="189">
        <v>1426489.9623187229</v>
      </c>
      <c r="Q20" s="127"/>
    </row>
    <row r="21" spans="1:17" ht="13.15" x14ac:dyDescent="0.4">
      <c r="A21" s="3"/>
      <c r="B21" s="2" t="s">
        <v>49</v>
      </c>
      <c r="C21" s="235">
        <f t="shared" si="4"/>
        <v>1225.1386621097085</v>
      </c>
      <c r="D21" s="231">
        <f t="shared" si="5"/>
        <v>1246.8592592806363</v>
      </c>
      <c r="E21" s="232">
        <f t="shared" si="6"/>
        <v>1.7729092912246003</v>
      </c>
      <c r="F21" s="233">
        <f t="shared" si="7"/>
        <v>21.720597170927704</v>
      </c>
      <c r="G21" s="264">
        <f t="shared" si="8"/>
        <v>1239.984352317889</v>
      </c>
      <c r="H21" s="231">
        <f>P21/1000</f>
        <v>1337.3040577821898</v>
      </c>
      <c r="I21" s="232">
        <f t="shared" si="9"/>
        <v>7.8484623844149448</v>
      </c>
      <c r="J21" s="235">
        <f t="shared" si="10"/>
        <v>97.319705464300796</v>
      </c>
      <c r="K21" s="13"/>
      <c r="L21" s="127"/>
      <c r="M21" s="189">
        <v>1225138.6621097086</v>
      </c>
      <c r="N21" s="189">
        <v>1246859.2592806362</v>
      </c>
      <c r="O21" s="189">
        <v>1239984.352317889</v>
      </c>
      <c r="P21" s="189">
        <v>1337304.0577821899</v>
      </c>
      <c r="Q21" s="127"/>
    </row>
    <row r="22" spans="1:17" ht="13.15" x14ac:dyDescent="0.4">
      <c r="A22" s="3"/>
      <c r="B22" s="2"/>
      <c r="C22" s="61"/>
      <c r="D22" s="61"/>
      <c r="E22" s="61"/>
      <c r="F22" s="61"/>
      <c r="G22" s="61"/>
      <c r="H22" s="61"/>
      <c r="I22" s="61"/>
      <c r="J22" s="61"/>
      <c r="K22" s="13"/>
      <c r="L22" s="127"/>
      <c r="M22" s="127"/>
      <c r="N22" s="127"/>
      <c r="O22" s="127"/>
      <c r="P22" s="127"/>
      <c r="Q22" s="127"/>
    </row>
    <row r="23" spans="1:17" ht="15.75" customHeight="1" x14ac:dyDescent="0.4">
      <c r="A23" s="3"/>
      <c r="B23" s="2"/>
      <c r="C23" s="212" t="s">
        <v>53</v>
      </c>
      <c r="D23" s="212"/>
      <c r="E23" s="212"/>
      <c r="F23" s="212"/>
      <c r="G23" s="212"/>
      <c r="H23" s="212"/>
      <c r="I23" s="212"/>
      <c r="J23" s="61"/>
      <c r="K23" s="13"/>
      <c r="L23" s="127"/>
      <c r="M23" s="127"/>
      <c r="N23" s="127"/>
      <c r="O23" s="127"/>
      <c r="P23" s="127"/>
      <c r="Q23" s="127"/>
    </row>
    <row r="24" spans="1:17" ht="15" customHeight="1" x14ac:dyDescent="0.4">
      <c r="A24" s="3"/>
      <c r="B24" s="2"/>
      <c r="C24" s="190" t="str">
        <f>+C10</f>
        <v>Año corrido a noviembre</v>
      </c>
      <c r="D24" s="190"/>
      <c r="E24" s="199" t="str">
        <f>'Tasa desocup%.Ciudades 46 años'!E10</f>
        <v>Cambio p.p   '22/'21</v>
      </c>
      <c r="F24" s="175"/>
      <c r="G24" s="190" t="str">
        <f>+G10</f>
        <v>Septiembre - Noviembre</v>
      </c>
      <c r="H24" s="190"/>
      <c r="I24" s="199" t="str">
        <f>E24</f>
        <v>Cambio p.p   '22/'21</v>
      </c>
      <c r="J24" s="61"/>
      <c r="K24" s="13"/>
      <c r="L24" s="127"/>
      <c r="M24" s="127"/>
      <c r="N24" s="127"/>
      <c r="O24" s="127"/>
      <c r="P24" s="127"/>
      <c r="Q24" s="127"/>
    </row>
    <row r="25" spans="1:17" ht="27.75" customHeight="1" x14ac:dyDescent="0.4">
      <c r="A25" s="3"/>
      <c r="C25" s="176">
        <f>C11</f>
        <v>2021</v>
      </c>
      <c r="D25" s="176">
        <f>D11</f>
        <v>2022</v>
      </c>
      <c r="E25" s="220"/>
      <c r="F25" s="61"/>
      <c r="G25" s="176">
        <f>C25</f>
        <v>2021</v>
      </c>
      <c r="H25" s="176">
        <f>D25</f>
        <v>2022</v>
      </c>
      <c r="I25" s="220"/>
      <c r="J25" s="61"/>
      <c r="K25" s="13"/>
      <c r="L25" s="127"/>
      <c r="M25" s="127"/>
      <c r="N25" s="127"/>
      <c r="O25" s="127"/>
      <c r="P25" s="127"/>
      <c r="Q25" s="127"/>
    </row>
    <row r="26" spans="1:17" ht="15" customHeight="1" x14ac:dyDescent="0.4">
      <c r="A26" s="3"/>
      <c r="B26" s="219" t="s">
        <v>50</v>
      </c>
      <c r="C26" s="174"/>
      <c r="D26" s="174"/>
      <c r="E26" s="175"/>
      <c r="F26" s="61"/>
      <c r="G26" s="174"/>
      <c r="H26" s="174"/>
      <c r="I26" s="175"/>
      <c r="J26" s="61"/>
      <c r="K26" s="13"/>
      <c r="L26" s="127"/>
      <c r="M26" s="127"/>
      <c r="N26" s="127"/>
      <c r="O26" s="127"/>
      <c r="P26" s="127"/>
      <c r="Q26" s="127"/>
    </row>
    <row r="27" spans="1:17" ht="13.15" x14ac:dyDescent="0.4">
      <c r="A27" s="3"/>
      <c r="B27" s="219"/>
      <c r="C27" s="277">
        <f>+C19/C16*100</f>
        <v>39.878930895569312</v>
      </c>
      <c r="D27" s="236">
        <f>+D19/D16*100</f>
        <v>35.810998150404956</v>
      </c>
      <c r="E27" s="277">
        <f>+D27-C27</f>
        <v>-4.0679327451643559</v>
      </c>
      <c r="F27" s="278"/>
      <c r="G27" s="277">
        <f>+G19/G16*100</f>
        <v>36.882251968949163</v>
      </c>
      <c r="H27" s="236">
        <f>+H19/H16*100</f>
        <v>38.199349079899719</v>
      </c>
      <c r="I27" s="277">
        <f>+H27-G27</f>
        <v>1.3170971109505558</v>
      </c>
      <c r="J27" s="61"/>
      <c r="K27" s="13"/>
      <c r="L27" s="127"/>
      <c r="M27" s="127"/>
      <c r="N27" s="127"/>
      <c r="O27" s="127"/>
      <c r="P27" s="127"/>
      <c r="Q27" s="127"/>
    </row>
    <row r="28" spans="1:17" ht="13.15" x14ac:dyDescent="0.4">
      <c r="A28" s="3"/>
      <c r="B28" s="2" t="s">
        <v>51</v>
      </c>
      <c r="C28" s="232">
        <f>+C20/C16*100</f>
        <v>37.632602443722369</v>
      </c>
      <c r="D28" s="236">
        <f>+D20/D16*100</f>
        <v>35.492844897302014</v>
      </c>
      <c r="E28" s="232">
        <f t="shared" ref="E28:E29" si="11">+D28-C28</f>
        <v>-2.1397575464203555</v>
      </c>
      <c r="F28" s="61"/>
      <c r="G28" s="232">
        <f>+G20/G16*100</f>
        <v>35.413119431096909</v>
      </c>
      <c r="H28" s="236">
        <f>+H20/H16*100</f>
        <v>36.267301559000877</v>
      </c>
      <c r="I28" s="232">
        <f>+H28-G28</f>
        <v>0.85418212790396808</v>
      </c>
      <c r="J28" s="61"/>
      <c r="K28" s="13"/>
      <c r="L28" s="127"/>
      <c r="M28" s="127"/>
      <c r="N28" s="127"/>
      <c r="O28" s="127"/>
      <c r="P28" s="127"/>
      <c r="Q28" s="127"/>
    </row>
    <row r="29" spans="1:17" ht="13.15" x14ac:dyDescent="0.4">
      <c r="A29" s="3"/>
      <c r="B29" s="2" t="s">
        <v>52</v>
      </c>
      <c r="C29" s="232">
        <f>+C21/C16*100</f>
        <v>34.096329792111632</v>
      </c>
      <c r="D29" s="236">
        <f>+D21/D16*100</f>
        <v>32.725105527306908</v>
      </c>
      <c r="E29" s="232">
        <f t="shared" si="11"/>
        <v>-1.3712242648047237</v>
      </c>
      <c r="F29" s="61"/>
      <c r="G29" s="232">
        <f>+G21/G16*100</f>
        <v>33.652853343837535</v>
      </c>
      <c r="H29" s="236">
        <f>+H21/H16*100</f>
        <v>33.99982532006468</v>
      </c>
      <c r="I29" s="232">
        <f>+H29-G29</f>
        <v>0.34697197622714526</v>
      </c>
      <c r="J29" s="61"/>
      <c r="K29" s="13"/>
      <c r="L29" s="127"/>
      <c r="M29" s="127"/>
      <c r="N29" s="127"/>
      <c r="O29" s="127"/>
      <c r="P29" s="127"/>
      <c r="Q29" s="127"/>
    </row>
    <row r="30" spans="1:17" ht="13.15" x14ac:dyDescent="0.4">
      <c r="A30" s="3"/>
      <c r="B30" s="2"/>
      <c r="C30" s="61"/>
      <c r="D30" s="61"/>
      <c r="E30" s="61"/>
      <c r="F30" s="61"/>
      <c r="G30" s="61"/>
      <c r="H30" s="61"/>
      <c r="I30" s="61"/>
      <c r="J30" s="61"/>
      <c r="K30" s="13"/>
      <c r="L30" s="127"/>
      <c r="M30" s="127"/>
      <c r="N30" s="127"/>
      <c r="O30" s="127"/>
      <c r="P30" s="127"/>
      <c r="Q30" s="127"/>
    </row>
    <row r="31" spans="1:17" ht="13.15" x14ac:dyDescent="0.4">
      <c r="A31" s="3"/>
      <c r="B31" s="211" t="s">
        <v>187</v>
      </c>
      <c r="C31" s="211"/>
      <c r="D31" s="211"/>
      <c r="E31" s="92"/>
      <c r="F31" s="211" t="s">
        <v>188</v>
      </c>
      <c r="G31" s="211"/>
      <c r="H31" s="211"/>
      <c r="I31" s="211"/>
      <c r="J31" s="211"/>
      <c r="K31" s="13"/>
      <c r="L31" s="127"/>
      <c r="M31" s="127"/>
      <c r="N31" s="127"/>
      <c r="O31" s="127"/>
      <c r="P31" s="127"/>
      <c r="Q31" s="127"/>
    </row>
    <row r="32" spans="1:17" ht="13.15" x14ac:dyDescent="0.4">
      <c r="A32" s="3"/>
      <c r="B32" s="192" t="str">
        <f>'Tasa desocup%.Ciudades 46 años'!C31</f>
        <v>Porcentaje, año corrido noviembre 2022</v>
      </c>
      <c r="C32" s="192"/>
      <c r="D32" s="192"/>
      <c r="E32" s="92"/>
      <c r="F32" s="204" t="str">
        <f>'Tasa desocup%.Ciudades 46 años'!C31</f>
        <v>Porcentaje, año corrido noviembre 2022</v>
      </c>
      <c r="G32" s="204"/>
      <c r="H32" s="204"/>
      <c r="I32" s="204"/>
      <c r="J32" s="204"/>
      <c r="K32" s="13"/>
      <c r="L32" s="127"/>
      <c r="M32" s="127"/>
      <c r="N32" s="127"/>
      <c r="O32" s="127"/>
      <c r="P32" s="127"/>
      <c r="Q32" s="127"/>
    </row>
    <row r="33" spans="1:17" ht="13.15" x14ac:dyDescent="0.4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127"/>
      <c r="M33" s="127"/>
      <c r="N33" s="127"/>
      <c r="O33" s="127"/>
      <c r="P33" s="127"/>
      <c r="Q33" s="127"/>
    </row>
    <row r="34" spans="1:17" ht="14.25" customHeight="1" x14ac:dyDescent="0.4">
      <c r="A34" s="3"/>
      <c r="B34" s="21"/>
      <c r="C34" s="19"/>
      <c r="D34" s="19"/>
      <c r="E34" s="19"/>
      <c r="F34" s="19"/>
      <c r="G34" s="36"/>
      <c r="H34" s="36"/>
      <c r="I34" s="36"/>
      <c r="J34" s="70"/>
      <c r="K34" s="13"/>
      <c r="L34" s="127"/>
      <c r="M34" s="127"/>
      <c r="N34" s="127"/>
      <c r="O34" s="127"/>
      <c r="P34" s="127"/>
      <c r="Q34" s="127"/>
    </row>
    <row r="35" spans="1:17" ht="13.15" x14ac:dyDescent="0.4">
      <c r="A35" s="3"/>
      <c r="B35" s="2"/>
      <c r="C35" s="19"/>
      <c r="D35" s="19"/>
      <c r="E35" s="19"/>
      <c r="F35" s="40"/>
      <c r="G35" s="35"/>
      <c r="H35" s="35"/>
      <c r="I35" s="35"/>
      <c r="J35" s="70"/>
      <c r="K35" s="13"/>
      <c r="L35" s="127"/>
      <c r="M35" s="127" t="s">
        <v>18</v>
      </c>
      <c r="N35" s="127"/>
      <c r="O35" s="127"/>
      <c r="P35" s="127"/>
      <c r="Q35" s="127"/>
    </row>
    <row r="36" spans="1:17" ht="13.15" x14ac:dyDescent="0.4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127"/>
      <c r="M36" s="127" t="s">
        <v>18</v>
      </c>
      <c r="N36" s="127"/>
      <c r="O36" s="127"/>
      <c r="P36" s="127"/>
      <c r="Q36" s="127"/>
    </row>
    <row r="37" spans="1:17" ht="13.15" x14ac:dyDescent="0.4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127"/>
      <c r="M37" s="127" t="s">
        <v>18</v>
      </c>
      <c r="N37" s="127"/>
      <c r="O37" s="127"/>
      <c r="P37" s="127"/>
      <c r="Q37" s="127"/>
    </row>
    <row r="38" spans="1:17" ht="13.15" x14ac:dyDescent="0.4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51" t="s">
        <v>18</v>
      </c>
    </row>
    <row r="39" spans="1:17" ht="13.15" x14ac:dyDescent="0.4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51" t="s">
        <v>18</v>
      </c>
    </row>
    <row r="40" spans="1:17" ht="13.15" x14ac:dyDescent="0.4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ht="13.15" x14ac:dyDescent="0.4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51" t="s">
        <v>18</v>
      </c>
    </row>
    <row r="42" spans="1:17" ht="13.15" x14ac:dyDescent="0.4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51" t="s">
        <v>18</v>
      </c>
    </row>
    <row r="43" spans="1:17" x14ac:dyDescent="0.35">
      <c r="A43" s="144" t="s">
        <v>109</v>
      </c>
      <c r="B43" s="147"/>
      <c r="C43" s="164"/>
      <c r="D43" s="164"/>
      <c r="E43" s="164"/>
      <c r="F43" s="152"/>
      <c r="G43" s="165"/>
      <c r="H43" s="165"/>
      <c r="I43" s="165"/>
      <c r="J43" s="165"/>
      <c r="K43" s="13"/>
    </row>
    <row r="44" spans="1:17" x14ac:dyDescent="0.35">
      <c r="A44" s="144" t="s">
        <v>149</v>
      </c>
      <c r="B44" s="147"/>
      <c r="C44" s="164"/>
      <c r="D44" s="164"/>
      <c r="E44" s="164"/>
      <c r="F44" s="152"/>
      <c r="G44" s="165"/>
      <c r="H44" s="165"/>
      <c r="I44" s="165"/>
      <c r="J44" s="165"/>
      <c r="K44" s="13"/>
      <c r="M44" s="51" t="s">
        <v>18</v>
      </c>
    </row>
    <row r="45" spans="1:17" x14ac:dyDescent="0.35">
      <c r="A45" s="144" t="s">
        <v>110</v>
      </c>
      <c r="B45" s="147"/>
      <c r="C45" s="164"/>
      <c r="D45" s="164"/>
      <c r="E45" s="164"/>
      <c r="F45" s="152"/>
      <c r="G45" s="165"/>
      <c r="H45" s="165"/>
      <c r="I45" s="165"/>
      <c r="J45" s="165"/>
      <c r="K45" s="13"/>
      <c r="M45" s="51" t="s">
        <v>18</v>
      </c>
    </row>
    <row r="46" spans="1:17" ht="16.5" customHeight="1" x14ac:dyDescent="0.35">
      <c r="A46" s="144" t="s">
        <v>111</v>
      </c>
      <c r="B46" s="147"/>
      <c r="C46" s="164"/>
      <c r="D46" s="164"/>
      <c r="E46" s="164"/>
      <c r="F46" s="152"/>
      <c r="G46" s="165"/>
      <c r="H46" s="165"/>
      <c r="I46" s="165"/>
      <c r="J46" s="165"/>
      <c r="K46" s="13"/>
    </row>
    <row r="47" spans="1:17" ht="14.25" customHeight="1" x14ac:dyDescent="0.35">
      <c r="A47" s="144" t="s">
        <v>150</v>
      </c>
      <c r="B47" s="147"/>
      <c r="C47" s="164"/>
      <c r="D47" s="164"/>
      <c r="E47" s="164"/>
      <c r="F47" s="152"/>
      <c r="G47" s="165"/>
      <c r="H47" s="165"/>
      <c r="I47" s="165"/>
      <c r="J47" s="165"/>
      <c r="K47" s="13"/>
    </row>
    <row r="48" spans="1:17" x14ac:dyDescent="0.35">
      <c r="A48" s="144" t="s">
        <v>186</v>
      </c>
      <c r="B48" s="147"/>
      <c r="C48" s="164"/>
      <c r="D48" s="164"/>
      <c r="E48" s="164"/>
      <c r="F48" s="152"/>
      <c r="G48" s="165"/>
      <c r="H48" s="165"/>
      <c r="I48" s="165"/>
      <c r="J48" s="165"/>
      <c r="K48" s="13"/>
    </row>
    <row r="49" spans="1:23" x14ac:dyDescent="0.35">
      <c r="A49" s="144" t="str">
        <f>+Índice!A46</f>
        <v>Fuente: Departamento Administrativo Nacional de Estadística, Gran Encuesta Integrada de Hogares (GEIH) noviembre 2022.</v>
      </c>
      <c r="B49" s="147"/>
      <c r="C49" s="152"/>
      <c r="D49" s="152"/>
      <c r="E49" s="152"/>
      <c r="F49" s="152"/>
      <c r="G49" s="153"/>
      <c r="H49" s="153"/>
      <c r="I49" s="153"/>
      <c r="J49" s="153"/>
      <c r="K49" s="13"/>
    </row>
    <row r="50" spans="1:23" x14ac:dyDescent="0.35">
      <c r="A50" s="149" t="s">
        <v>162</v>
      </c>
      <c r="B50" s="154"/>
      <c r="C50" s="154"/>
      <c r="D50" s="154"/>
      <c r="E50" s="154"/>
      <c r="F50" s="154"/>
      <c r="G50" s="154"/>
      <c r="H50" s="154"/>
      <c r="I50" s="154"/>
      <c r="J50" s="154"/>
      <c r="K50" s="46"/>
    </row>
    <row r="51" spans="1:23" x14ac:dyDescent="0.35">
      <c r="B51" s="2"/>
      <c r="E51" s="51"/>
      <c r="F51" s="51"/>
      <c r="G51" s="51"/>
      <c r="H51" s="51"/>
    </row>
    <row r="52" spans="1:23" x14ac:dyDescent="0.35">
      <c r="A52" s="78"/>
      <c r="B52" s="77"/>
      <c r="C52" s="78"/>
      <c r="D52" s="78"/>
      <c r="E52" s="52"/>
      <c r="F52" s="52" t="s">
        <v>75</v>
      </c>
      <c r="G52" s="52" t="s">
        <v>63</v>
      </c>
      <c r="H52" s="51"/>
      <c r="I52" s="78"/>
      <c r="J52" s="78"/>
      <c r="K52" s="78"/>
    </row>
    <row r="53" spans="1:23" s="78" customFormat="1" x14ac:dyDescent="0.35">
      <c r="E53" s="52" t="s">
        <v>54</v>
      </c>
      <c r="F53" s="52">
        <f>+D20</f>
        <v>1352.3128981657528</v>
      </c>
      <c r="G53" s="52">
        <f>+D21</f>
        <v>1246.8592592806363</v>
      </c>
      <c r="H53" s="51"/>
      <c r="L53" s="51"/>
      <c r="M53" s="51"/>
      <c r="N53" s="51"/>
      <c r="O53" s="51"/>
      <c r="P53" s="51"/>
      <c r="Q53" s="51"/>
      <c r="R53" s="51"/>
      <c r="S53" s="51"/>
      <c r="T53" s="51"/>
      <c r="U53" s="10"/>
      <c r="V53" s="10"/>
      <c r="W53" s="10"/>
    </row>
    <row r="54" spans="1:23" s="78" customFormat="1" x14ac:dyDescent="0.35">
      <c r="E54" s="52" t="s">
        <v>55</v>
      </c>
      <c r="F54" s="52">
        <f>+D16-D20</f>
        <v>2457.7871433458495</v>
      </c>
      <c r="G54" s="52">
        <f>+D16-D21</f>
        <v>2563.240782230966</v>
      </c>
      <c r="H54" s="51"/>
      <c r="L54" s="51"/>
      <c r="M54" s="51"/>
      <c r="N54" s="51"/>
      <c r="O54" s="51"/>
      <c r="P54" s="51"/>
      <c r="Q54" s="51"/>
      <c r="R54" s="51"/>
      <c r="S54" s="51"/>
      <c r="T54" s="51"/>
      <c r="U54" s="10"/>
      <c r="V54" s="10"/>
      <c r="W54" s="10"/>
    </row>
    <row r="55" spans="1:23" s="78" customFormat="1" x14ac:dyDescent="0.35">
      <c r="L55" s="51"/>
      <c r="M55" s="51"/>
      <c r="N55" s="51"/>
      <c r="O55" s="51"/>
      <c r="P55" s="51"/>
      <c r="Q55" s="51"/>
      <c r="R55" s="51"/>
      <c r="S55" s="51"/>
      <c r="T55" s="51"/>
      <c r="U55" s="10"/>
      <c r="V55" s="10"/>
      <c r="W55" s="10"/>
    </row>
    <row r="56" spans="1:23" x14ac:dyDescent="0.35">
      <c r="E56" s="52"/>
      <c r="F56" s="52"/>
      <c r="G56" s="52"/>
      <c r="H56" s="51"/>
    </row>
    <row r="57" spans="1:23" x14ac:dyDescent="0.35">
      <c r="E57" s="51"/>
      <c r="F57" s="51"/>
      <c r="G57" s="51"/>
      <c r="H57" s="51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11" sqref="P11"/>
    </sheetView>
  </sheetViews>
  <sheetFormatPr baseColWidth="10" defaultColWidth="10.86328125" defaultRowHeight="12.75" x14ac:dyDescent="0.35"/>
  <cols>
    <col min="1" max="1" width="1.86328125" style="10" customWidth="1"/>
    <col min="2" max="2" width="15.33203125" style="10" customWidth="1"/>
    <col min="3" max="10" width="9.53125" style="10" customWidth="1"/>
    <col min="11" max="11" width="9.1328125" style="10" customWidth="1"/>
    <col min="12" max="12" width="8.33203125" style="10" customWidth="1"/>
    <col min="13" max="13" width="7.86328125" style="10" customWidth="1"/>
    <col min="14" max="14" width="9.53125" style="10" customWidth="1"/>
    <col min="15" max="15" width="1.1328125" style="10" customWidth="1"/>
    <col min="16" max="16" width="14.6640625" style="51" bestFit="1" customWidth="1"/>
    <col min="17" max="18" width="9.53125" style="51" bestFit="1" customWidth="1"/>
    <col min="19" max="19" width="10.86328125" style="51"/>
    <col min="20" max="16384" width="10.86328125" style="10"/>
  </cols>
  <sheetData>
    <row r="1" spans="1:25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62"/>
      <c r="T6" s="62"/>
      <c r="U6" s="62"/>
      <c r="V6" s="62"/>
      <c r="W6" s="62"/>
      <c r="X6" s="62"/>
      <c r="Y6" s="62"/>
    </row>
    <row r="7" spans="1:25" ht="13.15" x14ac:dyDescent="0.4">
      <c r="A7" s="3"/>
      <c r="B7" s="11"/>
      <c r="C7" s="202" t="s">
        <v>97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3"/>
    </row>
    <row r="8" spans="1:25" ht="13.15" x14ac:dyDescent="0.4">
      <c r="A8" s="3"/>
      <c r="B8" s="11"/>
      <c r="C8" s="192" t="str">
        <f>'Tasa desocup%.Ciudades 46 años'!C8:I8</f>
        <v>Porcentaje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</row>
    <row r="9" spans="1:25" ht="13.15" x14ac:dyDescent="0.4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4">
      <c r="A10" s="3"/>
      <c r="B10" s="2"/>
      <c r="C10" s="190" t="s">
        <v>137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3"/>
    </row>
    <row r="11" spans="1:25" ht="13.15" x14ac:dyDescent="0.4">
      <c r="A11" s="3"/>
      <c r="B11" s="2"/>
      <c r="C11" s="178" t="s">
        <v>121</v>
      </c>
      <c r="D11" s="60" t="s">
        <v>122</v>
      </c>
      <c r="E11" s="178" t="s">
        <v>123</v>
      </c>
      <c r="F11" s="178" t="s">
        <v>124</v>
      </c>
      <c r="G11" s="178" t="s">
        <v>125</v>
      </c>
      <c r="H11" s="178" t="s">
        <v>126</v>
      </c>
      <c r="I11" s="178" t="s">
        <v>127</v>
      </c>
      <c r="J11" s="80" t="s">
        <v>128</v>
      </c>
      <c r="K11" s="178" t="s">
        <v>129</v>
      </c>
      <c r="L11" s="178" t="s">
        <v>120</v>
      </c>
      <c r="M11" s="178" t="s">
        <v>130</v>
      </c>
      <c r="N11" s="178" t="s">
        <v>131</v>
      </c>
      <c r="O11" s="13"/>
    </row>
    <row r="12" spans="1:25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3"/>
    </row>
    <row r="13" spans="1:25" ht="13.15" x14ac:dyDescent="0.4">
      <c r="A13" s="3"/>
      <c r="B13" s="20"/>
      <c r="C13" s="213" t="s">
        <v>61</v>
      </c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13"/>
    </row>
    <row r="14" spans="1:25" x14ac:dyDescent="0.35">
      <c r="A14" s="3"/>
      <c r="B14" s="61">
        <f>'Tasa desocupación %.(etario)'!B14</f>
        <v>2020</v>
      </c>
      <c r="C14" s="246"/>
      <c r="D14" s="247"/>
      <c r="E14" s="248"/>
      <c r="F14" s="249"/>
      <c r="G14" s="247"/>
      <c r="H14" s="248"/>
      <c r="I14" s="249"/>
      <c r="J14" s="247"/>
      <c r="K14" s="250"/>
      <c r="L14" s="248"/>
      <c r="M14" s="250"/>
      <c r="N14" s="251"/>
      <c r="O14" s="13"/>
    </row>
    <row r="15" spans="1:25" x14ac:dyDescent="0.35">
      <c r="A15" s="3"/>
      <c r="B15" s="61">
        <f>'Tasa desocupación %.(etario)'!B15</f>
        <v>2021</v>
      </c>
      <c r="C15" s="246">
        <v>38.216472691972847</v>
      </c>
      <c r="D15" s="246">
        <v>39.545105484453373</v>
      </c>
      <c r="E15" s="246">
        <v>38.844663437722723</v>
      </c>
      <c r="F15" s="246">
        <v>39.032859517870719</v>
      </c>
      <c r="G15" s="252">
        <v>37.77711286862705</v>
      </c>
      <c r="H15" s="253">
        <v>38.368237050475528</v>
      </c>
      <c r="I15" s="246">
        <v>37.196363020423149</v>
      </c>
      <c r="J15" s="252">
        <v>37.280931377807711</v>
      </c>
      <c r="K15" s="232">
        <v>35.413119431096938</v>
      </c>
      <c r="L15" s="253">
        <v>35.41225541091557</v>
      </c>
      <c r="M15" s="232">
        <v>33.413104029320976</v>
      </c>
      <c r="N15" s="232">
        <v>33.639092800186447</v>
      </c>
      <c r="O15" s="13"/>
    </row>
    <row r="16" spans="1:25" ht="13.15" x14ac:dyDescent="0.4">
      <c r="A16" s="3"/>
      <c r="B16" s="61">
        <f>'Tasa desocupación %.(etario)'!B16</f>
        <v>2022</v>
      </c>
      <c r="C16" s="246">
        <v>34.667069023788279</v>
      </c>
      <c r="D16" s="246">
        <v>35.953129807080018</v>
      </c>
      <c r="E16" s="246">
        <v>36.867077220655737</v>
      </c>
      <c r="F16" s="246">
        <v>36.204002022944785</v>
      </c>
      <c r="G16" s="246">
        <v>36.763809392609382</v>
      </c>
      <c r="H16" s="246">
        <v>35.066177992986681</v>
      </c>
      <c r="I16" s="246">
        <v>35.984759120591562</v>
      </c>
      <c r="J16" s="246">
        <v>36.134695257821257</v>
      </c>
      <c r="K16" s="254">
        <v>36.267301559000877</v>
      </c>
      <c r="L16" s="246"/>
      <c r="M16" s="246"/>
      <c r="N16" s="232"/>
      <c r="O16" s="13"/>
    </row>
    <row r="17" spans="1:18" ht="13.15" x14ac:dyDescent="0.4">
      <c r="A17" s="3"/>
      <c r="B17" s="61"/>
      <c r="C17" s="257"/>
      <c r="D17" s="257"/>
      <c r="E17" s="257"/>
      <c r="F17" s="257"/>
      <c r="G17" s="256"/>
      <c r="H17" s="257"/>
      <c r="I17" s="257"/>
      <c r="J17" s="257"/>
      <c r="K17" s="257"/>
      <c r="L17" s="257"/>
      <c r="M17" s="257"/>
      <c r="N17" s="279"/>
      <c r="O17" s="13"/>
      <c r="Q17" s="51" t="s">
        <v>75</v>
      </c>
      <c r="R17" s="51" t="s">
        <v>63</v>
      </c>
    </row>
    <row r="18" spans="1:18" ht="13.15" x14ac:dyDescent="0.4">
      <c r="A18" s="3"/>
      <c r="B18" s="11" t="str">
        <f>'Tasa desocupación %.(etario)'!B18</f>
        <v>Cambio '22/'21</v>
      </c>
      <c r="C18" s="246">
        <f t="shared" ref="C18:J18" si="0">C16-C15</f>
        <v>-3.5494036681845671</v>
      </c>
      <c r="D18" s="246">
        <f t="shared" si="0"/>
        <v>-3.5919756773733553</v>
      </c>
      <c r="E18" s="246">
        <f t="shared" si="0"/>
        <v>-1.9775862170669853</v>
      </c>
      <c r="F18" s="246">
        <f t="shared" si="0"/>
        <v>-2.8288574949259342</v>
      </c>
      <c r="G18" s="246">
        <f t="shared" si="0"/>
        <v>-1.0133034760176685</v>
      </c>
      <c r="H18" s="246">
        <f t="shared" si="0"/>
        <v>-3.3020590574888473</v>
      </c>
      <c r="I18" s="246">
        <f t="shared" si="0"/>
        <v>-1.2116038998315872</v>
      </c>
      <c r="J18" s="246">
        <f t="shared" si="0"/>
        <v>-1.1462361199864546</v>
      </c>
      <c r="K18" s="254">
        <f t="shared" ref="K18" si="1">K16-K15</f>
        <v>0.85418212790393966</v>
      </c>
      <c r="L18" s="246"/>
      <c r="M18" s="246"/>
      <c r="N18" s="246"/>
      <c r="O18" s="13"/>
      <c r="P18" s="187">
        <f>'Tasa Desocupación %.(Sexo)'!P15</f>
        <v>0</v>
      </c>
      <c r="Q18" s="97">
        <f>C14</f>
        <v>0</v>
      </c>
      <c r="R18" s="97">
        <f>C23</f>
        <v>0</v>
      </c>
    </row>
    <row r="19" spans="1:18" ht="13.15" x14ac:dyDescent="0.4">
      <c r="A19" s="3"/>
      <c r="B19" s="61"/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3"/>
      <c r="P19" s="187">
        <f>'Tasa Desocupación %.(Sexo)'!P16</f>
        <v>0</v>
      </c>
      <c r="Q19" s="97">
        <f>D14</f>
        <v>0</v>
      </c>
      <c r="R19" s="97">
        <f>D23</f>
        <v>0</v>
      </c>
    </row>
    <row r="20" spans="1:18" ht="13.15" x14ac:dyDescent="0.4">
      <c r="A20" s="3"/>
      <c r="B20" s="61"/>
      <c r="C20" s="81" t="s">
        <v>121</v>
      </c>
      <c r="D20" s="82" t="s">
        <v>122</v>
      </c>
      <c r="E20" s="81" t="s">
        <v>123</v>
      </c>
      <c r="F20" s="81" t="s">
        <v>124</v>
      </c>
      <c r="G20" s="81" t="s">
        <v>125</v>
      </c>
      <c r="H20" s="81" t="s">
        <v>126</v>
      </c>
      <c r="I20" s="81" t="s">
        <v>127</v>
      </c>
      <c r="J20" s="81" t="s">
        <v>128</v>
      </c>
      <c r="K20" s="81" t="s">
        <v>129</v>
      </c>
      <c r="L20" s="81" t="s">
        <v>120</v>
      </c>
      <c r="M20" s="81" t="s">
        <v>130</v>
      </c>
      <c r="N20" s="81" t="s">
        <v>131</v>
      </c>
      <c r="O20" s="13"/>
      <c r="P20" s="187">
        <f>'Tasa Desocupación %.(Sexo)'!P17</f>
        <v>0</v>
      </c>
      <c r="Q20" s="97">
        <f>E14</f>
        <v>0</v>
      </c>
      <c r="R20" s="97">
        <f>E23</f>
        <v>0</v>
      </c>
    </row>
    <row r="21" spans="1:18" ht="13.15" x14ac:dyDescent="0.4">
      <c r="A21" s="3"/>
      <c r="B21" s="61"/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3"/>
      <c r="P21" s="187">
        <f>'Tasa Desocupación %.(Sexo)'!P18</f>
        <v>0</v>
      </c>
      <c r="Q21" s="97">
        <f>F14</f>
        <v>0</v>
      </c>
      <c r="R21" s="97">
        <f>F23</f>
        <v>0</v>
      </c>
    </row>
    <row r="22" spans="1:18" ht="13.15" x14ac:dyDescent="0.4">
      <c r="A22" s="3"/>
      <c r="B22" s="61"/>
      <c r="C22" s="213" t="s">
        <v>62</v>
      </c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13"/>
      <c r="P22" s="187">
        <f>'Tasa Desocupación %.(Sexo)'!P19</f>
        <v>0</v>
      </c>
      <c r="Q22" s="97">
        <f>G14</f>
        <v>0</v>
      </c>
      <c r="R22" s="97">
        <f>G23</f>
        <v>0</v>
      </c>
    </row>
    <row r="23" spans="1:18" x14ac:dyDescent="0.35">
      <c r="A23" s="3"/>
      <c r="B23" s="61">
        <f>'Tasa desocupación %.(etario)'!B23</f>
        <v>2020</v>
      </c>
      <c r="C23" s="246"/>
      <c r="D23" s="247"/>
      <c r="E23" s="248"/>
      <c r="F23" s="249"/>
      <c r="G23" s="247"/>
      <c r="H23" s="248"/>
      <c r="I23" s="249"/>
      <c r="J23" s="247"/>
      <c r="K23" s="250"/>
      <c r="L23" s="248"/>
      <c r="M23" s="250"/>
      <c r="N23" s="251"/>
      <c r="O23" s="13"/>
      <c r="P23" s="187">
        <f>'Tasa Desocupación %.(Sexo)'!P20</f>
        <v>0</v>
      </c>
      <c r="Q23" s="97">
        <f>H14</f>
        <v>0</v>
      </c>
      <c r="R23" s="97">
        <f>H23</f>
        <v>0</v>
      </c>
    </row>
    <row r="24" spans="1:18" x14ac:dyDescent="0.35">
      <c r="A24" s="3"/>
      <c r="B24" s="61">
        <f>'Tasa desocupación %.(etario)'!B24</f>
        <v>2021</v>
      </c>
      <c r="C24" s="246">
        <v>33.04794062273259</v>
      </c>
      <c r="D24" s="246">
        <v>33.665003063891163</v>
      </c>
      <c r="E24" s="246">
        <v>33.604383977723593</v>
      </c>
      <c r="F24" s="246">
        <v>33.836960646469166</v>
      </c>
      <c r="G24" s="252">
        <v>34.460222143308485</v>
      </c>
      <c r="H24" s="253">
        <v>35.891441026022981</v>
      </c>
      <c r="I24" s="246">
        <v>35.538855444194006</v>
      </c>
      <c r="J24" s="252">
        <v>35.300342392551904</v>
      </c>
      <c r="K24" s="232">
        <v>33.652853343837513</v>
      </c>
      <c r="L24" s="253">
        <v>33.119458851780038</v>
      </c>
      <c r="M24" s="232">
        <v>30.855396781450249</v>
      </c>
      <c r="N24" s="232">
        <v>30.379560966603176</v>
      </c>
      <c r="O24" s="13"/>
      <c r="P24" s="187">
        <f>'Tasa Desocupación %.(Sexo)'!P21</f>
        <v>0</v>
      </c>
      <c r="Q24" s="97">
        <f>I14</f>
        <v>0</v>
      </c>
      <c r="R24" s="97">
        <f>I23</f>
        <v>0</v>
      </c>
    </row>
    <row r="25" spans="1:18" ht="13.15" x14ac:dyDescent="0.4">
      <c r="A25" s="3"/>
      <c r="B25" s="61">
        <f>'Tasa desocupación %.(etario)'!B25</f>
        <v>2022</v>
      </c>
      <c r="C25" s="246">
        <v>30.767313118108468</v>
      </c>
      <c r="D25" s="246">
        <v>31.51391352367845</v>
      </c>
      <c r="E25" s="246">
        <v>32.503236349252759</v>
      </c>
      <c r="F25" s="246">
        <v>33.106767312067205</v>
      </c>
      <c r="G25" s="246">
        <v>34.772399156197473</v>
      </c>
      <c r="H25" s="246">
        <v>33.586703984028759</v>
      </c>
      <c r="I25" s="246">
        <v>34.393743617415119</v>
      </c>
      <c r="J25" s="246">
        <v>33.901380657114345</v>
      </c>
      <c r="K25" s="254">
        <v>33.99982532006468</v>
      </c>
      <c r="L25" s="246"/>
      <c r="M25" s="246"/>
      <c r="N25" s="232"/>
      <c r="O25" s="13"/>
      <c r="P25" s="187">
        <f>'Tasa Desocupación %.(Sexo)'!P22</f>
        <v>0</v>
      </c>
      <c r="Q25" s="97">
        <f>J14</f>
        <v>0</v>
      </c>
      <c r="R25" s="97">
        <f>J23</f>
        <v>0</v>
      </c>
    </row>
    <row r="26" spans="1:18" ht="13.15" x14ac:dyDescent="0.4">
      <c r="A26" s="3"/>
      <c r="B26" s="61"/>
      <c r="C26" s="257"/>
      <c r="D26" s="257"/>
      <c r="E26" s="257"/>
      <c r="F26" s="257"/>
      <c r="G26" s="256"/>
      <c r="H26" s="257"/>
      <c r="I26" s="257"/>
      <c r="J26" s="257"/>
      <c r="K26" s="257"/>
      <c r="L26" s="257"/>
      <c r="M26" s="257"/>
      <c r="N26" s="279"/>
      <c r="O26" s="13"/>
      <c r="P26" s="187">
        <f>'Tasa Desocupación %.(Sexo)'!P23</f>
        <v>0</v>
      </c>
      <c r="Q26" s="97">
        <f>K14</f>
        <v>0</v>
      </c>
      <c r="R26" s="97">
        <f>K23</f>
        <v>0</v>
      </c>
    </row>
    <row r="27" spans="1:18" ht="13.15" x14ac:dyDescent="0.4">
      <c r="A27" s="3"/>
      <c r="B27" s="11" t="str">
        <f>'Tasa desocupación %.(etario)'!B27</f>
        <v>Cambio '22/'21</v>
      </c>
      <c r="C27" s="246">
        <f>C25-C24</f>
        <v>-2.2806275046241211</v>
      </c>
      <c r="D27" s="246">
        <f>D25-D24</f>
        <v>-2.1510895402127126</v>
      </c>
      <c r="E27" s="246">
        <f t="shared" ref="E27:J27" si="2">E25-E24</f>
        <v>-1.1011476284708337</v>
      </c>
      <c r="F27" s="246">
        <f t="shared" si="2"/>
        <v>-0.73019333440196021</v>
      </c>
      <c r="G27" s="246">
        <f t="shared" si="2"/>
        <v>0.3121770128889878</v>
      </c>
      <c r="H27" s="246">
        <f t="shared" si="2"/>
        <v>-2.3047370419942226</v>
      </c>
      <c r="I27" s="246">
        <f t="shared" si="2"/>
        <v>-1.1451118267788871</v>
      </c>
      <c r="J27" s="246">
        <f t="shared" si="2"/>
        <v>-1.3989617354375596</v>
      </c>
      <c r="K27" s="254">
        <f t="shared" ref="K27" si="3">K25-K24</f>
        <v>0.34697197622716658</v>
      </c>
      <c r="L27" s="246"/>
      <c r="M27" s="246"/>
      <c r="N27" s="246"/>
      <c r="O27" s="13"/>
      <c r="P27" s="187">
        <f>'Tasa Desocupación %.(Sexo)'!P24</f>
        <v>0</v>
      </c>
      <c r="Q27" s="97">
        <f>L14</f>
        <v>0</v>
      </c>
      <c r="R27" s="97">
        <f>L23</f>
        <v>0</v>
      </c>
    </row>
    <row r="28" spans="1:18" ht="13.15" x14ac:dyDescent="0.4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187">
        <f>'Tasa Desocupación %.(Sexo)'!P25</f>
        <v>0</v>
      </c>
      <c r="Q28" s="97">
        <f>M14</f>
        <v>0</v>
      </c>
      <c r="R28" s="97">
        <f>M23</f>
        <v>0</v>
      </c>
    </row>
    <row r="29" spans="1:18" ht="13.15" x14ac:dyDescent="0.4">
      <c r="A29" s="3"/>
      <c r="B29" s="21"/>
      <c r="C29" s="211" t="s">
        <v>189</v>
      </c>
      <c r="D29" s="211"/>
      <c r="E29" s="211"/>
      <c r="F29" s="211"/>
      <c r="G29" s="211"/>
      <c r="H29" s="211"/>
      <c r="I29" s="211"/>
      <c r="J29" s="211"/>
      <c r="K29" s="211"/>
      <c r="L29" s="211"/>
      <c r="M29" s="211"/>
      <c r="N29" s="211"/>
      <c r="O29" s="13"/>
      <c r="P29" s="187">
        <f>'Tasa Desocupación %.(Sexo)'!P26</f>
        <v>0</v>
      </c>
      <c r="Q29" s="97">
        <f>N14</f>
        <v>0</v>
      </c>
      <c r="R29" s="97">
        <f>N23</f>
        <v>0</v>
      </c>
    </row>
    <row r="30" spans="1:18" ht="13.15" x14ac:dyDescent="0.4">
      <c r="A30" s="3"/>
      <c r="B30" s="21"/>
      <c r="C30" s="212" t="str">
        <f>'Tasa desocupación %.(etario)'!C39:N39</f>
        <v>Porcentaje</v>
      </c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13"/>
      <c r="P30" s="187" t="str">
        <f>'Tasa Desocupación %.(Sexo)'!P27</f>
        <v>Ene-Mar 2021</v>
      </c>
      <c r="Q30" s="97">
        <v>38.216472691972847</v>
      </c>
      <c r="R30" s="97">
        <f>C24</f>
        <v>33.04794062273259</v>
      </c>
    </row>
    <row r="31" spans="1:18" ht="13.15" x14ac:dyDescent="0.4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187" t="str">
        <f>'Tasa Desocupación %.(Sexo)'!P28</f>
        <v>Feb-Abr 2021</v>
      </c>
      <c r="Q31" s="97">
        <v>39.545105484453373</v>
      </c>
      <c r="R31" s="97">
        <f>D24</f>
        <v>33.665003063891163</v>
      </c>
    </row>
    <row r="32" spans="1:18" ht="14.25" customHeight="1" x14ac:dyDescent="0.4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187" t="str">
        <f>'Tasa Desocupación %.(Sexo)'!P29</f>
        <v>Mar-May 2021</v>
      </c>
      <c r="Q32" s="97">
        <v>38.844663437722723</v>
      </c>
      <c r="R32" s="97">
        <f>E24</f>
        <v>33.604383977723593</v>
      </c>
    </row>
    <row r="33" spans="1:19" ht="13.15" x14ac:dyDescent="0.4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187" t="str">
        <f>'Tasa Desocupación %.(Sexo)'!P30</f>
        <v>Abr-Jun 2021</v>
      </c>
      <c r="Q33" s="97">
        <v>39.032859517870719</v>
      </c>
      <c r="R33" s="97">
        <f>F24</f>
        <v>33.836960646469166</v>
      </c>
    </row>
    <row r="34" spans="1:19" ht="13.15" x14ac:dyDescent="0.4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187" t="str">
        <f>'Tasa Desocupación %.(Sexo)'!P31</f>
        <v>May-Jul 2021</v>
      </c>
      <c r="Q34" s="97">
        <v>37.77711286862705</v>
      </c>
      <c r="R34" s="97">
        <f>G24</f>
        <v>34.460222143308485</v>
      </c>
    </row>
    <row r="35" spans="1:19" ht="13.15" x14ac:dyDescent="0.4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187" t="str">
        <f>'Tasa Desocupación %.(Sexo)'!P32</f>
        <v>Jun-Ago 2021</v>
      </c>
      <c r="Q35" s="97">
        <v>38.368237050475528</v>
      </c>
      <c r="R35" s="97">
        <f>H24</f>
        <v>35.891441026022981</v>
      </c>
    </row>
    <row r="36" spans="1:19" ht="13.15" x14ac:dyDescent="0.4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187" t="str">
        <f>'Tasa Desocupación %.(Sexo)'!P33</f>
        <v>Jul-Sep 2021</v>
      </c>
      <c r="Q36" s="97">
        <v>37.196363020423149</v>
      </c>
      <c r="R36" s="97">
        <f>I24</f>
        <v>35.538855444194006</v>
      </c>
    </row>
    <row r="37" spans="1:19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187" t="str">
        <f>'Tasa Desocupación %.(Sexo)'!P34</f>
        <v>Ago-Oct 2021</v>
      </c>
      <c r="Q37" s="97">
        <v>37.280931377807711</v>
      </c>
      <c r="R37" s="97">
        <f>J24</f>
        <v>35.300342392551904</v>
      </c>
    </row>
    <row r="38" spans="1:19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187" t="str">
        <f>'Tasa Desocupación %.(Sexo)'!P35</f>
        <v>Sep-Nov 2021</v>
      </c>
      <c r="Q38" s="97">
        <v>35.413119431096938</v>
      </c>
      <c r="R38" s="97">
        <f>K24</f>
        <v>33.652853343837513</v>
      </c>
    </row>
    <row r="39" spans="1:19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187" t="str">
        <f>'Tasa Desocupación %.(Sexo)'!P36</f>
        <v>Oct-Dic 2021</v>
      </c>
      <c r="Q39" s="97">
        <v>35.41225541091557</v>
      </c>
      <c r="R39" s="97">
        <f>L24</f>
        <v>33.119458851780038</v>
      </c>
    </row>
    <row r="40" spans="1:19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187" t="str">
        <f>'Tasa Desocupación %.(Sexo)'!P37</f>
        <v>Nov 21-Ene 22</v>
      </c>
      <c r="Q40" s="97">
        <v>33.413104029320976</v>
      </c>
      <c r="R40" s="97">
        <f>M24</f>
        <v>30.855396781450249</v>
      </c>
    </row>
    <row r="41" spans="1:19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187" t="str">
        <f>'Tasa Desocupación %.(Sexo)'!P38</f>
        <v>Dic 21-Feb 22</v>
      </c>
      <c r="Q41" s="97">
        <v>33.639092800186447</v>
      </c>
      <c r="R41" s="97">
        <f>N24</f>
        <v>30.379560966603176</v>
      </c>
    </row>
    <row r="42" spans="1:19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187" t="str">
        <f>'Tasa Desocupación %.(Sexo)'!P39</f>
        <v>Ene-Mar 2022</v>
      </c>
      <c r="Q42" s="97">
        <v>34.667069023788279</v>
      </c>
      <c r="R42" s="97">
        <f>C25</f>
        <v>30.767313118108468</v>
      </c>
      <c r="S42" s="10"/>
    </row>
    <row r="43" spans="1:19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187" t="str">
        <f>'Tasa Desocupación %.(Sexo)'!P40</f>
        <v>Feb-Abr 2022</v>
      </c>
      <c r="Q43" s="97">
        <v>35.953129807080018</v>
      </c>
      <c r="R43" s="97">
        <f>D25</f>
        <v>31.51391352367845</v>
      </c>
      <c r="S43" s="10"/>
    </row>
    <row r="44" spans="1:19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187" t="str">
        <f>'Tasa Desocupación %.(Sexo)'!P41</f>
        <v>Mar-May 2022</v>
      </c>
      <c r="Q44" s="97">
        <v>36.867077220655737</v>
      </c>
      <c r="R44" s="97">
        <f>E25</f>
        <v>32.503236349252759</v>
      </c>
      <c r="S44" s="10"/>
    </row>
    <row r="45" spans="1:19" ht="13.15" x14ac:dyDescent="0.4">
      <c r="A45" s="3"/>
      <c r="B45" s="2"/>
      <c r="C45" s="40"/>
      <c r="D45" s="40"/>
      <c r="E45" s="40"/>
      <c r="F45" s="40"/>
      <c r="G45" s="40"/>
      <c r="H45" s="40"/>
      <c r="I45" s="65"/>
      <c r="J45" s="65"/>
      <c r="K45" s="65"/>
      <c r="L45" s="65"/>
      <c r="M45" s="65"/>
      <c r="N45" s="65"/>
      <c r="O45" s="13"/>
      <c r="P45" s="187" t="str">
        <f>'Tasa Desocupación %.(Sexo)'!P42</f>
        <v>Abr-Jun 2022</v>
      </c>
      <c r="Q45" s="56">
        <v>36.204002022944785</v>
      </c>
      <c r="R45" s="56">
        <f>F25</f>
        <v>33.106767312067205</v>
      </c>
      <c r="S45" s="10"/>
    </row>
    <row r="46" spans="1:19" x14ac:dyDescent="0.3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187" t="str">
        <f>'Tasa Desocupación %.(Sexo)'!P43</f>
        <v>May-Jul 2022</v>
      </c>
      <c r="Q46" s="97">
        <f>G16</f>
        <v>36.763809392609382</v>
      </c>
      <c r="R46" s="97">
        <f>G25</f>
        <v>34.772399156197473</v>
      </c>
      <c r="S46" s="10"/>
    </row>
    <row r="47" spans="1:19" x14ac:dyDescent="0.3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187" t="str">
        <f>'Tasa Desocupación %.(Sexo)'!P44</f>
        <v>Jun-Ago 2022</v>
      </c>
      <c r="Q47" s="97">
        <f>H16</f>
        <v>35.066177992986681</v>
      </c>
      <c r="R47" s="97">
        <f>H25</f>
        <v>33.586703984028759</v>
      </c>
      <c r="S47" s="10"/>
    </row>
    <row r="48" spans="1:19" x14ac:dyDescent="0.35">
      <c r="A48" s="144" t="str">
        <f>+Índice!A46</f>
        <v>Fuente: Departamento Administrativo Nacional de Estadística, Gran Encuesta Integrada de Hogares (GEIH) noviembre 2022.</v>
      </c>
      <c r="B48" s="147"/>
      <c r="C48" s="147"/>
      <c r="D48" s="147"/>
      <c r="E48" s="147"/>
      <c r="F48" s="147"/>
      <c r="G48" s="147"/>
      <c r="H48" s="147"/>
      <c r="I48" s="147"/>
      <c r="J48" s="147"/>
      <c r="K48" s="147"/>
      <c r="L48" s="147"/>
      <c r="M48" s="147"/>
      <c r="N48" s="147"/>
      <c r="O48" s="13"/>
      <c r="P48" s="187" t="str">
        <f>'Tasa Desocupación %.(Sexo)'!P45</f>
        <v>Jul-Sep 2022</v>
      </c>
      <c r="Q48" s="97">
        <f>I16</f>
        <v>35.984759120591562</v>
      </c>
      <c r="R48" s="97">
        <f>I25</f>
        <v>34.393743617415119</v>
      </c>
      <c r="S48" s="10"/>
    </row>
    <row r="49" spans="1:19" x14ac:dyDescent="0.35">
      <c r="A49" s="149" t="s">
        <v>16</v>
      </c>
      <c r="B49" s="154"/>
      <c r="C49" s="154"/>
      <c r="D49" s="154"/>
      <c r="E49" s="154"/>
      <c r="F49" s="154"/>
      <c r="G49" s="154"/>
      <c r="H49" s="154"/>
      <c r="I49" s="154"/>
      <c r="J49" s="154"/>
      <c r="K49" s="154"/>
      <c r="L49" s="154"/>
      <c r="M49" s="154"/>
      <c r="N49" s="154"/>
      <c r="O49" s="46"/>
      <c r="P49" s="187" t="str">
        <f>'Tasa Desocupación %.(Sexo)'!P46</f>
        <v>Ago-Oct 2022</v>
      </c>
      <c r="Q49" s="97">
        <f>J16</f>
        <v>36.134695257821257</v>
      </c>
      <c r="R49" s="97">
        <f>J25</f>
        <v>33.901380657114345</v>
      </c>
      <c r="S49" s="10"/>
    </row>
    <row r="50" spans="1:19" x14ac:dyDescent="0.35">
      <c r="P50" s="187" t="str">
        <f>'Tasa Desocupación %.(Sexo)'!P47</f>
        <v>Sep-Nov 2022</v>
      </c>
      <c r="Q50" s="97">
        <f>K16</f>
        <v>36.267301559000877</v>
      </c>
      <c r="R50" s="97">
        <f>K25</f>
        <v>33.99982532006468</v>
      </c>
      <c r="S50" s="10"/>
    </row>
    <row r="51" spans="1:19" x14ac:dyDescent="0.35">
      <c r="B51" s="51"/>
      <c r="C51" s="51"/>
      <c r="D51" s="51"/>
      <c r="E51" s="51"/>
      <c r="P51" s="187" t="str">
        <f>'Tasa Desocupación %.(Sexo)'!P48</f>
        <v>Oct-Dic 2022</v>
      </c>
      <c r="Q51" s="97">
        <f>L16</f>
        <v>0</v>
      </c>
      <c r="R51" s="97">
        <f>L25</f>
        <v>0</v>
      </c>
      <c r="S51" s="10"/>
    </row>
    <row r="52" spans="1:19" x14ac:dyDescent="0.35">
      <c r="P52" s="187" t="str">
        <f>'Tasa Desocupación %.(Sexo)'!P49</f>
        <v>Nov 21-Ene 22</v>
      </c>
      <c r="Q52" s="97">
        <f>M16</f>
        <v>0</v>
      </c>
      <c r="R52" s="97">
        <f>M25</f>
        <v>0</v>
      </c>
      <c r="S52" s="10"/>
    </row>
    <row r="53" spans="1:19" x14ac:dyDescent="0.35">
      <c r="P53" s="187" t="str">
        <f>'Tasa Desocupación %.(Sexo)'!P50</f>
        <v>Dic 21-Feb 22</v>
      </c>
      <c r="Q53" s="97">
        <f>L16</f>
        <v>0</v>
      </c>
      <c r="R53" s="97">
        <f>L25</f>
        <v>0</v>
      </c>
      <c r="S53" s="10"/>
    </row>
    <row r="54" spans="1:19" x14ac:dyDescent="0.35">
      <c r="P54" s="187"/>
      <c r="S54" s="10"/>
    </row>
    <row r="55" spans="1:19" x14ac:dyDescent="0.35">
      <c r="S55" s="10"/>
    </row>
    <row r="56" spans="1:19" x14ac:dyDescent="0.35">
      <c r="S56" s="10"/>
    </row>
    <row r="57" spans="1:19" x14ac:dyDescent="0.35">
      <c r="S57" s="10"/>
    </row>
    <row r="58" spans="1:19" x14ac:dyDescent="0.35">
      <c r="S58" s="10"/>
    </row>
    <row r="59" spans="1:19" x14ac:dyDescent="0.35">
      <c r="S59" s="10"/>
    </row>
    <row r="60" spans="1:19" x14ac:dyDescent="0.35">
      <c r="S60" s="10"/>
    </row>
    <row r="61" spans="1:19" x14ac:dyDescent="0.35">
      <c r="S61" s="10"/>
    </row>
    <row r="62" spans="1:19" x14ac:dyDescent="0.35">
      <c r="S62" s="10"/>
    </row>
    <row r="63" spans="1:19" x14ac:dyDescent="0.35">
      <c r="S63" s="10"/>
    </row>
    <row r="64" spans="1:19" x14ac:dyDescent="0.35">
      <c r="S64" s="10"/>
    </row>
    <row r="65" spans="19:19" x14ac:dyDescent="0.35"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K13" sqref="K13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3" style="10" customWidth="1"/>
    <col min="4" max="4" width="12.53125" style="10" customWidth="1"/>
    <col min="5" max="5" width="14.6640625" style="10" customWidth="1"/>
    <col min="6" max="6" width="8.86328125" style="10" customWidth="1"/>
    <col min="7" max="7" width="11.1328125" style="10" customWidth="1"/>
    <col min="8" max="8" width="13.1328125" style="10" customWidth="1"/>
    <col min="9" max="9" width="14.53125" style="10" customWidth="1"/>
    <col min="10" max="10" width="1.86328125" style="10" customWidth="1"/>
    <col min="11" max="11" width="10.86328125" style="58"/>
    <col min="12" max="12" width="14.33203125" style="59" bestFit="1" customWidth="1"/>
    <col min="13" max="13" width="10.53125" style="59" customWidth="1"/>
    <col min="14" max="21" width="10.86328125" style="59"/>
    <col min="22" max="22" width="10.86328125" style="58"/>
    <col min="23" max="16384" width="10.86328125" style="10"/>
  </cols>
  <sheetData>
    <row r="1" spans="1:28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55"/>
    </row>
    <row r="2" spans="1:28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8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8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8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55"/>
    </row>
    <row r="6" spans="1:28" ht="42.7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7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8" ht="13.15" x14ac:dyDescent="0.4">
      <c r="A7" s="3"/>
      <c r="B7" s="11"/>
      <c r="C7" s="192" t="s">
        <v>221</v>
      </c>
      <c r="D7" s="192"/>
      <c r="E7" s="192"/>
      <c r="F7" s="192"/>
      <c r="G7" s="192"/>
      <c r="H7" s="192"/>
      <c r="I7" s="192"/>
      <c r="J7" s="13"/>
      <c r="K7" s="79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78"/>
      <c r="Y7" s="78"/>
    </row>
    <row r="8" spans="1:28" ht="13.15" x14ac:dyDescent="0.4">
      <c r="A8" s="3"/>
      <c r="B8" s="11"/>
      <c r="C8" s="192" t="str">
        <f>'Tasa desocup%.Ciudades 46 años'!C8:I8</f>
        <v>Porcentaje</v>
      </c>
      <c r="D8" s="192"/>
      <c r="E8" s="192"/>
      <c r="F8" s="192"/>
      <c r="G8" s="192"/>
      <c r="H8" s="192"/>
      <c r="I8" s="192"/>
      <c r="J8" s="13"/>
      <c r="K8" s="79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ht="13.15" x14ac:dyDescent="0.4">
      <c r="A9" s="3"/>
      <c r="B9" s="11"/>
      <c r="C9" s="174"/>
      <c r="D9" s="174"/>
      <c r="E9" s="174"/>
      <c r="F9" s="174"/>
      <c r="G9" s="179"/>
      <c r="H9" s="174"/>
      <c r="I9" s="179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'Tasa desocup%.Ciudades 46 años'!E10:E11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4">
      <c r="A11" s="3"/>
      <c r="B11" s="2"/>
      <c r="C11" s="174">
        <f>'Informalidad (personas)'!C11</f>
        <v>2021</v>
      </c>
      <c r="D11" s="174">
        <f>'Informalidad (personas)'!D11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4">
      <c r="A13" s="3"/>
      <c r="B13" s="2" t="str">
        <f t="shared" ref="B13:B26" si="0">+O13</f>
        <v>Cúcuta</v>
      </c>
      <c r="C13" s="232">
        <f t="shared" ref="C13:C26" si="1">+P13</f>
        <v>70.107837657485888</v>
      </c>
      <c r="D13" s="258">
        <f>+Q13</f>
        <v>66.405741061237293</v>
      </c>
      <c r="E13" s="232">
        <f t="shared" ref="E13:E25" si="2">+D13-C13</f>
        <v>-3.7020965962485946</v>
      </c>
      <c r="F13" s="174"/>
      <c r="G13" s="232">
        <f t="shared" ref="G13:G25" si="3">+R13</f>
        <v>70.760351200294522</v>
      </c>
      <c r="H13" s="258">
        <f t="shared" ref="H13:H25" si="4">+S13</f>
        <v>65.517637193784083</v>
      </c>
      <c r="I13" s="232">
        <f t="shared" ref="I13:I26" si="5">+H13-G13</f>
        <v>-5.2427140065104396</v>
      </c>
      <c r="J13" s="13"/>
      <c r="K13" s="2"/>
      <c r="L13" s="51" t="str">
        <f t="shared" ref="L13:L26" si="6">O13</f>
        <v>Cúcuta</v>
      </c>
      <c r="M13" s="76">
        <f t="shared" ref="M13:M26" si="7">Q13</f>
        <v>66.405741061237293</v>
      </c>
      <c r="N13" s="51"/>
      <c r="O13" s="51" t="s">
        <v>342</v>
      </c>
      <c r="P13" s="51">
        <v>70.107837657485888</v>
      </c>
      <c r="Q13" s="51">
        <v>66.405741061237293</v>
      </c>
      <c r="R13" s="51">
        <v>70.760351200294522</v>
      </c>
      <c r="S13" s="51">
        <v>65.517637193784083</v>
      </c>
      <c r="T13" s="51"/>
      <c r="U13" s="51" t="str">
        <f>+B13</f>
        <v>Cúcuta</v>
      </c>
      <c r="V13" s="76">
        <f>+D13</f>
        <v>66.405741061237293</v>
      </c>
      <c r="W13" s="51"/>
      <c r="X13" s="51"/>
      <c r="Y13" s="51"/>
      <c r="Z13" s="51"/>
      <c r="AA13" s="51"/>
      <c r="AB13" s="51"/>
    </row>
    <row r="14" spans="1:28" ht="14.25" customHeight="1" x14ac:dyDescent="0.4">
      <c r="A14" s="3"/>
      <c r="B14" s="2" t="str">
        <f t="shared" si="0"/>
        <v>Montería</v>
      </c>
      <c r="C14" s="232">
        <f t="shared" si="1"/>
        <v>63.032582560926912</v>
      </c>
      <c r="D14" s="258">
        <f t="shared" ref="D14:D26" si="8">+Q14</f>
        <v>62.845967860360176</v>
      </c>
      <c r="E14" s="232">
        <f t="shared" si="2"/>
        <v>-0.18661470056673579</v>
      </c>
      <c r="F14" s="174"/>
      <c r="G14" s="232">
        <f t="shared" si="3"/>
        <v>64.219792141461681</v>
      </c>
      <c r="H14" s="258">
        <f t="shared" si="4"/>
        <v>62.825228416331299</v>
      </c>
      <c r="I14" s="232">
        <f t="shared" si="5"/>
        <v>-1.3945637251303822</v>
      </c>
      <c r="J14" s="13"/>
      <c r="K14" s="2"/>
      <c r="L14" s="51" t="str">
        <f t="shared" si="6"/>
        <v>Montería</v>
      </c>
      <c r="M14" s="76">
        <f t="shared" si="7"/>
        <v>62.845967860360176</v>
      </c>
      <c r="N14" s="51"/>
      <c r="O14" s="51" t="s">
        <v>340</v>
      </c>
      <c r="P14" s="51">
        <v>63.032582560926912</v>
      </c>
      <c r="Q14" s="51">
        <v>62.845967860360176</v>
      </c>
      <c r="R14" s="51">
        <v>64.219792141461681</v>
      </c>
      <c r="S14" s="51">
        <v>62.825228416331299</v>
      </c>
      <c r="T14" s="51"/>
      <c r="U14" s="51" t="str">
        <f t="shared" ref="U14:U26" si="9">+B14</f>
        <v>Montería</v>
      </c>
      <c r="V14" s="76">
        <f t="shared" ref="V14:V26" si="10">+D14</f>
        <v>62.845967860360176</v>
      </c>
      <c r="W14" s="51"/>
      <c r="X14" s="51"/>
      <c r="Y14" s="51"/>
      <c r="Z14" s="51"/>
      <c r="AA14" s="51"/>
      <c r="AB14" s="51"/>
    </row>
    <row r="15" spans="1:28" ht="14.25" customHeight="1" x14ac:dyDescent="0.4">
      <c r="A15" s="3"/>
      <c r="B15" s="2" t="str">
        <f t="shared" si="0"/>
        <v>Cartagena</v>
      </c>
      <c r="C15" s="232">
        <f t="shared" si="1"/>
        <v>62.532315127550277</v>
      </c>
      <c r="D15" s="258">
        <f t="shared" si="8"/>
        <v>60.513420838568841</v>
      </c>
      <c r="E15" s="232">
        <f t="shared" si="2"/>
        <v>-2.0188942889814356</v>
      </c>
      <c r="F15" s="174"/>
      <c r="G15" s="232">
        <f t="shared" si="3"/>
        <v>62.826417087824247</v>
      </c>
      <c r="H15" s="258">
        <f t="shared" si="4"/>
        <v>60.084584362062706</v>
      </c>
      <c r="I15" s="232">
        <f t="shared" si="5"/>
        <v>-2.7418327257615402</v>
      </c>
      <c r="J15" s="13"/>
      <c r="K15" s="2"/>
      <c r="L15" s="51" t="str">
        <f t="shared" si="6"/>
        <v>Cartagena</v>
      </c>
      <c r="M15" s="76">
        <f t="shared" si="7"/>
        <v>60.513420838568841</v>
      </c>
      <c r="N15" s="51"/>
      <c r="O15" s="51" t="s">
        <v>331</v>
      </c>
      <c r="P15" s="51">
        <v>62.532315127550277</v>
      </c>
      <c r="Q15" s="51">
        <v>60.513420838568841</v>
      </c>
      <c r="R15" s="51">
        <v>62.826417087824247</v>
      </c>
      <c r="S15" s="51">
        <v>60.084584362062706</v>
      </c>
      <c r="T15" s="51"/>
      <c r="U15" s="51" t="str">
        <f t="shared" si="9"/>
        <v>Cartagena</v>
      </c>
      <c r="V15" s="76">
        <f t="shared" si="10"/>
        <v>60.513420838568841</v>
      </c>
      <c r="W15" s="51"/>
      <c r="X15" s="51"/>
      <c r="Y15" s="51"/>
      <c r="Z15" s="51"/>
      <c r="AA15" s="51"/>
      <c r="AB15" s="51"/>
    </row>
    <row r="16" spans="1:28" ht="14.25" customHeight="1" x14ac:dyDescent="0.4">
      <c r="A16" s="3"/>
      <c r="B16" s="2" t="str">
        <f t="shared" si="0"/>
        <v>Barranquilla</v>
      </c>
      <c r="C16" s="232">
        <f t="shared" si="1"/>
        <v>59.937155527907038</v>
      </c>
      <c r="D16" s="258">
        <f t="shared" si="8"/>
        <v>57.770202482988708</v>
      </c>
      <c r="E16" s="232">
        <f t="shared" si="2"/>
        <v>-2.1669530449183299</v>
      </c>
      <c r="F16" s="174"/>
      <c r="G16" s="232">
        <f t="shared" si="3"/>
        <v>60.783712778177382</v>
      </c>
      <c r="H16" s="258">
        <f t="shared" si="4"/>
        <v>58.882872074672868</v>
      </c>
      <c r="I16" s="232">
        <f t="shared" si="5"/>
        <v>-1.9008407035045138</v>
      </c>
      <c r="J16" s="13"/>
      <c r="K16" s="2"/>
      <c r="L16" s="51" t="str">
        <f t="shared" si="6"/>
        <v>Barranquilla</v>
      </c>
      <c r="M16" s="76">
        <f t="shared" si="7"/>
        <v>57.770202482988708</v>
      </c>
      <c r="N16" s="51"/>
      <c r="O16" s="51" t="s">
        <v>332</v>
      </c>
      <c r="P16" s="51">
        <v>59.937155527907038</v>
      </c>
      <c r="Q16" s="51">
        <v>57.770202482988708</v>
      </c>
      <c r="R16" s="51">
        <v>60.783712778177382</v>
      </c>
      <c r="S16" s="51">
        <v>58.882872074672868</v>
      </c>
      <c r="T16" s="51"/>
      <c r="U16" s="51" t="str">
        <f t="shared" si="9"/>
        <v>Barranquilla</v>
      </c>
      <c r="V16" s="76">
        <f t="shared" si="10"/>
        <v>57.770202482988708</v>
      </c>
      <c r="W16" s="51"/>
      <c r="X16" s="51"/>
      <c r="Y16" s="51"/>
      <c r="Z16" s="51"/>
      <c r="AA16" s="51"/>
      <c r="AB16" s="51"/>
    </row>
    <row r="17" spans="1:28" ht="15" customHeight="1" x14ac:dyDescent="0.4">
      <c r="A17" s="3"/>
      <c r="B17" s="2" t="str">
        <f t="shared" si="0"/>
        <v>Pasto</v>
      </c>
      <c r="C17" s="232">
        <f t="shared" si="1"/>
        <v>55.704154257367776</v>
      </c>
      <c r="D17" s="258">
        <f t="shared" si="8"/>
        <v>56.101553216344648</v>
      </c>
      <c r="E17" s="232">
        <f t="shared" si="2"/>
        <v>0.39739895897687205</v>
      </c>
      <c r="F17" s="174"/>
      <c r="G17" s="232">
        <f t="shared" si="3"/>
        <v>54.722232365763986</v>
      </c>
      <c r="H17" s="258">
        <f t="shared" si="4"/>
        <v>53.803640886466489</v>
      </c>
      <c r="I17" s="232">
        <f t="shared" si="5"/>
        <v>-0.91859147929749696</v>
      </c>
      <c r="J17" s="13"/>
      <c r="K17" s="2"/>
      <c r="L17" s="51" t="str">
        <f t="shared" si="6"/>
        <v>Pasto</v>
      </c>
      <c r="M17" s="76">
        <f t="shared" si="7"/>
        <v>56.101553216344648</v>
      </c>
      <c r="N17" s="51"/>
      <c r="O17" s="51" t="s">
        <v>339</v>
      </c>
      <c r="P17" s="51">
        <v>55.704154257367776</v>
      </c>
      <c r="Q17" s="51">
        <v>56.101553216344648</v>
      </c>
      <c r="R17" s="51">
        <v>54.722232365763986</v>
      </c>
      <c r="S17" s="51">
        <v>53.803640886466489</v>
      </c>
      <c r="T17" s="51"/>
      <c r="U17" s="51" t="str">
        <f t="shared" si="9"/>
        <v>Pasto</v>
      </c>
      <c r="V17" s="76">
        <f t="shared" si="10"/>
        <v>56.101553216344648</v>
      </c>
      <c r="W17" s="51"/>
      <c r="X17" s="51"/>
      <c r="Y17" s="51"/>
      <c r="Z17" s="51"/>
      <c r="AA17" s="51"/>
      <c r="AB17" s="51"/>
    </row>
    <row r="18" spans="1:28" ht="15" customHeight="1" x14ac:dyDescent="0.4">
      <c r="A18" s="3"/>
      <c r="B18" s="2" t="str">
        <f t="shared" si="0"/>
        <v>Villavicencio</v>
      </c>
      <c r="C18" s="232">
        <f t="shared" si="1"/>
        <v>55.600547216070737</v>
      </c>
      <c r="D18" s="258">
        <f t="shared" si="8"/>
        <v>52.666419228365854</v>
      </c>
      <c r="E18" s="232">
        <f t="shared" si="2"/>
        <v>-2.9341279877048834</v>
      </c>
      <c r="F18" s="174"/>
      <c r="G18" s="232">
        <f t="shared" si="3"/>
        <v>54.276927966560493</v>
      </c>
      <c r="H18" s="258">
        <f t="shared" si="4"/>
        <v>50.353426184518</v>
      </c>
      <c r="I18" s="232">
        <f t="shared" si="5"/>
        <v>-3.9235017820424929</v>
      </c>
      <c r="J18" s="13"/>
      <c r="K18" s="2"/>
      <c r="L18" s="51" t="str">
        <f t="shared" si="6"/>
        <v>Villavicencio</v>
      </c>
      <c r="M18" s="76">
        <f t="shared" si="7"/>
        <v>52.666419228365854</v>
      </c>
      <c r="N18" s="51"/>
      <c r="O18" s="51" t="s">
        <v>334</v>
      </c>
      <c r="P18" s="51">
        <v>55.600547216070737</v>
      </c>
      <c r="Q18" s="51">
        <v>52.666419228365854</v>
      </c>
      <c r="R18" s="51">
        <v>54.276927966560493</v>
      </c>
      <c r="S18" s="51">
        <v>50.353426184518</v>
      </c>
      <c r="T18" s="51"/>
      <c r="U18" s="51" t="str">
        <f t="shared" si="9"/>
        <v>Villavicencio</v>
      </c>
      <c r="V18" s="76">
        <f t="shared" si="10"/>
        <v>52.666419228365854</v>
      </c>
      <c r="W18" s="51"/>
      <c r="X18" s="51"/>
      <c r="Y18" s="51"/>
      <c r="Z18" s="51"/>
      <c r="AA18" s="51"/>
      <c r="AB18" s="51"/>
    </row>
    <row r="19" spans="1:28" ht="15" customHeight="1" x14ac:dyDescent="0.4">
      <c r="A19" s="3"/>
      <c r="B19" s="2" t="str">
        <f t="shared" si="0"/>
        <v>Ibagué</v>
      </c>
      <c r="C19" s="232">
        <f t="shared" si="1"/>
        <v>52.187950660036485</v>
      </c>
      <c r="D19" s="258">
        <f t="shared" si="8"/>
        <v>51.261063138944941</v>
      </c>
      <c r="E19" s="232">
        <f t="shared" si="2"/>
        <v>-0.92688752109154393</v>
      </c>
      <c r="F19" s="174"/>
      <c r="G19" s="232">
        <f t="shared" si="3"/>
        <v>51.781021977328088</v>
      </c>
      <c r="H19" s="258">
        <f t="shared" si="4"/>
        <v>50.754808716462108</v>
      </c>
      <c r="I19" s="232">
        <f t="shared" si="5"/>
        <v>-1.0262132608659797</v>
      </c>
      <c r="J19" s="13"/>
      <c r="K19" s="2"/>
      <c r="L19" s="51" t="str">
        <f t="shared" si="6"/>
        <v>Ibagué</v>
      </c>
      <c r="M19" s="76">
        <f t="shared" si="7"/>
        <v>51.261063138944941</v>
      </c>
      <c r="N19" s="51"/>
      <c r="O19" s="51" t="s">
        <v>344</v>
      </c>
      <c r="P19" s="51">
        <v>52.187950660036485</v>
      </c>
      <c r="Q19" s="51">
        <v>51.261063138944941</v>
      </c>
      <c r="R19" s="51">
        <v>51.781021977328088</v>
      </c>
      <c r="S19" s="51">
        <v>50.754808716462108</v>
      </c>
      <c r="T19" s="51"/>
      <c r="U19" s="51" t="str">
        <f t="shared" si="9"/>
        <v>Ibagué</v>
      </c>
      <c r="V19" s="76">
        <f t="shared" si="10"/>
        <v>51.261063138944941</v>
      </c>
      <c r="W19" s="51"/>
      <c r="X19" s="51"/>
      <c r="Y19" s="51"/>
      <c r="Z19" s="51"/>
      <c r="AA19" s="51"/>
      <c r="AB19" s="51"/>
    </row>
    <row r="20" spans="1:28" ht="15" customHeight="1" x14ac:dyDescent="0.4">
      <c r="A20" s="3"/>
      <c r="B20" s="2" t="str">
        <f t="shared" si="0"/>
        <v>Bucaramanga</v>
      </c>
      <c r="C20" s="232">
        <f t="shared" si="1"/>
        <v>48.27736257157666</v>
      </c>
      <c r="D20" s="258">
        <f t="shared" si="8"/>
        <v>47.420621437844588</v>
      </c>
      <c r="E20" s="232">
        <f t="shared" si="2"/>
        <v>-0.85674113373207206</v>
      </c>
      <c r="F20" s="174"/>
      <c r="G20" s="232">
        <f t="shared" si="3"/>
        <v>48.931490274988363</v>
      </c>
      <c r="H20" s="258">
        <f t="shared" si="4"/>
        <v>46.839121850907809</v>
      </c>
      <c r="I20" s="232">
        <f t="shared" si="5"/>
        <v>-2.0923684240805542</v>
      </c>
      <c r="J20" s="13"/>
      <c r="K20" s="2"/>
      <c r="L20" s="51" t="str">
        <f t="shared" si="6"/>
        <v>Bucaramanga</v>
      </c>
      <c r="M20" s="76">
        <f t="shared" si="7"/>
        <v>47.420621437844588</v>
      </c>
      <c r="N20" s="51"/>
      <c r="O20" s="51" t="s">
        <v>336</v>
      </c>
      <c r="P20" s="51">
        <v>48.27736257157666</v>
      </c>
      <c r="Q20" s="51">
        <v>47.420621437844588</v>
      </c>
      <c r="R20" s="51">
        <v>48.931490274988363</v>
      </c>
      <c r="S20" s="51">
        <v>46.839121850907809</v>
      </c>
      <c r="T20" s="51"/>
      <c r="U20" s="51" t="str">
        <f t="shared" si="9"/>
        <v>Bucaramanga</v>
      </c>
      <c r="V20" s="76">
        <f t="shared" si="10"/>
        <v>47.420621437844588</v>
      </c>
      <c r="W20" s="51"/>
      <c r="X20" s="51"/>
      <c r="Y20" s="51"/>
      <c r="Z20" s="51"/>
      <c r="AA20" s="51"/>
      <c r="AB20" s="51"/>
    </row>
    <row r="21" spans="1:28" ht="13.15" x14ac:dyDescent="0.4">
      <c r="A21" s="3"/>
      <c r="B21" s="2" t="str">
        <f>+O21</f>
        <v>Cali</v>
      </c>
      <c r="C21" s="232">
        <f t="shared" si="1"/>
        <v>49.812810652140563</v>
      </c>
      <c r="D21" s="258">
        <f t="shared" si="8"/>
        <v>47.119979339242263</v>
      </c>
      <c r="E21" s="232">
        <f t="shared" si="2"/>
        <v>-2.6928313128982992</v>
      </c>
      <c r="F21" s="174"/>
      <c r="G21" s="232">
        <f t="shared" si="3"/>
        <v>50.142852611518983</v>
      </c>
      <c r="H21" s="258">
        <f t="shared" si="4"/>
        <v>46.438278586978463</v>
      </c>
      <c r="I21" s="232">
        <f t="shared" si="5"/>
        <v>-3.7045740245405199</v>
      </c>
      <c r="J21" s="13"/>
      <c r="K21" s="2"/>
      <c r="L21" s="51" t="str">
        <f t="shared" si="6"/>
        <v>Cali</v>
      </c>
      <c r="M21" s="76">
        <f t="shared" si="7"/>
        <v>47.119979339242263</v>
      </c>
      <c r="N21" s="51"/>
      <c r="O21" s="51" t="s">
        <v>333</v>
      </c>
      <c r="P21" s="51">
        <v>49.812810652140563</v>
      </c>
      <c r="Q21" s="51">
        <v>47.119979339242263</v>
      </c>
      <c r="R21" s="51">
        <v>50.142852611518983</v>
      </c>
      <c r="S21" s="51">
        <v>46.438278586978463</v>
      </c>
      <c r="T21" s="51"/>
      <c r="U21" s="51" t="str">
        <f t="shared" si="9"/>
        <v>Cali</v>
      </c>
      <c r="V21" s="76">
        <f t="shared" si="10"/>
        <v>47.119979339242263</v>
      </c>
      <c r="W21" s="51"/>
      <c r="X21" s="51"/>
      <c r="Y21" s="51"/>
      <c r="Z21" s="51"/>
      <c r="AA21" s="51"/>
      <c r="AB21" s="51"/>
    </row>
    <row r="22" spans="1:28" ht="15" customHeight="1" x14ac:dyDescent="0.4">
      <c r="A22" s="3"/>
      <c r="B22" s="21" t="str">
        <f t="shared" si="0"/>
        <v>Total 13 áreas</v>
      </c>
      <c r="C22" s="259">
        <f t="shared" si="1"/>
        <v>46.05851903998893</v>
      </c>
      <c r="D22" s="236">
        <f t="shared" si="8"/>
        <v>43.909138344362951</v>
      </c>
      <c r="E22" s="259">
        <f t="shared" si="2"/>
        <v>-2.1493806956259789</v>
      </c>
      <c r="F22" s="174"/>
      <c r="G22" s="259">
        <f t="shared" si="3"/>
        <v>44.944786038702603</v>
      </c>
      <c r="H22" s="236">
        <f t="shared" si="4"/>
        <v>43.870147048353658</v>
      </c>
      <c r="I22" s="259">
        <f t="shared" si="5"/>
        <v>-1.0746389903489444</v>
      </c>
      <c r="J22" s="13"/>
      <c r="K22" s="2"/>
      <c r="L22" s="51" t="str">
        <f t="shared" si="6"/>
        <v>Total 13 áreas</v>
      </c>
      <c r="M22" s="76">
        <f t="shared" si="7"/>
        <v>43.909138344362951</v>
      </c>
      <c r="N22" s="51"/>
      <c r="O22" s="51" t="s">
        <v>337</v>
      </c>
      <c r="P22" s="51">
        <v>46.05851903998893</v>
      </c>
      <c r="Q22" s="51">
        <v>43.909138344362951</v>
      </c>
      <c r="R22" s="51">
        <v>44.944786038702603</v>
      </c>
      <c r="S22" s="51">
        <v>43.870147048353658</v>
      </c>
      <c r="T22" s="51"/>
      <c r="U22" s="51" t="str">
        <f t="shared" si="9"/>
        <v>Total 13 áreas</v>
      </c>
      <c r="V22" s="76">
        <f t="shared" si="10"/>
        <v>43.909138344362951</v>
      </c>
      <c r="W22" s="51"/>
      <c r="X22" s="51"/>
      <c r="Y22" s="51"/>
      <c r="Z22" s="51"/>
      <c r="AA22" s="51"/>
      <c r="AB22" s="51"/>
    </row>
    <row r="23" spans="1:28" ht="15" customHeight="1" x14ac:dyDescent="0.4">
      <c r="A23" s="3"/>
      <c r="B23" s="2" t="str">
        <f t="shared" si="0"/>
        <v>Pereira</v>
      </c>
      <c r="C23" s="232">
        <f t="shared" si="1"/>
        <v>42.802747254795229</v>
      </c>
      <c r="D23" s="258">
        <f t="shared" si="8"/>
        <v>43.151509980637293</v>
      </c>
      <c r="E23" s="232">
        <f t="shared" si="2"/>
        <v>0.34876272584206447</v>
      </c>
      <c r="F23" s="174"/>
      <c r="G23" s="232">
        <f t="shared" si="3"/>
        <v>42.061766300039416</v>
      </c>
      <c r="H23" s="258">
        <f t="shared" si="4"/>
        <v>42.787351004583023</v>
      </c>
      <c r="I23" s="232">
        <f t="shared" si="5"/>
        <v>0.72558470454360702</v>
      </c>
      <c r="J23" s="13"/>
      <c r="K23" s="2"/>
      <c r="L23" s="51" t="str">
        <f t="shared" si="6"/>
        <v>Pereira</v>
      </c>
      <c r="M23" s="76">
        <f t="shared" si="7"/>
        <v>43.151509980637293</v>
      </c>
      <c r="N23" s="51"/>
      <c r="O23" s="51" t="s">
        <v>341</v>
      </c>
      <c r="P23" s="51">
        <v>42.802747254795229</v>
      </c>
      <c r="Q23" s="51">
        <v>43.151509980637293</v>
      </c>
      <c r="R23" s="51">
        <v>42.061766300039416</v>
      </c>
      <c r="S23" s="51">
        <v>42.787351004583023</v>
      </c>
      <c r="T23" s="51"/>
      <c r="U23" s="51" t="str">
        <f t="shared" si="9"/>
        <v>Pereira</v>
      </c>
      <c r="V23" s="76">
        <f t="shared" si="10"/>
        <v>43.151509980637293</v>
      </c>
      <c r="W23" s="51"/>
      <c r="X23" s="51"/>
      <c r="Y23" s="51"/>
      <c r="Z23" s="51"/>
      <c r="AA23" s="51"/>
      <c r="AB23" s="51"/>
    </row>
    <row r="24" spans="1:28" ht="15" customHeight="1" x14ac:dyDescent="0.4">
      <c r="A24" s="3"/>
      <c r="B24" s="2" t="str">
        <f t="shared" si="0"/>
        <v>Medellín</v>
      </c>
      <c r="C24" s="232">
        <f t="shared" si="1"/>
        <v>42.22705387685717</v>
      </c>
      <c r="D24" s="258">
        <f t="shared" si="8"/>
        <v>39.651010653811966</v>
      </c>
      <c r="E24" s="232">
        <f t="shared" si="2"/>
        <v>-2.5760432230452039</v>
      </c>
      <c r="F24" s="174"/>
      <c r="G24" s="232">
        <f t="shared" si="3"/>
        <v>40.218726010539676</v>
      </c>
      <c r="H24" s="258">
        <f t="shared" si="4"/>
        <v>39.10997052554746</v>
      </c>
      <c r="I24" s="232">
        <f t="shared" si="5"/>
        <v>-1.1087554849922157</v>
      </c>
      <c r="J24" s="13"/>
      <c r="K24" s="2"/>
      <c r="L24" s="51" t="str">
        <f t="shared" si="6"/>
        <v>Medellín</v>
      </c>
      <c r="M24" s="76">
        <f t="shared" si="7"/>
        <v>39.651010653811966</v>
      </c>
      <c r="N24" s="51"/>
      <c r="O24" s="51" t="s">
        <v>335</v>
      </c>
      <c r="P24" s="51">
        <v>42.22705387685717</v>
      </c>
      <c r="Q24" s="51">
        <v>39.651010653811966</v>
      </c>
      <c r="R24" s="51">
        <v>40.218726010539676</v>
      </c>
      <c r="S24" s="51">
        <v>39.10997052554746</v>
      </c>
      <c r="T24" s="51"/>
      <c r="U24" s="51" t="str">
        <f t="shared" si="9"/>
        <v>Medellín</v>
      </c>
      <c r="V24" s="76">
        <f t="shared" si="10"/>
        <v>39.651010653811966</v>
      </c>
      <c r="W24" s="51"/>
      <c r="X24" s="51"/>
      <c r="Y24" s="51"/>
      <c r="Z24" s="51"/>
      <c r="AA24" s="51"/>
      <c r="AB24" s="51"/>
    </row>
    <row r="25" spans="1:28" ht="15" customHeight="1" x14ac:dyDescent="0.4">
      <c r="A25" s="3"/>
      <c r="B25" s="2" t="str">
        <f t="shared" si="0"/>
        <v>Manizales</v>
      </c>
      <c r="C25" s="232">
        <f t="shared" si="1"/>
        <v>36.523696530920006</v>
      </c>
      <c r="D25" s="258">
        <f t="shared" si="8"/>
        <v>35.9974096468219</v>
      </c>
      <c r="E25" s="232">
        <f t="shared" si="2"/>
        <v>-0.52628688409810565</v>
      </c>
      <c r="F25" s="174"/>
      <c r="G25" s="232">
        <f t="shared" si="3"/>
        <v>36.668858517532954</v>
      </c>
      <c r="H25" s="258">
        <f t="shared" si="4"/>
        <v>36.739686934012056</v>
      </c>
      <c r="I25" s="232">
        <f t="shared" si="5"/>
        <v>7.082841647910243E-2</v>
      </c>
      <c r="J25" s="13"/>
      <c r="K25" s="2"/>
      <c r="L25" s="51" t="str">
        <f t="shared" si="6"/>
        <v>Manizales</v>
      </c>
      <c r="M25" s="76">
        <f t="shared" si="7"/>
        <v>35.9974096468219</v>
      </c>
      <c r="N25" s="51"/>
      <c r="O25" s="51" t="s">
        <v>343</v>
      </c>
      <c r="P25" s="51">
        <v>36.523696530920006</v>
      </c>
      <c r="Q25" s="51">
        <v>35.9974096468219</v>
      </c>
      <c r="R25" s="51">
        <v>36.668858517532954</v>
      </c>
      <c r="S25" s="51">
        <v>36.739686934012056</v>
      </c>
      <c r="T25" s="51"/>
      <c r="U25" s="51" t="str">
        <f t="shared" si="9"/>
        <v>Manizales</v>
      </c>
      <c r="V25" s="76">
        <f t="shared" si="10"/>
        <v>35.9974096468219</v>
      </c>
      <c r="W25" s="51"/>
      <c r="X25" s="51"/>
      <c r="Y25" s="51"/>
      <c r="Z25" s="51"/>
      <c r="AA25" s="51"/>
      <c r="AB25" s="51"/>
    </row>
    <row r="26" spans="1:28" ht="15" customHeight="1" x14ac:dyDescent="0.4">
      <c r="A26" s="3"/>
      <c r="B26" s="21" t="str">
        <f t="shared" si="0"/>
        <v>Bogotá</v>
      </c>
      <c r="C26" s="236">
        <f t="shared" si="1"/>
        <v>37.63260244372244</v>
      </c>
      <c r="D26" s="236">
        <f t="shared" si="8"/>
        <v>35.492844897302106</v>
      </c>
      <c r="E26" s="236">
        <f>+D26-C26</f>
        <v>-2.1397575464203342</v>
      </c>
      <c r="F26" s="174"/>
      <c r="G26" s="236">
        <f>+R26</f>
        <v>35.413119431096966</v>
      </c>
      <c r="H26" s="236">
        <f>+S26</f>
        <v>36.26730155900087</v>
      </c>
      <c r="I26" s="236">
        <f t="shared" si="5"/>
        <v>0.85418212790390413</v>
      </c>
      <c r="J26" s="13"/>
      <c r="K26" s="2"/>
      <c r="L26" s="51" t="str">
        <f t="shared" si="6"/>
        <v>Bogotá</v>
      </c>
      <c r="M26" s="76">
        <f t="shared" si="7"/>
        <v>35.492844897302106</v>
      </c>
      <c r="N26" s="51"/>
      <c r="O26" s="51" t="s">
        <v>338</v>
      </c>
      <c r="P26" s="51">
        <v>37.63260244372244</v>
      </c>
      <c r="Q26" s="51">
        <v>35.492844897302106</v>
      </c>
      <c r="R26" s="51">
        <v>35.413119431096966</v>
      </c>
      <c r="S26" s="51">
        <v>36.26730155900087</v>
      </c>
      <c r="T26" s="51"/>
      <c r="U26" s="51" t="str">
        <f t="shared" si="9"/>
        <v>Bogotá</v>
      </c>
      <c r="V26" s="76">
        <f t="shared" si="10"/>
        <v>35.492844897302106</v>
      </c>
      <c r="W26" s="51"/>
      <c r="X26" s="51"/>
      <c r="Y26" s="51"/>
      <c r="Z26" s="51"/>
      <c r="AA26" s="51"/>
      <c r="AB26" s="51"/>
    </row>
    <row r="27" spans="1:28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ht="13.15" x14ac:dyDescent="0.4">
      <c r="A28" s="3"/>
      <c r="B28" s="21" t="s">
        <v>79</v>
      </c>
      <c r="C28" s="259">
        <f>+C26-C22</f>
        <v>-8.4259165962664895</v>
      </c>
      <c r="D28" s="236">
        <f>+D26-D22</f>
        <v>-8.4162934470608448</v>
      </c>
      <c r="E28" s="260"/>
      <c r="F28" s="260"/>
      <c r="G28" s="259">
        <f>+G26-G22</f>
        <v>-9.5316666076056364</v>
      </c>
      <c r="H28" s="236">
        <f>+H26-H22</f>
        <v>-7.6028454893527879</v>
      </c>
      <c r="I28" s="260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ht="13.15" x14ac:dyDescent="0.35">
      <c r="A30" s="3"/>
      <c r="B30" s="35"/>
      <c r="C30" s="211" t="s">
        <v>190</v>
      </c>
      <c r="D30" s="211"/>
      <c r="E30" s="211"/>
      <c r="F30" s="211"/>
      <c r="G30" s="211"/>
      <c r="H30" s="211"/>
      <c r="I30" s="211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ht="13.15" x14ac:dyDescent="0.4">
      <c r="A31" s="3"/>
      <c r="B31" s="35"/>
      <c r="C31" s="215" t="str">
        <f>'Tasa desocup%.Ciudades 46 años'!$C$31:$I$31</f>
        <v>Porcentaje, año corrido noviembre 2022</v>
      </c>
      <c r="D31" s="215"/>
      <c r="E31" s="215"/>
      <c r="F31" s="215"/>
      <c r="G31" s="215"/>
      <c r="H31" s="215"/>
      <c r="I31" s="215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5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5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5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5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5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5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5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5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5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5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5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5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35">
      <c r="A48" s="144" t="str">
        <f>+Índice!A46</f>
        <v>Fuente: Departamento Administrativo Nacional de Estadística, Gran Encuesta Integrada de Hogares (GEIH) noviembre 2022.</v>
      </c>
      <c r="B48" s="147"/>
      <c r="C48" s="147"/>
      <c r="D48" s="147"/>
      <c r="E48" s="147"/>
      <c r="F48" s="147"/>
      <c r="G48" s="147"/>
      <c r="H48" s="147"/>
      <c r="I48" s="147"/>
      <c r="J48" s="13"/>
      <c r="K48" s="55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35">
      <c r="A49" s="144" t="s">
        <v>321</v>
      </c>
      <c r="B49" s="147"/>
      <c r="C49" s="147"/>
      <c r="D49" s="147"/>
      <c r="E49" s="147"/>
      <c r="F49" s="147"/>
      <c r="G49" s="147"/>
      <c r="H49" s="147"/>
      <c r="I49" s="147"/>
      <c r="J49" s="13"/>
      <c r="K49" s="55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35">
      <c r="A50" s="144" t="s">
        <v>176</v>
      </c>
      <c r="B50" s="147"/>
      <c r="C50" s="147"/>
      <c r="D50" s="147"/>
      <c r="E50" s="147"/>
      <c r="F50" s="147"/>
      <c r="G50" s="147"/>
      <c r="H50" s="147"/>
      <c r="I50" s="147"/>
      <c r="J50" s="13"/>
      <c r="K50" s="55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35">
      <c r="A51" s="144" t="s">
        <v>177</v>
      </c>
      <c r="B51" s="147"/>
      <c r="C51" s="147"/>
      <c r="D51" s="147"/>
      <c r="E51" s="147"/>
      <c r="F51" s="147"/>
      <c r="G51" s="147"/>
      <c r="H51" s="147"/>
      <c r="I51" s="147"/>
      <c r="J51" s="13"/>
      <c r="K51" s="55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35">
      <c r="A52" s="149" t="s">
        <v>162</v>
      </c>
      <c r="B52" s="150"/>
      <c r="C52" s="150"/>
      <c r="D52" s="150"/>
      <c r="E52" s="150"/>
      <c r="F52" s="150"/>
      <c r="G52" s="150"/>
      <c r="H52" s="151"/>
      <c r="I52" s="151"/>
      <c r="J52" s="57"/>
      <c r="K52" s="55"/>
    </row>
    <row r="54" spans="1:28" x14ac:dyDescent="0.35">
      <c r="B54" s="51"/>
      <c r="C54" s="51"/>
      <c r="D54" s="51"/>
      <c r="E54" s="51"/>
    </row>
    <row r="56" spans="1:28" x14ac:dyDescent="0.35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K22" sqref="K22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3" width="12.46484375" style="10" customWidth="1"/>
    <col min="4" max="4" width="11.86328125" style="10" customWidth="1"/>
    <col min="5" max="5" width="13.53125" style="10" customWidth="1"/>
    <col min="6" max="6" width="8.86328125" style="10" customWidth="1"/>
    <col min="7" max="7" width="11.53125" style="10" customWidth="1"/>
    <col min="8" max="8" width="13.6640625" style="10" customWidth="1"/>
    <col min="9" max="9" width="13" style="10" customWidth="1"/>
    <col min="10" max="10" width="1.86328125" style="10" customWidth="1"/>
    <col min="11" max="11" width="10.86328125" style="59"/>
    <col min="12" max="12" width="14.33203125" style="59" bestFit="1" customWidth="1"/>
    <col min="13" max="13" width="5.6640625" style="59" bestFit="1" customWidth="1"/>
    <col min="14" max="14" width="10.86328125" style="59"/>
    <col min="15" max="15" width="14.33203125" style="59" bestFit="1" customWidth="1"/>
    <col min="16" max="22" width="10.86328125" style="59"/>
    <col min="23" max="16384" width="10.86328125" style="10"/>
  </cols>
  <sheetData>
    <row r="1" spans="1:30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75"/>
    </row>
    <row r="2" spans="1:30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75"/>
    </row>
    <row r="3" spans="1:30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75"/>
    </row>
    <row r="4" spans="1:30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5"/>
    </row>
    <row r="5" spans="1:30" ht="18.75" customHeight="1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5"/>
      <c r="W5" s="59"/>
      <c r="X5" s="59"/>
    </row>
    <row r="6" spans="1:30" ht="24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5"/>
      <c r="W6" s="59"/>
      <c r="X6" s="59"/>
    </row>
    <row r="7" spans="1:30" ht="13.15" x14ac:dyDescent="0.4">
      <c r="A7" s="3"/>
      <c r="B7" s="11"/>
      <c r="C7" s="192" t="s">
        <v>99</v>
      </c>
      <c r="D7" s="192"/>
      <c r="E7" s="192"/>
      <c r="F7" s="192"/>
      <c r="G7" s="192"/>
      <c r="H7" s="192"/>
      <c r="I7" s="192"/>
      <c r="J7" s="13"/>
      <c r="K7" s="75"/>
      <c r="W7" s="59"/>
      <c r="X7" s="59"/>
    </row>
    <row r="8" spans="1:30" ht="13.15" x14ac:dyDescent="0.4">
      <c r="A8" s="3"/>
      <c r="B8" s="11"/>
      <c r="C8" s="192" t="str">
        <f>'Tasa Infor% Ciudades (DANE)'!C8:I8</f>
        <v>Porcentaje</v>
      </c>
      <c r="D8" s="192"/>
      <c r="E8" s="192"/>
      <c r="F8" s="192"/>
      <c r="G8" s="192"/>
      <c r="H8" s="192"/>
      <c r="I8" s="192"/>
      <c r="J8" s="13"/>
      <c r="K8" s="75"/>
      <c r="W8" s="59"/>
      <c r="X8" s="59"/>
    </row>
    <row r="9" spans="1:30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5"/>
      <c r="W9" s="59"/>
      <c r="X9" s="59"/>
      <c r="Y9" s="59"/>
      <c r="Z9" s="59"/>
      <c r="AA9" s="51"/>
      <c r="AB9" s="51"/>
      <c r="AC9" s="51"/>
      <c r="AD9" s="51"/>
    </row>
    <row r="10" spans="1:30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tr">
        <f>'Tasa Infor% Ciudades (DANE)'!E10:E11</f>
        <v>Cambio p.p   '22/'21</v>
      </c>
      <c r="F10" s="174"/>
      <c r="G10" s="190" t="str">
        <f>+'Mercado Laboral (personas)'!G10:H10</f>
        <v>Septiembre - Noviembre</v>
      </c>
      <c r="H10" s="190"/>
      <c r="I10" s="199" t="str">
        <f>E10</f>
        <v>Cambio p.p   '22/'21</v>
      </c>
      <c r="J10" s="13"/>
      <c r="K10" s="75"/>
      <c r="W10" s="59"/>
      <c r="X10" s="59"/>
      <c r="Y10" s="59"/>
      <c r="Z10" s="59"/>
      <c r="AA10" s="51"/>
      <c r="AB10" s="51"/>
      <c r="AC10" s="51"/>
      <c r="AD10" s="51"/>
    </row>
    <row r="11" spans="1:30" ht="15.75" customHeight="1" x14ac:dyDescent="0.4">
      <c r="A11" s="3"/>
      <c r="B11" s="2"/>
      <c r="C11" s="174">
        <f>'Tasa Infor% Ciudades (DANE)'!C11</f>
        <v>2021</v>
      </c>
      <c r="D11" s="174">
        <f>'Tasa Infor% Ciudades (DANE)'!D11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9"/>
      <c r="Y11" s="59"/>
      <c r="Z11" s="59"/>
      <c r="AA11" s="51"/>
      <c r="AB11" s="51"/>
      <c r="AC11" s="51"/>
      <c r="AD11" s="51"/>
    </row>
    <row r="12" spans="1:30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75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9"/>
      <c r="Y12" s="59"/>
      <c r="Z12" s="59"/>
      <c r="AA12" s="51"/>
      <c r="AB12" s="51"/>
      <c r="AC12" s="51"/>
      <c r="AD12" s="51"/>
    </row>
    <row r="13" spans="1:30" ht="15" customHeight="1" x14ac:dyDescent="0.4">
      <c r="A13" s="3"/>
      <c r="B13" s="2" t="str">
        <f>O13</f>
        <v>Cúcuta</v>
      </c>
      <c r="C13" s="232">
        <f t="shared" ref="C13:C26" si="0">P13</f>
        <v>69.386275705910109</v>
      </c>
      <c r="D13" s="258">
        <f t="shared" ref="D13:D26" si="1">Q13</f>
        <v>67.098071908249366</v>
      </c>
      <c r="E13" s="232">
        <f>D13-C13</f>
        <v>-2.2882037976607421</v>
      </c>
      <c r="F13" s="174"/>
      <c r="G13" s="232">
        <f t="shared" ref="G13:G26" si="2">R13</f>
        <v>70.776521136743668</v>
      </c>
      <c r="H13" s="258">
        <f t="shared" ref="H13:H26" si="3">S13</f>
        <v>66.565823267784978</v>
      </c>
      <c r="I13" s="232">
        <f>H13-G13</f>
        <v>-4.2106978689586896</v>
      </c>
      <c r="J13" s="13"/>
      <c r="K13" s="75"/>
      <c r="L13" s="51" t="str">
        <f t="shared" ref="L13:L26" si="4">O13</f>
        <v>Cúcuta</v>
      </c>
      <c r="M13" s="76">
        <f t="shared" ref="M13:M26" si="5">Q13</f>
        <v>67.098071908249366</v>
      </c>
      <c r="N13" s="51"/>
      <c r="O13" s="51" t="s">
        <v>342</v>
      </c>
      <c r="P13" s="51">
        <v>69.386275705910109</v>
      </c>
      <c r="Q13" s="51">
        <v>67.098071908249366</v>
      </c>
      <c r="R13" s="51">
        <v>70.776521136743668</v>
      </c>
      <c r="S13" s="51">
        <v>66.565823267784978</v>
      </c>
      <c r="T13" s="51"/>
      <c r="U13" s="51" t="str">
        <f>+B13</f>
        <v>Cúcuta</v>
      </c>
      <c r="V13" s="76">
        <f>+D13</f>
        <v>67.098071908249366</v>
      </c>
      <c r="W13" s="51"/>
      <c r="X13" s="59"/>
      <c r="Y13" s="59"/>
      <c r="Z13" s="59"/>
      <c r="AA13" s="51"/>
      <c r="AB13" s="51"/>
      <c r="AC13" s="51"/>
      <c r="AD13" s="51"/>
    </row>
    <row r="14" spans="1:30" ht="13.15" x14ac:dyDescent="0.4">
      <c r="A14" s="3"/>
      <c r="B14" s="2" t="str">
        <f t="shared" ref="B14:B22" si="6">O14</f>
        <v>Montería</v>
      </c>
      <c r="C14" s="232">
        <f t="shared" si="0"/>
        <v>61.22759112127202</v>
      </c>
      <c r="D14" s="258">
        <f t="shared" si="1"/>
        <v>61.699826968557673</v>
      </c>
      <c r="E14" s="232">
        <f t="shared" ref="E14:E26" si="7">D14-C14</f>
        <v>0.47223584728565271</v>
      </c>
      <c r="F14" s="174"/>
      <c r="G14" s="232">
        <f t="shared" si="2"/>
        <v>62.993257852574693</v>
      </c>
      <c r="H14" s="258">
        <f t="shared" si="3"/>
        <v>62.37806716017311</v>
      </c>
      <c r="I14" s="232">
        <f t="shared" ref="I14:I26" si="8">H14-G14</f>
        <v>-0.61519069240158331</v>
      </c>
      <c r="J14" s="13"/>
      <c r="K14" s="75"/>
      <c r="L14" s="51" t="str">
        <f t="shared" si="4"/>
        <v>Montería</v>
      </c>
      <c r="M14" s="76">
        <f t="shared" si="5"/>
        <v>61.699826968557673</v>
      </c>
      <c r="N14" s="51"/>
      <c r="O14" s="51" t="s">
        <v>340</v>
      </c>
      <c r="P14" s="51">
        <v>61.22759112127202</v>
      </c>
      <c r="Q14" s="51">
        <v>61.699826968557673</v>
      </c>
      <c r="R14" s="51">
        <v>62.993257852574693</v>
      </c>
      <c r="S14" s="51">
        <v>62.37806716017311</v>
      </c>
      <c r="T14" s="51"/>
      <c r="U14" s="51" t="str">
        <f t="shared" ref="U14:U26" si="9">+B14</f>
        <v>Montería</v>
      </c>
      <c r="V14" s="76">
        <f t="shared" ref="V14:V26" si="10">+D14</f>
        <v>61.699826968557673</v>
      </c>
      <c r="W14" s="51"/>
      <c r="X14" s="59"/>
      <c r="Y14" s="59"/>
      <c r="Z14" s="59"/>
      <c r="AA14" s="51"/>
      <c r="AB14" s="51"/>
      <c r="AC14" s="51"/>
      <c r="AD14" s="51"/>
    </row>
    <row r="15" spans="1:30" ht="14.25" customHeight="1" x14ac:dyDescent="0.4">
      <c r="A15" s="3"/>
      <c r="B15" s="2" t="str">
        <f t="shared" si="6"/>
        <v>Cartagena</v>
      </c>
      <c r="C15" s="232">
        <f t="shared" si="0"/>
        <v>61.231154871994676</v>
      </c>
      <c r="D15" s="258">
        <f t="shared" si="1"/>
        <v>61.092831449108587</v>
      </c>
      <c r="E15" s="232">
        <f t="shared" si="7"/>
        <v>-0.13832342288608857</v>
      </c>
      <c r="F15" s="174"/>
      <c r="G15" s="232">
        <f t="shared" si="2"/>
        <v>62.697294910605038</v>
      </c>
      <c r="H15" s="258">
        <f t="shared" si="3"/>
        <v>61.081644108304253</v>
      </c>
      <c r="I15" s="232">
        <f t="shared" si="8"/>
        <v>-1.6156508023007845</v>
      </c>
      <c r="J15" s="13"/>
      <c r="K15" s="75"/>
      <c r="L15" s="51" t="str">
        <f t="shared" si="4"/>
        <v>Cartagena</v>
      </c>
      <c r="M15" s="76">
        <f t="shared" si="5"/>
        <v>61.092831449108587</v>
      </c>
      <c r="N15" s="51"/>
      <c r="O15" s="51" t="s">
        <v>331</v>
      </c>
      <c r="P15" s="51">
        <v>61.231154871994676</v>
      </c>
      <c r="Q15" s="51">
        <v>61.092831449108587</v>
      </c>
      <c r="R15" s="51">
        <v>62.697294910605038</v>
      </c>
      <c r="S15" s="51">
        <v>61.081644108304253</v>
      </c>
      <c r="T15" s="51"/>
      <c r="U15" s="51" t="str">
        <f t="shared" si="9"/>
        <v>Cartagena</v>
      </c>
      <c r="V15" s="76">
        <f t="shared" si="10"/>
        <v>61.092831449108587</v>
      </c>
      <c r="W15" s="51"/>
      <c r="X15" s="59"/>
      <c r="Y15" s="59"/>
      <c r="Z15" s="59"/>
      <c r="AA15" s="51"/>
      <c r="AB15" s="51"/>
      <c r="AC15" s="51"/>
      <c r="AD15" s="51"/>
    </row>
    <row r="16" spans="1:30" ht="14.25" customHeight="1" x14ac:dyDescent="0.4">
      <c r="A16" s="3"/>
      <c r="B16" s="2" t="str">
        <f t="shared" si="6"/>
        <v>Barranquilla</v>
      </c>
      <c r="C16" s="232">
        <f t="shared" si="0"/>
        <v>58.993175298628209</v>
      </c>
      <c r="D16" s="258">
        <f t="shared" si="1"/>
        <v>58.173407955894788</v>
      </c>
      <c r="E16" s="232">
        <f t="shared" si="7"/>
        <v>-0.81976734273342089</v>
      </c>
      <c r="F16" s="174"/>
      <c r="G16" s="232">
        <f t="shared" si="2"/>
        <v>60.058752839717201</v>
      </c>
      <c r="H16" s="258">
        <f t="shared" si="3"/>
        <v>59.623080757581725</v>
      </c>
      <c r="I16" s="232">
        <f t="shared" si="8"/>
        <v>-0.43567208213547559</v>
      </c>
      <c r="J16" s="13"/>
      <c r="K16" s="75"/>
      <c r="L16" s="51" t="str">
        <f t="shared" si="4"/>
        <v>Barranquilla</v>
      </c>
      <c r="M16" s="76">
        <f t="shared" si="5"/>
        <v>58.173407955894788</v>
      </c>
      <c r="N16" s="51"/>
      <c r="O16" s="51" t="s">
        <v>332</v>
      </c>
      <c r="P16" s="51">
        <v>58.993175298628209</v>
      </c>
      <c r="Q16" s="51">
        <v>58.173407955894788</v>
      </c>
      <c r="R16" s="51">
        <v>60.058752839717201</v>
      </c>
      <c r="S16" s="51">
        <v>59.623080757581725</v>
      </c>
      <c r="T16" s="51"/>
      <c r="U16" s="51" t="str">
        <f t="shared" si="9"/>
        <v>Barranquilla</v>
      </c>
      <c r="V16" s="76">
        <f t="shared" si="10"/>
        <v>58.173407955894788</v>
      </c>
      <c r="W16" s="51"/>
      <c r="X16" s="59"/>
      <c r="Y16" s="59"/>
      <c r="Z16" s="59"/>
      <c r="AA16" s="51"/>
      <c r="AB16" s="51"/>
      <c r="AC16" s="51"/>
      <c r="AD16" s="51"/>
    </row>
    <row r="17" spans="1:30" ht="15" customHeight="1" x14ac:dyDescent="0.4">
      <c r="A17" s="3"/>
      <c r="B17" s="2" t="str">
        <f t="shared" si="6"/>
        <v>Pasto</v>
      </c>
      <c r="C17" s="232">
        <f t="shared" si="0"/>
        <v>54.789426932959941</v>
      </c>
      <c r="D17" s="258">
        <f t="shared" si="1"/>
        <v>55.197304130487169</v>
      </c>
      <c r="E17" s="232">
        <f t="shared" si="7"/>
        <v>0.40787719752722751</v>
      </c>
      <c r="F17" s="174"/>
      <c r="G17" s="232">
        <f t="shared" si="2"/>
        <v>54.087006136325833</v>
      </c>
      <c r="H17" s="258">
        <f t="shared" si="3"/>
        <v>53.650230046845692</v>
      </c>
      <c r="I17" s="232">
        <f t="shared" si="8"/>
        <v>-0.43677608948014068</v>
      </c>
      <c r="J17" s="13"/>
      <c r="K17" s="75"/>
      <c r="L17" s="51" t="str">
        <f t="shared" si="4"/>
        <v>Pasto</v>
      </c>
      <c r="M17" s="76">
        <f t="shared" si="5"/>
        <v>55.197304130487169</v>
      </c>
      <c r="N17" s="51"/>
      <c r="O17" s="51" t="s">
        <v>339</v>
      </c>
      <c r="P17" s="51">
        <v>54.789426932959941</v>
      </c>
      <c r="Q17" s="51">
        <v>55.197304130487169</v>
      </c>
      <c r="R17" s="51">
        <v>54.087006136325833</v>
      </c>
      <c r="S17" s="51">
        <v>53.650230046845692</v>
      </c>
      <c r="T17" s="51"/>
      <c r="U17" s="51" t="str">
        <f t="shared" si="9"/>
        <v>Pasto</v>
      </c>
      <c r="V17" s="76">
        <f t="shared" si="10"/>
        <v>55.197304130487169</v>
      </c>
      <c r="W17" s="51"/>
      <c r="X17" s="59"/>
      <c r="Y17" s="59"/>
      <c r="Z17" s="59"/>
      <c r="AA17" s="51"/>
      <c r="AB17" s="51"/>
      <c r="AC17" s="51"/>
      <c r="AD17" s="51"/>
    </row>
    <row r="18" spans="1:30" ht="15" customHeight="1" x14ac:dyDescent="0.4">
      <c r="A18" s="3"/>
      <c r="B18" s="2" t="str">
        <f t="shared" si="6"/>
        <v>Villavicencio</v>
      </c>
      <c r="C18" s="232">
        <f t="shared" si="0"/>
        <v>55.720776903342269</v>
      </c>
      <c r="D18" s="258">
        <f t="shared" si="1"/>
        <v>54.978413488276523</v>
      </c>
      <c r="E18" s="232">
        <f t="shared" si="7"/>
        <v>-0.74236341506574632</v>
      </c>
      <c r="F18" s="174"/>
      <c r="G18" s="232">
        <f t="shared" si="2"/>
        <v>54.403479669859692</v>
      </c>
      <c r="H18" s="258">
        <f t="shared" si="3"/>
        <v>53.388115195462746</v>
      </c>
      <c r="I18" s="232">
        <f t="shared" si="8"/>
        <v>-1.0153644743969465</v>
      </c>
      <c r="J18" s="13"/>
      <c r="K18" s="75"/>
      <c r="L18" s="51" t="str">
        <f t="shared" si="4"/>
        <v>Villavicencio</v>
      </c>
      <c r="M18" s="76">
        <f t="shared" si="5"/>
        <v>54.978413488276523</v>
      </c>
      <c r="N18" s="51"/>
      <c r="O18" s="51" t="s">
        <v>334</v>
      </c>
      <c r="P18" s="51">
        <v>55.720776903342269</v>
      </c>
      <c r="Q18" s="51">
        <v>54.978413488276523</v>
      </c>
      <c r="R18" s="51">
        <v>54.403479669859692</v>
      </c>
      <c r="S18" s="51">
        <v>53.388115195462746</v>
      </c>
      <c r="T18" s="51"/>
      <c r="U18" s="51" t="str">
        <f t="shared" si="9"/>
        <v>Villavicencio</v>
      </c>
      <c r="V18" s="76">
        <f t="shared" si="10"/>
        <v>54.978413488276523</v>
      </c>
      <c r="W18" s="51"/>
      <c r="X18" s="59"/>
      <c r="Y18" s="59"/>
      <c r="Z18" s="59"/>
      <c r="AA18" s="51"/>
      <c r="AB18" s="51"/>
      <c r="AC18" s="51"/>
      <c r="AD18" s="51"/>
    </row>
    <row r="19" spans="1:30" ht="13.15" x14ac:dyDescent="0.4">
      <c r="A19" s="3"/>
      <c r="B19" s="2" t="str">
        <f t="shared" si="6"/>
        <v>Ibagué</v>
      </c>
      <c r="C19" s="232">
        <f t="shared" si="0"/>
        <v>47.634110193410443</v>
      </c>
      <c r="D19" s="258">
        <f t="shared" si="1"/>
        <v>49.091992603786814</v>
      </c>
      <c r="E19" s="232">
        <f t="shared" si="7"/>
        <v>1.4578824103763708</v>
      </c>
      <c r="F19" s="174"/>
      <c r="G19" s="232">
        <f t="shared" si="2"/>
        <v>49.378235112073291</v>
      </c>
      <c r="H19" s="258">
        <f t="shared" si="3"/>
        <v>49.749680806427534</v>
      </c>
      <c r="I19" s="232">
        <f t="shared" si="8"/>
        <v>0.37144569435424302</v>
      </c>
      <c r="J19" s="13"/>
      <c r="K19" s="75"/>
      <c r="L19" s="51" t="str">
        <f t="shared" si="4"/>
        <v>Ibagué</v>
      </c>
      <c r="M19" s="76">
        <f t="shared" si="5"/>
        <v>49.091992603786814</v>
      </c>
      <c r="N19" s="51"/>
      <c r="O19" s="51" t="s">
        <v>344</v>
      </c>
      <c r="P19" s="51">
        <v>47.634110193410443</v>
      </c>
      <c r="Q19" s="51">
        <v>49.091992603786814</v>
      </c>
      <c r="R19" s="51">
        <v>49.378235112073291</v>
      </c>
      <c r="S19" s="51">
        <v>49.749680806427534</v>
      </c>
      <c r="T19" s="51"/>
      <c r="U19" s="51" t="str">
        <f t="shared" si="9"/>
        <v>Ibagué</v>
      </c>
      <c r="V19" s="76">
        <f t="shared" si="10"/>
        <v>49.091992603786814</v>
      </c>
      <c r="W19" s="51"/>
      <c r="X19" s="59"/>
      <c r="Y19" s="59"/>
      <c r="Z19" s="59"/>
      <c r="AA19" s="51"/>
      <c r="AB19" s="51"/>
      <c r="AC19" s="51"/>
      <c r="AD19" s="51"/>
    </row>
    <row r="20" spans="1:30" ht="14.25" customHeight="1" x14ac:dyDescent="0.4">
      <c r="A20" s="3"/>
      <c r="B20" s="2" t="str">
        <f t="shared" si="6"/>
        <v>Bucaramanga</v>
      </c>
      <c r="C20" s="232">
        <f t="shared" si="0"/>
        <v>47.40096227880403</v>
      </c>
      <c r="D20" s="258">
        <f t="shared" si="1"/>
        <v>47.845634751176512</v>
      </c>
      <c r="E20" s="232">
        <f t="shared" si="7"/>
        <v>0.44467247237248131</v>
      </c>
      <c r="F20" s="174"/>
      <c r="G20" s="232">
        <f t="shared" si="2"/>
        <v>50.575914470920281</v>
      </c>
      <c r="H20" s="258">
        <f>S20</f>
        <v>46.662423386857526</v>
      </c>
      <c r="I20" s="232">
        <f t="shared" si="8"/>
        <v>-3.9134910840627555</v>
      </c>
      <c r="J20" s="13"/>
      <c r="K20" s="75"/>
      <c r="L20" s="51" t="str">
        <f t="shared" si="4"/>
        <v>Bucaramanga</v>
      </c>
      <c r="M20" s="76">
        <f t="shared" si="5"/>
        <v>47.845634751176512</v>
      </c>
      <c r="N20" s="51"/>
      <c r="O20" s="51" t="s">
        <v>336</v>
      </c>
      <c r="P20" s="51">
        <v>47.40096227880403</v>
      </c>
      <c r="Q20" s="51">
        <v>47.845634751176512</v>
      </c>
      <c r="R20" s="51">
        <v>50.575914470920281</v>
      </c>
      <c r="S20" s="51">
        <v>46.662423386857526</v>
      </c>
      <c r="T20" s="51"/>
      <c r="U20" s="51" t="str">
        <f t="shared" si="9"/>
        <v>Bucaramanga</v>
      </c>
      <c r="V20" s="76">
        <f t="shared" si="10"/>
        <v>47.845634751176512</v>
      </c>
      <c r="W20" s="51"/>
      <c r="X20" s="59"/>
      <c r="Y20" s="59"/>
      <c r="Z20" s="59"/>
      <c r="AA20" s="51"/>
      <c r="AB20" s="51"/>
      <c r="AC20" s="51"/>
      <c r="AD20" s="51"/>
    </row>
    <row r="21" spans="1:30" ht="14.25" customHeight="1" x14ac:dyDescent="0.4">
      <c r="A21" s="3"/>
      <c r="B21" s="2" t="str">
        <f t="shared" si="6"/>
        <v>Cali</v>
      </c>
      <c r="C21" s="232">
        <f t="shared" si="0"/>
        <v>45.453814781992513</v>
      </c>
      <c r="D21" s="258">
        <f t="shared" si="1"/>
        <v>46.85309010661868</v>
      </c>
      <c r="E21" s="232">
        <f t="shared" si="7"/>
        <v>1.3992753246261671</v>
      </c>
      <c r="F21" s="174"/>
      <c r="G21" s="232">
        <f t="shared" si="2"/>
        <v>47.199641936731773</v>
      </c>
      <c r="H21" s="258">
        <f t="shared" si="3"/>
        <v>46.952421008095051</v>
      </c>
      <c r="I21" s="232">
        <f t="shared" si="8"/>
        <v>-0.24722092863672174</v>
      </c>
      <c r="J21" s="13"/>
      <c r="K21" s="75"/>
      <c r="L21" s="51" t="str">
        <f t="shared" si="4"/>
        <v>Cali</v>
      </c>
      <c r="M21" s="76">
        <f t="shared" si="5"/>
        <v>46.85309010661868</v>
      </c>
      <c r="N21" s="51"/>
      <c r="O21" s="51" t="s">
        <v>333</v>
      </c>
      <c r="P21" s="51">
        <v>45.453814781992513</v>
      </c>
      <c r="Q21" s="51">
        <v>46.85309010661868</v>
      </c>
      <c r="R21" s="51">
        <v>47.199641936731773</v>
      </c>
      <c r="S21" s="51">
        <v>46.952421008095051</v>
      </c>
      <c r="T21" s="51"/>
      <c r="U21" s="51" t="str">
        <f t="shared" si="9"/>
        <v>Cali</v>
      </c>
      <c r="V21" s="76">
        <f t="shared" si="10"/>
        <v>46.85309010661868</v>
      </c>
      <c r="W21" s="51"/>
      <c r="X21" s="59"/>
      <c r="Y21" s="59"/>
      <c r="Z21" s="59"/>
      <c r="AA21" s="51"/>
      <c r="AB21" s="51"/>
      <c r="AC21" s="51"/>
      <c r="AD21" s="51"/>
    </row>
    <row r="22" spans="1:30" ht="14.25" customHeight="1" x14ac:dyDescent="0.4">
      <c r="A22" s="3"/>
      <c r="B22" s="21" t="str">
        <f t="shared" si="6"/>
        <v>Total 13 áreas</v>
      </c>
      <c r="C22" s="259">
        <f t="shared" si="0"/>
        <v>42.573897003711494</v>
      </c>
      <c r="D22" s="236">
        <f t="shared" si="1"/>
        <v>42.296337236119562</v>
      </c>
      <c r="E22" s="259">
        <f t="shared" si="7"/>
        <v>-0.27755976759193146</v>
      </c>
      <c r="F22" s="174"/>
      <c r="G22" s="259">
        <f t="shared" si="2"/>
        <v>42.663576531480125</v>
      </c>
      <c r="H22" s="236">
        <f t="shared" si="3"/>
        <v>42.77947282193243</v>
      </c>
      <c r="I22" s="259">
        <f t="shared" si="8"/>
        <v>0.1158962904523051</v>
      </c>
      <c r="J22" s="13"/>
      <c r="K22" s="75"/>
      <c r="L22" s="51" t="str">
        <f t="shared" si="4"/>
        <v>Total 13 áreas</v>
      </c>
      <c r="M22" s="76">
        <f t="shared" si="5"/>
        <v>42.296337236119562</v>
      </c>
      <c r="N22" s="51"/>
      <c r="O22" s="51" t="s">
        <v>337</v>
      </c>
      <c r="P22" s="51">
        <v>42.573897003711494</v>
      </c>
      <c r="Q22" s="51">
        <v>42.296337236119562</v>
      </c>
      <c r="R22" s="51">
        <v>42.663576531480125</v>
      </c>
      <c r="S22" s="51">
        <v>42.77947282193243</v>
      </c>
      <c r="T22" s="51"/>
      <c r="U22" s="51" t="str">
        <f t="shared" si="9"/>
        <v>Total 13 áreas</v>
      </c>
      <c r="V22" s="76">
        <f t="shared" si="10"/>
        <v>42.296337236119562</v>
      </c>
      <c r="W22" s="51"/>
      <c r="X22" s="59"/>
      <c r="Y22" s="59"/>
      <c r="Z22" s="59"/>
      <c r="AA22" s="51"/>
      <c r="AB22" s="51"/>
      <c r="AC22" s="51"/>
      <c r="AD22" s="51"/>
    </row>
    <row r="23" spans="1:30" ht="15" customHeight="1" x14ac:dyDescent="0.4">
      <c r="A23" s="3"/>
      <c r="B23" s="2" t="str">
        <f>O23</f>
        <v>Pereira</v>
      </c>
      <c r="C23" s="232">
        <f t="shared" si="0"/>
        <v>41.887646263218713</v>
      </c>
      <c r="D23" s="258">
        <f t="shared" si="1"/>
        <v>42.246094104626401</v>
      </c>
      <c r="E23" s="232">
        <f t="shared" si="7"/>
        <v>0.35844784140768837</v>
      </c>
      <c r="F23" s="174"/>
      <c r="G23" s="232">
        <f t="shared" si="2"/>
        <v>41.586072330316576</v>
      </c>
      <c r="H23" s="258">
        <f t="shared" si="3"/>
        <v>42.208584364079869</v>
      </c>
      <c r="I23" s="232">
        <f>H23-G23</f>
        <v>0.622512033763293</v>
      </c>
      <c r="J23" s="13"/>
      <c r="K23" s="75"/>
      <c r="L23" s="51" t="str">
        <f t="shared" si="4"/>
        <v>Pereira</v>
      </c>
      <c r="M23" s="76">
        <f t="shared" si="5"/>
        <v>42.246094104626401</v>
      </c>
      <c r="N23" s="51"/>
      <c r="O23" s="51" t="s">
        <v>341</v>
      </c>
      <c r="P23" s="51">
        <v>41.887646263218713</v>
      </c>
      <c r="Q23" s="51">
        <v>42.246094104626401</v>
      </c>
      <c r="R23" s="51">
        <v>41.586072330316576</v>
      </c>
      <c r="S23" s="51">
        <v>42.208584364079869</v>
      </c>
      <c r="T23" s="51"/>
      <c r="U23" s="51" t="str">
        <f t="shared" si="9"/>
        <v>Pereira</v>
      </c>
      <c r="V23" s="76">
        <f t="shared" si="10"/>
        <v>42.246094104626401</v>
      </c>
      <c r="W23" s="51"/>
      <c r="X23" s="59"/>
      <c r="Y23" s="59"/>
      <c r="Z23" s="59"/>
      <c r="AA23" s="51"/>
      <c r="AB23" s="51"/>
      <c r="AC23" s="51"/>
      <c r="AD23" s="51"/>
    </row>
    <row r="24" spans="1:30" ht="15" customHeight="1" x14ac:dyDescent="0.4">
      <c r="A24" s="3"/>
      <c r="B24" s="2" t="str">
        <f>O24</f>
        <v>Medellín</v>
      </c>
      <c r="C24" s="232">
        <f t="shared" si="0"/>
        <v>35.05357933997157</v>
      </c>
      <c r="D24" s="258">
        <f t="shared" si="1"/>
        <v>36.59314479880755</v>
      </c>
      <c r="E24" s="232">
        <f t="shared" si="7"/>
        <v>1.5395654588359804</v>
      </c>
      <c r="F24" s="174"/>
      <c r="G24" s="232">
        <f t="shared" si="2"/>
        <v>33.517094202897759</v>
      </c>
      <c r="H24" s="258">
        <f>S24</f>
        <v>36.899372212442465</v>
      </c>
      <c r="I24" s="232">
        <f>H24-G24</f>
        <v>3.3822780095447058</v>
      </c>
      <c r="J24" s="13"/>
      <c r="K24" s="75"/>
      <c r="L24" s="51" t="str">
        <f t="shared" si="4"/>
        <v>Medellín</v>
      </c>
      <c r="M24" s="76">
        <f t="shared" si="5"/>
        <v>36.59314479880755</v>
      </c>
      <c r="N24" s="51"/>
      <c r="O24" s="51" t="s">
        <v>335</v>
      </c>
      <c r="P24" s="51">
        <v>35.05357933997157</v>
      </c>
      <c r="Q24" s="51">
        <v>36.59314479880755</v>
      </c>
      <c r="R24" s="51">
        <v>33.517094202897759</v>
      </c>
      <c r="S24" s="51">
        <v>36.899372212442465</v>
      </c>
      <c r="T24" s="51"/>
      <c r="U24" s="51" t="str">
        <f t="shared" si="9"/>
        <v>Medellín</v>
      </c>
      <c r="V24" s="76">
        <f t="shared" si="10"/>
        <v>36.59314479880755</v>
      </c>
      <c r="W24" s="51"/>
      <c r="X24" s="59"/>
      <c r="Y24" s="59"/>
      <c r="Z24" s="59"/>
      <c r="AA24" s="51"/>
      <c r="AB24" s="51"/>
      <c r="AC24" s="51"/>
      <c r="AD24" s="51"/>
    </row>
    <row r="25" spans="1:30" ht="15" customHeight="1" x14ac:dyDescent="0.4">
      <c r="A25" s="3"/>
      <c r="B25" s="2" t="str">
        <f>O25</f>
        <v>Manizales</v>
      </c>
      <c r="C25" s="232">
        <f t="shared" si="0"/>
        <v>32.412954674999298</v>
      </c>
      <c r="D25" s="258">
        <f t="shared" si="1"/>
        <v>33.05972366334629</v>
      </c>
      <c r="E25" s="232">
        <f t="shared" si="7"/>
        <v>0.64676898834699159</v>
      </c>
      <c r="F25" s="174"/>
      <c r="G25" s="232">
        <f t="shared" si="2"/>
        <v>32.851877212787898</v>
      </c>
      <c r="H25" s="258">
        <f t="shared" si="3"/>
        <v>34.279511433774005</v>
      </c>
      <c r="I25" s="232">
        <f t="shared" si="8"/>
        <v>1.427634220986107</v>
      </c>
      <c r="J25" s="13"/>
      <c r="K25" s="75"/>
      <c r="L25" s="51" t="str">
        <f t="shared" si="4"/>
        <v>Manizales</v>
      </c>
      <c r="M25" s="76">
        <f t="shared" si="5"/>
        <v>33.05972366334629</v>
      </c>
      <c r="N25" s="51"/>
      <c r="O25" s="51" t="s">
        <v>343</v>
      </c>
      <c r="P25" s="51">
        <v>32.412954674999298</v>
      </c>
      <c r="Q25" s="51">
        <v>33.05972366334629</v>
      </c>
      <c r="R25" s="51">
        <v>32.851877212787898</v>
      </c>
      <c r="S25" s="51">
        <v>34.279511433774005</v>
      </c>
      <c r="T25" s="51"/>
      <c r="U25" s="51" t="str">
        <f t="shared" si="9"/>
        <v>Manizales</v>
      </c>
      <c r="V25" s="76">
        <f t="shared" si="10"/>
        <v>33.05972366334629</v>
      </c>
      <c r="W25" s="51"/>
      <c r="X25" s="59"/>
      <c r="Y25" s="59"/>
      <c r="Z25" s="59"/>
      <c r="AA25" s="51"/>
      <c r="AB25" s="51"/>
      <c r="AC25" s="51"/>
      <c r="AD25" s="51"/>
    </row>
    <row r="26" spans="1:30" ht="15" customHeight="1" x14ac:dyDescent="0.4">
      <c r="A26" s="3"/>
      <c r="B26" s="21" t="str">
        <f>O26</f>
        <v>Bogotá</v>
      </c>
      <c r="C26" s="236">
        <f t="shared" si="0"/>
        <v>34.096329792111696</v>
      </c>
      <c r="D26" s="236">
        <f t="shared" si="1"/>
        <v>32.725105527306994</v>
      </c>
      <c r="E26" s="236">
        <f t="shared" si="7"/>
        <v>-1.3712242648047024</v>
      </c>
      <c r="F26" s="174"/>
      <c r="G26" s="236">
        <f t="shared" si="2"/>
        <v>33.652853343837577</v>
      </c>
      <c r="H26" s="236">
        <f t="shared" si="3"/>
        <v>33.999825320064673</v>
      </c>
      <c r="I26" s="236">
        <f t="shared" si="8"/>
        <v>0.34697197622709552</v>
      </c>
      <c r="J26" s="13"/>
      <c r="K26" s="75"/>
      <c r="L26" s="51" t="str">
        <f t="shared" si="4"/>
        <v>Bogotá</v>
      </c>
      <c r="M26" s="76">
        <f t="shared" si="5"/>
        <v>32.725105527306994</v>
      </c>
      <c r="N26" s="51"/>
      <c r="O26" s="51" t="s">
        <v>338</v>
      </c>
      <c r="P26" s="51">
        <v>34.096329792111696</v>
      </c>
      <c r="Q26" s="51">
        <v>32.725105527306994</v>
      </c>
      <c r="R26" s="51">
        <v>33.652853343837577</v>
      </c>
      <c r="S26" s="51">
        <v>33.999825320064673</v>
      </c>
      <c r="T26" s="51"/>
      <c r="U26" s="51" t="str">
        <f t="shared" si="9"/>
        <v>Bogotá</v>
      </c>
      <c r="V26" s="76">
        <f t="shared" si="10"/>
        <v>32.725105527306994</v>
      </c>
      <c r="W26" s="51"/>
      <c r="X26" s="59"/>
      <c r="Y26" s="59"/>
      <c r="Z26" s="59"/>
      <c r="AA26" s="51"/>
      <c r="AB26" s="51"/>
      <c r="AC26" s="51"/>
      <c r="AD26" s="51"/>
    </row>
    <row r="27" spans="1:30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75"/>
      <c r="W27" s="59"/>
      <c r="X27" s="59"/>
      <c r="Y27" s="59"/>
      <c r="Z27" s="59"/>
      <c r="AA27" s="51"/>
      <c r="AB27" s="51"/>
      <c r="AC27" s="51"/>
      <c r="AD27" s="51"/>
    </row>
    <row r="28" spans="1:30" ht="13.15" x14ac:dyDescent="0.4">
      <c r="A28" s="3"/>
      <c r="B28" s="21" t="s">
        <v>79</v>
      </c>
      <c r="C28" s="259">
        <f>+C25-C22</f>
        <v>-10.160942328712196</v>
      </c>
      <c r="D28" s="236">
        <f>+D25-D22</f>
        <v>-9.2366135727732726</v>
      </c>
      <c r="E28" s="260"/>
      <c r="F28" s="260"/>
      <c r="G28" s="259">
        <f>+G25-G22</f>
        <v>-9.8116993186922272</v>
      </c>
      <c r="H28" s="236">
        <f>+H25-H22</f>
        <v>-8.4999613881584253</v>
      </c>
      <c r="I28" s="260"/>
      <c r="J28" s="13"/>
      <c r="K28" s="75"/>
      <c r="W28" s="59"/>
      <c r="X28" s="59"/>
      <c r="Y28" s="59"/>
      <c r="Z28" s="59"/>
      <c r="AA28" s="51"/>
      <c r="AB28" s="51"/>
      <c r="AC28" s="51"/>
      <c r="AD28" s="51"/>
    </row>
    <row r="29" spans="1:30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75"/>
      <c r="W29" s="59"/>
      <c r="X29" s="59"/>
      <c r="Y29" s="59"/>
      <c r="Z29" s="59"/>
      <c r="AA29" s="51"/>
      <c r="AB29" s="51"/>
      <c r="AC29" s="51"/>
      <c r="AD29" s="51"/>
    </row>
    <row r="30" spans="1:30" ht="13.15" x14ac:dyDescent="0.35">
      <c r="A30" s="3"/>
      <c r="B30" s="35"/>
      <c r="C30" s="214" t="s">
        <v>205</v>
      </c>
      <c r="D30" s="214"/>
      <c r="E30" s="214"/>
      <c r="F30" s="214"/>
      <c r="G30" s="214"/>
      <c r="H30" s="214"/>
      <c r="I30" s="214"/>
      <c r="J30" s="13"/>
      <c r="K30" s="75"/>
      <c r="W30" s="59"/>
      <c r="X30" s="59"/>
      <c r="Y30" s="59"/>
      <c r="Z30" s="59"/>
      <c r="AA30" s="51"/>
      <c r="AB30" s="51"/>
      <c r="AC30" s="51"/>
      <c r="AD30" s="51"/>
    </row>
    <row r="31" spans="1:30" ht="13.15" x14ac:dyDescent="0.4">
      <c r="A31" s="3"/>
      <c r="B31" s="35"/>
      <c r="C31" s="216" t="str">
        <f>'Tasa Infor% Ciudades (DANE)'!C31:I31</f>
        <v>Porcentaje, año corrido noviembre 2022</v>
      </c>
      <c r="D31" s="216"/>
      <c r="E31" s="216"/>
      <c r="F31" s="216"/>
      <c r="G31" s="216"/>
      <c r="H31" s="216"/>
      <c r="I31" s="216"/>
      <c r="J31" s="13"/>
      <c r="K31" s="75"/>
      <c r="W31" s="59"/>
      <c r="X31" s="59"/>
      <c r="Y31" s="59"/>
      <c r="Z31" s="59"/>
      <c r="AA31" s="51"/>
      <c r="AB31" s="51"/>
      <c r="AC31" s="51"/>
      <c r="AD31" s="51"/>
    </row>
    <row r="32" spans="1:30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5"/>
      <c r="W32" s="59"/>
      <c r="X32" s="59"/>
      <c r="Y32" s="59"/>
      <c r="Z32" s="59"/>
      <c r="AA32" s="51"/>
      <c r="AB32" s="51"/>
      <c r="AC32" s="51"/>
      <c r="AD32" s="51"/>
    </row>
    <row r="33" spans="1:30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5"/>
      <c r="W33" s="59"/>
      <c r="X33" s="59"/>
      <c r="Y33" s="59"/>
      <c r="Z33" s="59"/>
      <c r="AA33" s="51"/>
      <c r="AB33" s="51"/>
      <c r="AC33" s="51"/>
      <c r="AD33" s="51"/>
    </row>
    <row r="34" spans="1:30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5"/>
      <c r="W34" s="59"/>
      <c r="X34" s="59"/>
      <c r="Y34" s="59"/>
      <c r="Z34" s="59"/>
      <c r="AA34" s="51"/>
      <c r="AB34" s="51"/>
      <c r="AC34" s="51"/>
      <c r="AD34" s="51"/>
    </row>
    <row r="35" spans="1:30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5"/>
      <c r="W35" s="59"/>
      <c r="X35" s="59"/>
      <c r="Y35" s="59"/>
      <c r="Z35" s="59"/>
      <c r="AA35" s="51"/>
      <c r="AB35" s="51"/>
      <c r="AC35" s="51"/>
      <c r="AD35" s="51"/>
    </row>
    <row r="36" spans="1:30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59"/>
      <c r="X36" s="59"/>
      <c r="Y36" s="59"/>
      <c r="Z36" s="59"/>
      <c r="AA36" s="51"/>
      <c r="AB36" s="51"/>
      <c r="AC36" s="51"/>
      <c r="AD36" s="51"/>
    </row>
    <row r="37" spans="1:30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59"/>
      <c r="X37" s="59"/>
      <c r="Y37" s="51"/>
      <c r="Z37" s="51"/>
      <c r="AA37" s="51"/>
      <c r="AB37" s="51"/>
      <c r="AC37" s="51"/>
      <c r="AD37" s="51"/>
    </row>
    <row r="38" spans="1:30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59"/>
      <c r="X38" s="59"/>
      <c r="Y38" s="51"/>
      <c r="Z38" s="51"/>
      <c r="AA38" s="51"/>
      <c r="AB38" s="51"/>
      <c r="AC38" s="51"/>
      <c r="AD38" s="51"/>
    </row>
    <row r="39" spans="1:30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59"/>
      <c r="X39" s="59"/>
      <c r="Y39" s="51"/>
      <c r="Z39" s="51"/>
      <c r="AA39" s="51"/>
      <c r="AB39" s="51"/>
      <c r="AC39" s="51"/>
      <c r="AD39" s="51"/>
    </row>
    <row r="40" spans="1:30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59"/>
      <c r="X40" s="59"/>
      <c r="Y40" s="51"/>
      <c r="Z40" s="51"/>
      <c r="AA40" s="51"/>
      <c r="AB40" s="51"/>
      <c r="AC40" s="51"/>
      <c r="AD40" s="51"/>
    </row>
    <row r="41" spans="1:30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75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75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75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75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75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75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35">
      <c r="A48" s="144" t="s">
        <v>321</v>
      </c>
      <c r="B48" s="147"/>
      <c r="C48" s="147"/>
      <c r="D48" s="147"/>
      <c r="E48" s="147"/>
      <c r="F48" s="147"/>
      <c r="G48" s="147"/>
      <c r="H48" s="147"/>
      <c r="I48" s="147"/>
      <c r="J48" s="13"/>
      <c r="K48" s="75"/>
    </row>
    <row r="49" spans="1:11" x14ac:dyDescent="0.35">
      <c r="A49" s="144" t="s">
        <v>176</v>
      </c>
      <c r="B49" s="147"/>
      <c r="C49" s="147"/>
      <c r="D49" s="147"/>
      <c r="E49" s="147"/>
      <c r="F49" s="147"/>
      <c r="G49" s="147"/>
      <c r="H49" s="147"/>
      <c r="I49" s="147"/>
      <c r="J49" s="13"/>
      <c r="K49" s="75"/>
    </row>
    <row r="50" spans="1:11" x14ac:dyDescent="0.35">
      <c r="A50" s="144" t="s">
        <v>177</v>
      </c>
      <c r="B50" s="147"/>
      <c r="C50" s="147"/>
      <c r="D50" s="147"/>
      <c r="E50" s="147"/>
      <c r="F50" s="147"/>
      <c r="G50" s="147"/>
      <c r="H50" s="147"/>
      <c r="I50" s="147"/>
      <c r="J50" s="13"/>
      <c r="K50" s="75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75"/>
    </row>
    <row r="53" spans="1:11" x14ac:dyDescent="0.35">
      <c r="K53" s="10"/>
    </row>
    <row r="54" spans="1:11" x14ac:dyDescent="0.3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M10" sqref="M10"/>
    </sheetView>
  </sheetViews>
  <sheetFormatPr baseColWidth="10" defaultColWidth="10.86328125" defaultRowHeight="12.75" x14ac:dyDescent="0.35"/>
  <cols>
    <col min="1" max="1" width="1.86328125" style="10" customWidth="1"/>
    <col min="2" max="2" width="34.86328125" style="10" bestFit="1" customWidth="1"/>
    <col min="3" max="3" width="10" style="10" customWidth="1"/>
    <col min="4" max="4" width="9.46484375" style="10" customWidth="1"/>
    <col min="5" max="5" width="9.6640625" style="10" customWidth="1"/>
    <col min="6" max="6" width="10.1328125" style="10" customWidth="1"/>
    <col min="7" max="8" width="10" style="10" customWidth="1"/>
    <col min="9" max="9" width="9.86328125" style="10" customWidth="1"/>
    <col min="10" max="10" width="10" style="10" customWidth="1"/>
    <col min="11" max="11" width="10.53125" style="10" customWidth="1"/>
    <col min="12" max="12" width="1.86328125" style="10" customWidth="1"/>
    <col min="13" max="13" width="10.86328125" style="66"/>
    <col min="14" max="14" width="10.86328125" style="156" customWidth="1"/>
    <col min="15" max="17" width="12.6640625" style="156" bestFit="1" customWidth="1"/>
    <col min="18" max="25" width="10.86328125" style="156"/>
    <col min="26" max="29" width="10.86328125" style="66"/>
    <col min="30" max="16384" width="10.86328125" style="10"/>
  </cols>
  <sheetData>
    <row r="1" spans="1:26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72"/>
    </row>
    <row r="2" spans="1:26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72"/>
    </row>
    <row r="3" spans="1:26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72"/>
    </row>
    <row r="4" spans="1:26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72"/>
    </row>
    <row r="5" spans="1:26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72"/>
    </row>
    <row r="6" spans="1:26" ht="49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72"/>
    </row>
    <row r="7" spans="1:26" ht="13.15" x14ac:dyDescent="0.4">
      <c r="A7" s="3"/>
      <c r="B7" s="11"/>
      <c r="C7" s="192" t="s">
        <v>101</v>
      </c>
      <c r="D7" s="192"/>
      <c r="E7" s="192"/>
      <c r="F7" s="192"/>
      <c r="G7" s="192"/>
      <c r="H7" s="192"/>
      <c r="I7" s="192"/>
      <c r="J7" s="192"/>
      <c r="K7" s="192"/>
      <c r="L7" s="13"/>
      <c r="M7" s="72"/>
    </row>
    <row r="8" spans="1:26" ht="13.15" x14ac:dyDescent="0.4">
      <c r="A8" s="3"/>
      <c r="B8" s="11"/>
      <c r="C8" s="192" t="str">
        <f>'Informalidad (personas)'!C8:J8</f>
        <v>Miles de personas, trimestre movil sep - nov 2022</v>
      </c>
      <c r="D8" s="192"/>
      <c r="E8" s="192"/>
      <c r="F8" s="192"/>
      <c r="G8" s="192"/>
      <c r="H8" s="192"/>
      <c r="I8" s="192"/>
      <c r="J8" s="192"/>
      <c r="K8" s="192"/>
      <c r="L8" s="13"/>
      <c r="M8" s="72"/>
    </row>
    <row r="9" spans="1:26" ht="7.5" customHeight="1" x14ac:dyDescent="0.4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73"/>
      <c r="Z9" s="74"/>
    </row>
    <row r="10" spans="1:26" ht="15.75" customHeight="1" x14ac:dyDescent="0.4">
      <c r="A10" s="3"/>
      <c r="B10" s="2"/>
      <c r="C10" s="190" t="s">
        <v>54</v>
      </c>
      <c r="D10" s="190"/>
      <c r="E10" s="199" t="str">
        <f>'Posición Ocupados etario'!E10:E11</f>
        <v>Part.% 2022</v>
      </c>
      <c r="F10" s="199" t="str">
        <f>'Posición Ocupados etario'!F10:F11</f>
        <v>% Cambio   '22/'21</v>
      </c>
      <c r="G10" s="179"/>
      <c r="H10" s="190" t="s">
        <v>55</v>
      </c>
      <c r="I10" s="190"/>
      <c r="J10" s="199" t="str">
        <f>E10</f>
        <v>Part.% 2022</v>
      </c>
      <c r="K10" s="199" t="str">
        <f>F10</f>
        <v>% Cambio   '22/'21</v>
      </c>
      <c r="L10" s="13"/>
      <c r="M10" s="73"/>
      <c r="Z10" s="74"/>
    </row>
    <row r="11" spans="1:26" ht="13.15" x14ac:dyDescent="0.4">
      <c r="A11" s="3"/>
      <c r="B11" s="2"/>
      <c r="C11" s="174">
        <f>'Tasa Infor% Ciudades (Fuerte)'!C11</f>
        <v>2021</v>
      </c>
      <c r="D11" s="174">
        <f>'Tasa Infor% Ciudades (Fuerte)'!D11</f>
        <v>2022</v>
      </c>
      <c r="E11" s="199"/>
      <c r="F11" s="199"/>
      <c r="G11" s="179"/>
      <c r="H11" s="174">
        <f>C11</f>
        <v>2021</v>
      </c>
      <c r="I11" s="174">
        <f>D11</f>
        <v>2022</v>
      </c>
      <c r="J11" s="199"/>
      <c r="K11" s="199"/>
      <c r="L11" s="13"/>
      <c r="M11" s="74"/>
      <c r="N11" s="221" t="s">
        <v>54</v>
      </c>
      <c r="O11" s="221"/>
      <c r="P11" s="221" t="s">
        <v>55</v>
      </c>
      <c r="Q11" s="221"/>
      <c r="Z11" s="74"/>
    </row>
    <row r="12" spans="1:26" ht="6" customHeight="1" x14ac:dyDescent="0.4">
      <c r="A12" s="3"/>
      <c r="B12" s="2"/>
      <c r="C12" s="174"/>
      <c r="D12" s="174"/>
      <c r="E12" s="174"/>
      <c r="F12" s="179"/>
      <c r="G12" s="179"/>
      <c r="H12" s="174"/>
      <c r="I12" s="174"/>
      <c r="J12" s="174"/>
      <c r="K12" s="174"/>
      <c r="L12" s="13"/>
      <c r="M12" s="73"/>
      <c r="Z12" s="74"/>
    </row>
    <row r="13" spans="1:26" ht="13.15" x14ac:dyDescent="0.4">
      <c r="A13" s="3"/>
      <c r="B13" s="21" t="s">
        <v>64</v>
      </c>
      <c r="C13" s="231">
        <f>SUM(C14:C24)</f>
        <v>1239.984352317889</v>
      </c>
      <c r="D13" s="231">
        <f>SUM(D14:D24)</f>
        <v>1337.3040577821901</v>
      </c>
      <c r="E13" s="231">
        <v>100</v>
      </c>
      <c r="F13" s="236">
        <f t="shared" ref="F13" si="0">IF(OR(OR(D13=0,C13=0),D13=""),"",(D13/C13-1)*100)</f>
        <v>7.848462384414967</v>
      </c>
      <c r="G13" s="179"/>
      <c r="H13" s="231">
        <f>SUM(H14:H24)</f>
        <v>2444.6492793350758</v>
      </c>
      <c r="I13" s="231">
        <f>SUM(I14:I24)</f>
        <v>2595.9633787213525</v>
      </c>
      <c r="J13" s="231">
        <v>100</v>
      </c>
      <c r="K13" s="236">
        <f t="shared" ref="K13" si="1">IF(OR(OR(I13=0,H13=0),I13=""),"",(I13/H13-1)*100)</f>
        <v>6.1896035830314666</v>
      </c>
      <c r="L13" s="13"/>
      <c r="M13" s="73"/>
      <c r="N13" s="156">
        <f>C11</f>
        <v>2021</v>
      </c>
      <c r="O13" s="156">
        <f>D11</f>
        <v>2022</v>
      </c>
      <c r="P13" s="156">
        <f>N13</f>
        <v>2021</v>
      </c>
      <c r="Q13" s="156">
        <f>O13</f>
        <v>2022</v>
      </c>
      <c r="Z13" s="74"/>
    </row>
    <row r="14" spans="1:26" ht="13.15" x14ac:dyDescent="0.4">
      <c r="A14" s="3"/>
      <c r="B14" s="2" t="s">
        <v>265</v>
      </c>
      <c r="C14" s="280">
        <f>N14/1000</f>
        <v>57.129396531024284</v>
      </c>
      <c r="D14" s="281">
        <f>O14/1000</f>
        <v>56.251030923923359</v>
      </c>
      <c r="E14" s="232">
        <f>IF(D14=0,"",D14/$D$13*100)</f>
        <v>4.2063007733043989</v>
      </c>
      <c r="F14" s="232">
        <f>IF(OR(OR(D14=0,C14=0),D14=""),"",(D14/C14-1)*100)</f>
        <v>-1.5375019874819151</v>
      </c>
      <c r="G14" s="179"/>
      <c r="H14" s="230">
        <f>P14/1000</f>
        <v>573.56047502223885</v>
      </c>
      <c r="I14" s="281">
        <f>Q14/1000</f>
        <v>623.93091062176791</v>
      </c>
      <c r="J14" s="232">
        <f>IF(I14=0,"",I14/$I$13*100)</f>
        <v>24.034657643324941</v>
      </c>
      <c r="K14" s="232">
        <f>IF(OR(OR(I14=0,H14=0),I14=""),"",(I14/H14-1)*100)</f>
        <v>8.7820618388280813</v>
      </c>
      <c r="L14" s="13"/>
      <c r="M14" s="73"/>
      <c r="N14" s="156">
        <v>57129.396531024286</v>
      </c>
      <c r="O14" s="156">
        <v>56251.030923923361</v>
      </c>
      <c r="P14" s="156">
        <v>573560.4750222388</v>
      </c>
      <c r="Q14" s="156">
        <v>623930.91062176786</v>
      </c>
      <c r="Z14" s="74"/>
    </row>
    <row r="15" spans="1:26" ht="13.15" x14ac:dyDescent="0.4">
      <c r="A15" s="3"/>
      <c r="B15" s="2" t="s">
        <v>263</v>
      </c>
      <c r="C15" s="280">
        <f t="shared" ref="C15:C24" si="2">N15/1000</f>
        <v>356.64598928999169</v>
      </c>
      <c r="D15" s="281">
        <f t="shared" ref="D15:D24" si="3">O15/1000</f>
        <v>342.1480685069414</v>
      </c>
      <c r="E15" s="232">
        <f t="shared" ref="E15:E24" si="4">IF(D15=0,"",D15/$D$13*100)</f>
        <v>25.584912160841426</v>
      </c>
      <c r="F15" s="232">
        <f t="shared" ref="F15:F24" si="5">IF(OR(OR(D15=0,C15=0),D15=""),"",(D15/C15-1)*100)</f>
        <v>-4.0650732710923343</v>
      </c>
      <c r="G15" s="179"/>
      <c r="H15" s="230">
        <f>P15/1000</f>
        <v>343.77823654056499</v>
      </c>
      <c r="I15" s="281">
        <f t="shared" ref="I15:I24" si="6">Q15/1000</f>
        <v>376.58562552649175</v>
      </c>
      <c r="J15" s="232">
        <f t="shared" ref="J15:J24" si="7">IF(I15=0,"",I15/$I$13*100)</f>
        <v>14.5065846696181</v>
      </c>
      <c r="K15" s="232">
        <f t="shared" ref="K15:K24" si="8">IF(OR(OR(I15=0,H15=0),I15=""),"",(I15/H15-1)*100)</f>
        <v>9.5431838024614422</v>
      </c>
      <c r="L15" s="13"/>
      <c r="M15" s="73"/>
      <c r="N15" s="156">
        <v>356645.98928999167</v>
      </c>
      <c r="O15" s="156">
        <v>342148.06850694137</v>
      </c>
      <c r="P15" s="156">
        <v>343778.23654056498</v>
      </c>
      <c r="Q15" s="156">
        <v>376585.62552649173</v>
      </c>
      <c r="Z15" s="74"/>
    </row>
    <row r="16" spans="1:26" ht="13.15" x14ac:dyDescent="0.4">
      <c r="A16" s="3"/>
      <c r="B16" s="2" t="s">
        <v>256</v>
      </c>
      <c r="C16" s="280">
        <f t="shared" si="2"/>
        <v>163.19753395887537</v>
      </c>
      <c r="D16" s="281">
        <f t="shared" si="3"/>
        <v>184.25514507912479</v>
      </c>
      <c r="E16" s="232">
        <f t="shared" si="4"/>
        <v>13.77810408985799</v>
      </c>
      <c r="F16" s="232">
        <f t="shared" si="5"/>
        <v>12.903142963885594</v>
      </c>
      <c r="G16" s="179"/>
      <c r="H16" s="230">
        <f t="shared" ref="H16:H24" si="9">P16/1000</f>
        <v>132.8065364068957</v>
      </c>
      <c r="I16" s="281">
        <f t="shared" si="6"/>
        <v>142.04762813399941</v>
      </c>
      <c r="J16" s="232">
        <f t="shared" si="7"/>
        <v>5.4718656394900798</v>
      </c>
      <c r="K16" s="232">
        <f t="shared" si="8"/>
        <v>6.958310921377131</v>
      </c>
      <c r="L16" s="13"/>
      <c r="M16" s="73"/>
      <c r="N16" s="156">
        <v>163197.53395887537</v>
      </c>
      <c r="O16" s="156">
        <v>184255.14507912478</v>
      </c>
      <c r="P16" s="156">
        <v>132806.5364068957</v>
      </c>
      <c r="Q16" s="156">
        <v>142047.62813399942</v>
      </c>
      <c r="Z16" s="74"/>
    </row>
    <row r="17" spans="1:26" ht="13.15" x14ac:dyDescent="0.4">
      <c r="A17" s="3"/>
      <c r="B17" s="2" t="s">
        <v>257</v>
      </c>
      <c r="C17" s="280">
        <f t="shared" si="2"/>
        <v>118.80242039827927</v>
      </c>
      <c r="D17" s="281">
        <f t="shared" si="3"/>
        <v>130.18165934368753</v>
      </c>
      <c r="E17" s="232">
        <f t="shared" si="4"/>
        <v>9.7346342880005317</v>
      </c>
      <c r="F17" s="232">
        <f t="shared" si="5"/>
        <v>9.5782888153792776</v>
      </c>
      <c r="G17" s="179"/>
      <c r="H17" s="230">
        <f t="shared" si="9"/>
        <v>442.98963007678782</v>
      </c>
      <c r="I17" s="281">
        <f t="shared" si="6"/>
        <v>454.14294775942074</v>
      </c>
      <c r="J17" s="232">
        <f t="shared" si="7"/>
        <v>17.494197009170055</v>
      </c>
      <c r="K17" s="232">
        <f t="shared" si="8"/>
        <v>2.5177378713582055</v>
      </c>
      <c r="L17" s="13"/>
      <c r="M17" s="73"/>
      <c r="N17" s="156">
        <v>118802.42039827927</v>
      </c>
      <c r="O17" s="156">
        <v>130181.65934368753</v>
      </c>
      <c r="P17" s="156">
        <v>442989.63007678784</v>
      </c>
      <c r="Q17" s="156">
        <v>454142.94775942073</v>
      </c>
      <c r="Z17" s="74"/>
    </row>
    <row r="18" spans="1:26" ht="13.15" x14ac:dyDescent="0.4">
      <c r="A18" s="3"/>
      <c r="B18" s="2" t="s">
        <v>258</v>
      </c>
      <c r="C18" s="280">
        <f t="shared" si="2"/>
        <v>166.85547378321311</v>
      </c>
      <c r="D18" s="281">
        <f t="shared" si="3"/>
        <v>212.66235321505638</v>
      </c>
      <c r="E18" s="232">
        <f t="shared" si="4"/>
        <v>15.902318696896769</v>
      </c>
      <c r="F18" s="232">
        <f t="shared" si="5"/>
        <v>27.453027697106201</v>
      </c>
      <c r="G18" s="179"/>
      <c r="H18" s="230">
        <f t="shared" si="9"/>
        <v>238.33370274174536</v>
      </c>
      <c r="I18" s="281">
        <f t="shared" si="6"/>
        <v>289.74922680591811</v>
      </c>
      <c r="J18" s="232">
        <f t="shared" si="7"/>
        <v>11.161529826689417</v>
      </c>
      <c r="K18" s="232">
        <f t="shared" si="8"/>
        <v>21.57291372252368</v>
      </c>
      <c r="L18" s="13"/>
      <c r="M18" s="73"/>
      <c r="N18" s="156">
        <v>166855.47378321312</v>
      </c>
      <c r="O18" s="156">
        <v>212662.35321505638</v>
      </c>
      <c r="P18" s="156">
        <v>238333.70274174536</v>
      </c>
      <c r="Q18" s="156">
        <v>289749.22680591809</v>
      </c>
      <c r="Z18" s="74"/>
    </row>
    <row r="19" spans="1:26" ht="13.15" x14ac:dyDescent="0.4">
      <c r="A19" s="3"/>
      <c r="B19" s="2" t="s">
        <v>259</v>
      </c>
      <c r="C19" s="280">
        <f t="shared" si="2"/>
        <v>127.3921139889917</v>
      </c>
      <c r="D19" s="281">
        <f t="shared" si="3"/>
        <v>133.59204834946385</v>
      </c>
      <c r="E19" s="232">
        <f t="shared" si="4"/>
        <v>9.9896540036687984</v>
      </c>
      <c r="F19" s="232">
        <f t="shared" si="5"/>
        <v>4.866811740802035</v>
      </c>
      <c r="G19" s="179"/>
      <c r="H19" s="230">
        <f t="shared" si="9"/>
        <v>58.399947023212242</v>
      </c>
      <c r="I19" s="281">
        <f t="shared" si="6"/>
        <v>47.97417863146142</v>
      </c>
      <c r="J19" s="232">
        <f t="shared" si="7"/>
        <v>1.8480298691690793</v>
      </c>
      <c r="K19" s="232">
        <f t="shared" si="8"/>
        <v>-17.852359331091328</v>
      </c>
      <c r="L19" s="13"/>
      <c r="M19" s="73"/>
      <c r="N19" s="156">
        <v>127392.1139889917</v>
      </c>
      <c r="O19" s="156">
        <v>133592.04834946385</v>
      </c>
      <c r="P19" s="156">
        <v>58399.94702321224</v>
      </c>
      <c r="Q19" s="156">
        <v>47974.178631461422</v>
      </c>
      <c r="Z19" s="74"/>
    </row>
    <row r="20" spans="1:26" ht="13.15" x14ac:dyDescent="0.4">
      <c r="A20" s="3"/>
      <c r="B20" s="2" t="s">
        <v>260</v>
      </c>
      <c r="C20" s="280">
        <f t="shared" si="2"/>
        <v>10.919290780811977</v>
      </c>
      <c r="D20" s="281">
        <f t="shared" si="3"/>
        <v>8.0467242529039993</v>
      </c>
      <c r="E20" s="232">
        <f t="shared" si="4"/>
        <v>0.60171239338410709</v>
      </c>
      <c r="F20" s="232">
        <f t="shared" si="5"/>
        <v>-26.307262857729018</v>
      </c>
      <c r="G20" s="179"/>
      <c r="H20" s="230">
        <f t="shared" si="9"/>
        <v>156.62195250381828</v>
      </c>
      <c r="I20" s="281">
        <f t="shared" si="6"/>
        <v>160.92906761963656</v>
      </c>
      <c r="J20" s="232">
        <f t="shared" si="7"/>
        <v>6.1992040773280292</v>
      </c>
      <c r="K20" s="232">
        <f t="shared" si="8"/>
        <v>2.7500072926962549</v>
      </c>
      <c r="L20" s="13"/>
      <c r="M20" s="73"/>
      <c r="N20" s="156">
        <v>10919.290780811976</v>
      </c>
      <c r="O20" s="156">
        <v>8046.7242529039995</v>
      </c>
      <c r="P20" s="156">
        <v>156621.95250381829</v>
      </c>
      <c r="Q20" s="156">
        <v>160929.06761963657</v>
      </c>
      <c r="Z20" s="74"/>
    </row>
    <row r="21" spans="1:26" ht="13.15" x14ac:dyDescent="0.4">
      <c r="A21" s="3"/>
      <c r="B21" s="2" t="s">
        <v>261</v>
      </c>
      <c r="C21" s="280">
        <f t="shared" si="2"/>
        <v>112.0372000508118</v>
      </c>
      <c r="D21" s="281">
        <f t="shared" si="3"/>
        <v>124.72821117863388</v>
      </c>
      <c r="E21" s="232">
        <f t="shared" si="4"/>
        <v>9.3268401043727849</v>
      </c>
      <c r="F21" s="232">
        <f t="shared" si="5"/>
        <v>11.327497583004909</v>
      </c>
      <c r="G21" s="179"/>
      <c r="H21" s="230">
        <f t="shared" si="9"/>
        <v>144.0377429842784</v>
      </c>
      <c r="I21" s="281">
        <f t="shared" si="6"/>
        <v>160.29961855847193</v>
      </c>
      <c r="J21" s="232">
        <f t="shared" si="7"/>
        <v>6.1749568531058348</v>
      </c>
      <c r="K21" s="232">
        <f t="shared" si="8"/>
        <v>11.290009991317707</v>
      </c>
      <c r="L21" s="13"/>
      <c r="M21" s="73"/>
      <c r="N21" s="156">
        <v>112037.20005081181</v>
      </c>
      <c r="O21" s="156">
        <v>124728.21117863388</v>
      </c>
      <c r="P21" s="156">
        <v>144037.74298427839</v>
      </c>
      <c r="Q21" s="156">
        <v>160299.61855847194</v>
      </c>
      <c r="Z21" s="74"/>
    </row>
    <row r="22" spans="1:26" ht="13.15" x14ac:dyDescent="0.4">
      <c r="A22" s="3"/>
      <c r="B22" s="2" t="s">
        <v>262</v>
      </c>
      <c r="C22" s="280">
        <f t="shared" si="2"/>
        <v>6.8948639122638635</v>
      </c>
      <c r="D22" s="281">
        <f t="shared" si="3"/>
        <v>9.5401514143693387</v>
      </c>
      <c r="E22" s="232">
        <f t="shared" si="4"/>
        <v>0.71338685909552269</v>
      </c>
      <c r="F22" s="232">
        <f t="shared" si="5"/>
        <v>38.366058210377638</v>
      </c>
      <c r="G22" s="179"/>
      <c r="H22" s="230">
        <f t="shared" si="9"/>
        <v>155.06636207285061</v>
      </c>
      <c r="I22" s="281">
        <f t="shared" si="6"/>
        <v>145.82794571249548</v>
      </c>
      <c r="J22" s="232">
        <f t="shared" si="7"/>
        <v>5.6174885558024839</v>
      </c>
      <c r="K22" s="232">
        <f t="shared" si="8"/>
        <v>-5.9577178679247611</v>
      </c>
      <c r="L22" s="13"/>
      <c r="M22" s="73"/>
      <c r="N22" s="156">
        <v>6894.8639122638633</v>
      </c>
      <c r="O22" s="156">
        <v>9540.1514143693385</v>
      </c>
      <c r="P22" s="156">
        <v>155066.36207285061</v>
      </c>
      <c r="Q22" s="156">
        <v>145827.94571249548</v>
      </c>
      <c r="Z22" s="74"/>
    </row>
    <row r="23" spans="1:26" ht="13.15" x14ac:dyDescent="0.4">
      <c r="A23" s="3"/>
      <c r="B23" s="2" t="s">
        <v>14</v>
      </c>
      <c r="C23" s="280">
        <f t="shared" si="2"/>
        <v>87.233754080148202</v>
      </c>
      <c r="D23" s="281">
        <f t="shared" si="3"/>
        <v>81.528807978495152</v>
      </c>
      <c r="E23" s="232">
        <f t="shared" si="4"/>
        <v>6.0965049424664155</v>
      </c>
      <c r="F23" s="232">
        <f t="shared" si="5"/>
        <v>-6.5398378893696263</v>
      </c>
      <c r="G23" s="179"/>
      <c r="H23" s="230">
        <f t="shared" si="9"/>
        <v>113.95575320261236</v>
      </c>
      <c r="I23" s="281">
        <f t="shared" si="6"/>
        <v>78.456747629841217</v>
      </c>
      <c r="J23" s="232">
        <f t="shared" si="7"/>
        <v>3.0222594152497355</v>
      </c>
      <c r="K23" s="232">
        <f t="shared" si="8"/>
        <v>-31.151569425068171</v>
      </c>
      <c r="L23" s="13"/>
      <c r="M23" s="73"/>
      <c r="N23" s="156">
        <v>87233.754080148195</v>
      </c>
      <c r="O23" s="156">
        <v>81528.807978495155</v>
      </c>
      <c r="P23" s="156">
        <v>113955.75320261235</v>
      </c>
      <c r="Q23" s="156">
        <v>78456.747629841222</v>
      </c>
      <c r="Z23" s="74"/>
    </row>
    <row r="24" spans="1:26" ht="13.15" x14ac:dyDescent="0.4">
      <c r="A24" s="3"/>
      <c r="B24" s="2" t="s">
        <v>266</v>
      </c>
      <c r="C24" s="280">
        <f t="shared" si="2"/>
        <v>32.876315543477816</v>
      </c>
      <c r="D24" s="281">
        <f t="shared" si="3"/>
        <v>54.369857539590321</v>
      </c>
      <c r="E24" s="232">
        <f t="shared" si="4"/>
        <v>4.0656316881112513</v>
      </c>
      <c r="F24" s="232">
        <f t="shared" si="5"/>
        <v>65.376979265477672</v>
      </c>
      <c r="G24" s="179"/>
      <c r="H24" s="230">
        <f t="shared" si="9"/>
        <v>85.098940760071457</v>
      </c>
      <c r="I24" s="281">
        <f t="shared" si="6"/>
        <v>116.01948172184737</v>
      </c>
      <c r="J24" s="232">
        <f t="shared" si="7"/>
        <v>4.469226441052224</v>
      </c>
      <c r="K24" s="232">
        <f t="shared" si="8"/>
        <v>36.334812966654304</v>
      </c>
      <c r="L24" s="13"/>
      <c r="M24" s="73"/>
      <c r="N24" s="156">
        <v>32876.315543477816</v>
      </c>
      <c r="O24" s="156">
        <v>54369.857539590317</v>
      </c>
      <c r="P24" s="156">
        <v>85098.940760071462</v>
      </c>
      <c r="Q24" s="156">
        <v>116019.48172184738</v>
      </c>
      <c r="Z24" s="74"/>
    </row>
    <row r="25" spans="1:26" x14ac:dyDescent="0.35">
      <c r="A25" s="3"/>
      <c r="B25" s="2"/>
      <c r="C25" s="61"/>
      <c r="D25" s="61"/>
      <c r="E25" s="61"/>
      <c r="F25" s="61"/>
      <c r="G25" s="61"/>
      <c r="H25" s="61"/>
      <c r="I25" s="61"/>
      <c r="J25" s="61"/>
      <c r="K25" s="61"/>
      <c r="L25" s="13"/>
      <c r="M25" s="73"/>
      <c r="Z25" s="74"/>
    </row>
    <row r="26" spans="1:26" ht="13.15" x14ac:dyDescent="0.4">
      <c r="A26" s="3"/>
      <c r="B26" s="2"/>
      <c r="C26" s="190" t="str">
        <f>'Posición Ocupados etario'!C23:N23</f>
        <v>Miles de personas, año corrido a noviembre de 2022</v>
      </c>
      <c r="D26" s="190"/>
      <c r="E26" s="190"/>
      <c r="F26" s="190"/>
      <c r="G26" s="190"/>
      <c r="H26" s="190"/>
      <c r="I26" s="190"/>
      <c r="J26" s="190"/>
      <c r="K26" s="190"/>
      <c r="L26" s="13"/>
      <c r="M26" s="73"/>
      <c r="Z26" s="74"/>
    </row>
    <row r="27" spans="1:26" ht="15" customHeight="1" x14ac:dyDescent="0.4">
      <c r="A27" s="3"/>
      <c r="B27" s="2"/>
      <c r="C27" s="190" t="s">
        <v>54</v>
      </c>
      <c r="D27" s="190"/>
      <c r="E27" s="199" t="str">
        <f>E10</f>
        <v>Part.% 2022</v>
      </c>
      <c r="F27" s="199" t="str">
        <f>F10</f>
        <v>% Cambio   '22/'21</v>
      </c>
      <c r="G27" s="179"/>
      <c r="H27" s="190" t="s">
        <v>55</v>
      </c>
      <c r="I27" s="190"/>
      <c r="J27" s="199" t="str">
        <f>J10</f>
        <v>Part.% 2022</v>
      </c>
      <c r="K27" s="199" t="str">
        <f>K10</f>
        <v>% Cambio   '22/'21</v>
      </c>
      <c r="L27" s="13"/>
      <c r="M27" s="73"/>
      <c r="Z27" s="74"/>
    </row>
    <row r="28" spans="1:26" ht="13.15" x14ac:dyDescent="0.4">
      <c r="A28" s="3"/>
      <c r="B28" s="2"/>
      <c r="C28" s="174">
        <f>C11</f>
        <v>2021</v>
      </c>
      <c r="D28" s="174">
        <f>D11</f>
        <v>2022</v>
      </c>
      <c r="E28" s="199"/>
      <c r="F28" s="199"/>
      <c r="G28" s="179"/>
      <c r="H28" s="174">
        <f>H11</f>
        <v>2021</v>
      </c>
      <c r="I28" s="174">
        <f>I11</f>
        <v>2022</v>
      </c>
      <c r="J28" s="199"/>
      <c r="K28" s="199"/>
      <c r="L28" s="13"/>
      <c r="M28" s="73"/>
      <c r="N28" s="221" t="s">
        <v>54</v>
      </c>
      <c r="O28" s="221"/>
      <c r="P28" s="221" t="s">
        <v>55</v>
      </c>
      <c r="Q28" s="221"/>
      <c r="Z28" s="74"/>
    </row>
    <row r="29" spans="1:26" ht="6" customHeight="1" x14ac:dyDescent="0.4">
      <c r="A29" s="3"/>
      <c r="B29" s="2"/>
      <c r="C29" s="174"/>
      <c r="D29" s="174"/>
      <c r="E29" s="174"/>
      <c r="F29" s="179"/>
      <c r="G29" s="179"/>
      <c r="H29" s="174"/>
      <c r="I29" s="174"/>
      <c r="J29" s="174"/>
      <c r="K29" s="174"/>
      <c r="L29" s="13"/>
      <c r="M29" s="73"/>
      <c r="Z29" s="74"/>
    </row>
    <row r="30" spans="1:26" ht="13.15" x14ac:dyDescent="0.4">
      <c r="A30" s="3"/>
      <c r="B30" s="21" t="s">
        <v>64</v>
      </c>
      <c r="C30" s="231">
        <f>SUM(C31:C41)</f>
        <v>1225.138662109709</v>
      </c>
      <c r="D30" s="231">
        <f>SUM(D31:D41)</f>
        <v>1246.8592592806365</v>
      </c>
      <c r="E30" s="231">
        <v>100</v>
      </c>
      <c r="F30" s="236">
        <f t="shared" ref="F30" si="10">IF(OR(OR(D30=0,C30=0),D30=""),"",(D30/C30-1)*100)</f>
        <v>1.7729092912245781</v>
      </c>
      <c r="G30" s="179"/>
      <c r="H30" s="231">
        <f>SUM(H31:H41)</f>
        <v>2368.0300735855594</v>
      </c>
      <c r="I30" s="231">
        <f>SUM(I31:I41)</f>
        <v>2563.2407822309565</v>
      </c>
      <c r="J30" s="231">
        <v>100</v>
      </c>
      <c r="K30" s="236">
        <f t="shared" ref="K30" si="11">IF(OR(OR(I30=0,H30=0),I30=""),"",(I30/H30-1)*100)</f>
        <v>8.2435907728915847</v>
      </c>
      <c r="L30" s="13"/>
      <c r="M30" s="73"/>
      <c r="N30" s="156">
        <f>N13</f>
        <v>2021</v>
      </c>
      <c r="O30" s="156">
        <f>O13</f>
        <v>2022</v>
      </c>
      <c r="P30" s="156">
        <f>P13</f>
        <v>2021</v>
      </c>
      <c r="Q30" s="156">
        <f>Q13</f>
        <v>2022</v>
      </c>
      <c r="Z30" s="74"/>
    </row>
    <row r="31" spans="1:26" ht="13.15" x14ac:dyDescent="0.4">
      <c r="A31" s="3"/>
      <c r="B31" s="2" t="s">
        <v>265</v>
      </c>
      <c r="C31" s="230">
        <f>N31/1000</f>
        <v>59.799154246185566</v>
      </c>
      <c r="D31" s="281">
        <f>O31/1000</f>
        <v>56.635017677569806</v>
      </c>
      <c r="E31" s="232">
        <f>IF(D31=0,"",D31/$D$30*100)</f>
        <v>4.542214147749509</v>
      </c>
      <c r="F31" s="232">
        <f>IF(OR(OR(D31=0,C31=0),D31=""),"",(D31/C31-1)*100)</f>
        <v>-5.2912731099664212</v>
      </c>
      <c r="G31" s="179"/>
      <c r="H31" s="230">
        <f>P31/1000</f>
        <v>563.39285863777764</v>
      </c>
      <c r="I31" s="281">
        <f>Q31/1000</f>
        <v>611.23696128141728</v>
      </c>
      <c r="J31" s="232">
        <f>IF(I31=0,"",I31/$I$30*100)</f>
        <v>23.846256095746796</v>
      </c>
      <c r="K31" s="232">
        <f>IF(OR(OR(I31=0,H31=0),I31=""),"",(I31/H31-1)*100)</f>
        <v>8.4921386400462104</v>
      </c>
      <c r="L31" s="13"/>
      <c r="M31" s="73"/>
      <c r="N31" s="156">
        <v>59799.154246185564</v>
      </c>
      <c r="O31" s="156">
        <v>56635.017677569806</v>
      </c>
      <c r="P31" s="156">
        <v>563392.85863777762</v>
      </c>
      <c r="Q31" s="156">
        <v>611236.96128141729</v>
      </c>
      <c r="Z31" s="74"/>
    </row>
    <row r="32" spans="1:26" ht="13.15" x14ac:dyDescent="0.4">
      <c r="A32" s="3"/>
      <c r="B32" s="2" t="s">
        <v>263</v>
      </c>
      <c r="C32" s="230">
        <f t="shared" ref="C32:C41" si="12">N32/1000</f>
        <v>360.15962596239245</v>
      </c>
      <c r="D32" s="281">
        <f t="shared" ref="D32:D41" si="13">O32/1000</f>
        <v>321.9580852196799</v>
      </c>
      <c r="E32" s="232">
        <f t="shared" ref="E32:E41" si="14">IF(D32=0,"",D32/$D$30*100)</f>
        <v>25.821525791566124</v>
      </c>
      <c r="F32" s="232">
        <f t="shared" ref="F32:F41" si="15">IF(OR(OR(D32=0,C32=0),D32=""),"",(D32/C32-1)*100)</f>
        <v>-10.606835966311646</v>
      </c>
      <c r="G32" s="179"/>
      <c r="H32" s="230">
        <f t="shared" ref="H32:H41" si="16">P32/1000</f>
        <v>328.79559545387059</v>
      </c>
      <c r="I32" s="281">
        <f t="shared" ref="I32:I41" si="17">Q32/1000</f>
        <v>367.68684772563216</v>
      </c>
      <c r="J32" s="232">
        <f t="shared" ref="J32:J41" si="18">IF(I32=0,"",I32/$I$30*100)</f>
        <v>14.344608211391291</v>
      </c>
      <c r="K32" s="232">
        <f t="shared" ref="K32:K41" si="19">IF(OR(OR(I32=0,H32=0),I32=""),"",(I32/H32-1)*100)</f>
        <v>11.828398193131505</v>
      </c>
      <c r="L32" s="13"/>
      <c r="M32" s="73"/>
      <c r="N32" s="156">
        <v>360159.62596239243</v>
      </c>
      <c r="O32" s="156">
        <v>321958.08521967992</v>
      </c>
      <c r="P32" s="156">
        <v>328795.5954538706</v>
      </c>
      <c r="Q32" s="156">
        <v>367686.84772563213</v>
      </c>
      <c r="Z32" s="74"/>
    </row>
    <row r="33" spans="1:26" ht="13.15" x14ac:dyDescent="0.4">
      <c r="A33" s="3"/>
      <c r="B33" s="2" t="s">
        <v>256</v>
      </c>
      <c r="C33" s="230">
        <f t="shared" si="12"/>
        <v>153.30211414997063</v>
      </c>
      <c r="D33" s="281">
        <f t="shared" si="13"/>
        <v>169.52857644055192</v>
      </c>
      <c r="E33" s="232">
        <f t="shared" si="14"/>
        <v>13.596448450674362</v>
      </c>
      <c r="F33" s="232">
        <f t="shared" si="15"/>
        <v>10.584630473332846</v>
      </c>
      <c r="G33" s="179"/>
      <c r="H33" s="230">
        <f t="shared" si="16"/>
        <v>111.16849203205436</v>
      </c>
      <c r="I33" s="281">
        <f t="shared" si="17"/>
        <v>135.19659047023333</v>
      </c>
      <c r="J33" s="232">
        <f t="shared" si="18"/>
        <v>5.2744397407941861</v>
      </c>
      <c r="K33" s="232">
        <f t="shared" si="19"/>
        <v>21.614126448032334</v>
      </c>
      <c r="L33" s="13"/>
      <c r="M33" s="73"/>
      <c r="N33" s="156">
        <v>153302.11414997064</v>
      </c>
      <c r="O33" s="156">
        <v>169528.57644055193</v>
      </c>
      <c r="P33" s="156">
        <v>111168.49203205436</v>
      </c>
      <c r="Q33" s="156">
        <v>135196.59047023332</v>
      </c>
      <c r="Z33" s="74"/>
    </row>
    <row r="34" spans="1:26" ht="13.15" x14ac:dyDescent="0.4">
      <c r="A34" s="3"/>
      <c r="B34" s="2" t="s">
        <v>257</v>
      </c>
      <c r="C34" s="230">
        <f t="shared" si="12"/>
        <v>101.55781270956088</v>
      </c>
      <c r="D34" s="281">
        <f t="shared" si="13"/>
        <v>117.67432546603273</v>
      </c>
      <c r="E34" s="232">
        <f t="shared" si="14"/>
        <v>9.437659029289625</v>
      </c>
      <c r="F34" s="232">
        <f t="shared" si="15"/>
        <v>15.869298802803588</v>
      </c>
      <c r="G34" s="179"/>
      <c r="H34" s="230">
        <f t="shared" si="16"/>
        <v>440.46132228624612</v>
      </c>
      <c r="I34" s="281">
        <f t="shared" si="17"/>
        <v>428.57063069892672</v>
      </c>
      <c r="J34" s="232">
        <f t="shared" si="18"/>
        <v>16.719874062159452</v>
      </c>
      <c r="K34" s="232">
        <f t="shared" si="19"/>
        <v>-2.6995994848310167</v>
      </c>
      <c r="L34" s="13"/>
      <c r="M34" s="73"/>
      <c r="N34" s="156">
        <v>101557.81270956088</v>
      </c>
      <c r="O34" s="156">
        <v>117674.32546603272</v>
      </c>
      <c r="P34" s="156">
        <v>440461.32228624611</v>
      </c>
      <c r="Q34" s="156">
        <v>428570.63069892675</v>
      </c>
      <c r="Z34" s="74"/>
    </row>
    <row r="35" spans="1:26" ht="13.15" x14ac:dyDescent="0.4">
      <c r="A35" s="3"/>
      <c r="B35" s="2" t="s">
        <v>258</v>
      </c>
      <c r="C35" s="230">
        <f t="shared" si="12"/>
        <v>162.13137099816481</v>
      </c>
      <c r="D35" s="281">
        <f t="shared" si="13"/>
        <v>172.12257361400472</v>
      </c>
      <c r="E35" s="232">
        <f t="shared" si="14"/>
        <v>13.804490950591264</v>
      </c>
      <c r="F35" s="232">
        <f t="shared" si="15"/>
        <v>6.1624117247198296</v>
      </c>
      <c r="G35" s="179"/>
      <c r="H35" s="230">
        <f t="shared" si="16"/>
        <v>244.75243004552868</v>
      </c>
      <c r="I35" s="281">
        <f t="shared" si="17"/>
        <v>276.53274317628228</v>
      </c>
      <c r="J35" s="232">
        <f t="shared" si="18"/>
        <v>10.788402911395538</v>
      </c>
      <c r="K35" s="232">
        <f t="shared" si="19"/>
        <v>12.984677261362364</v>
      </c>
      <c r="L35" s="13"/>
      <c r="M35" s="73"/>
      <c r="N35" s="156">
        <v>162131.37099816481</v>
      </c>
      <c r="O35" s="156">
        <v>172122.57361400471</v>
      </c>
      <c r="P35" s="156">
        <v>244752.43004552869</v>
      </c>
      <c r="Q35" s="156">
        <v>276532.74317628227</v>
      </c>
      <c r="Z35" s="74"/>
    </row>
    <row r="36" spans="1:26" ht="13.15" x14ac:dyDescent="0.4">
      <c r="A36" s="3"/>
      <c r="B36" s="2" t="s">
        <v>259</v>
      </c>
      <c r="C36" s="230">
        <f t="shared" si="12"/>
        <v>138.30020451597613</v>
      </c>
      <c r="D36" s="281">
        <f t="shared" si="13"/>
        <v>124.72297295035229</v>
      </c>
      <c r="E36" s="232">
        <f t="shared" si="14"/>
        <v>10.002971227266661</v>
      </c>
      <c r="F36" s="232">
        <f t="shared" si="15"/>
        <v>-9.8172172724845357</v>
      </c>
      <c r="G36" s="179"/>
      <c r="H36" s="230">
        <f t="shared" si="16"/>
        <v>55.577484838035801</v>
      </c>
      <c r="I36" s="281">
        <f t="shared" si="17"/>
        <v>62.2992684079707</v>
      </c>
      <c r="J36" s="232">
        <f t="shared" si="18"/>
        <v>2.4304883427200918</v>
      </c>
      <c r="K36" s="232">
        <f t="shared" si="19"/>
        <v>12.094436424252653</v>
      </c>
      <c r="L36" s="13"/>
      <c r="M36" s="73"/>
      <c r="N36" s="156">
        <v>138300.20451597613</v>
      </c>
      <c r="O36" s="156">
        <v>124722.97295035228</v>
      </c>
      <c r="P36" s="156">
        <v>55577.484838035802</v>
      </c>
      <c r="Q36" s="156">
        <v>62299.268407970703</v>
      </c>
      <c r="Z36" s="74"/>
    </row>
    <row r="37" spans="1:26" ht="13.15" x14ac:dyDescent="0.4">
      <c r="A37" s="3"/>
      <c r="B37" s="2" t="s">
        <v>260</v>
      </c>
      <c r="C37" s="230">
        <f t="shared" si="12"/>
        <v>9.3077076559610941</v>
      </c>
      <c r="D37" s="281">
        <f t="shared" si="13"/>
        <v>3.661543697181068</v>
      </c>
      <c r="E37" s="232">
        <f t="shared" si="14"/>
        <v>0.29366134709490471</v>
      </c>
      <c r="F37" s="232">
        <f t="shared" si="15"/>
        <v>-60.661165643335998</v>
      </c>
      <c r="G37" s="179"/>
      <c r="H37" s="230">
        <f t="shared" si="16"/>
        <v>146.07799685884694</v>
      </c>
      <c r="I37" s="281">
        <f t="shared" si="17"/>
        <v>160.26093515574067</v>
      </c>
      <c r="J37" s="232">
        <f t="shared" si="18"/>
        <v>6.2522778299530275</v>
      </c>
      <c r="K37" s="232">
        <f t="shared" si="19"/>
        <v>9.709154425630917</v>
      </c>
      <c r="L37" s="13"/>
      <c r="M37" s="73"/>
      <c r="N37" s="156">
        <v>9307.7076559610941</v>
      </c>
      <c r="O37" s="156">
        <v>3661.5436971810682</v>
      </c>
      <c r="P37" s="156">
        <v>146077.99685884695</v>
      </c>
      <c r="Q37" s="156">
        <v>160260.93515574068</v>
      </c>
      <c r="Z37" s="74"/>
    </row>
    <row r="38" spans="1:26" ht="13.15" x14ac:dyDescent="0.4">
      <c r="A38" s="3"/>
      <c r="B38" s="2" t="s">
        <v>261</v>
      </c>
      <c r="C38" s="230">
        <f t="shared" si="12"/>
        <v>98.907713986755027</v>
      </c>
      <c r="D38" s="281">
        <f t="shared" si="13"/>
        <v>133.35518681634287</v>
      </c>
      <c r="E38" s="232">
        <f t="shared" si="14"/>
        <v>10.695287846142383</v>
      </c>
      <c r="F38" s="232">
        <f t="shared" si="15"/>
        <v>34.827893033905099</v>
      </c>
      <c r="G38" s="179"/>
      <c r="H38" s="230">
        <f t="shared" si="16"/>
        <v>142.56406588362304</v>
      </c>
      <c r="I38" s="281">
        <f t="shared" si="17"/>
        <v>154.75224654689973</v>
      </c>
      <c r="J38" s="232">
        <f t="shared" si="18"/>
        <v>6.0373667436817504</v>
      </c>
      <c r="K38" s="232">
        <f t="shared" si="19"/>
        <v>8.5492656145385695</v>
      </c>
      <c r="L38" s="13"/>
      <c r="M38" s="73"/>
      <c r="N38" s="156">
        <v>98907.713986755029</v>
      </c>
      <c r="O38" s="156">
        <v>133355.18681634287</v>
      </c>
      <c r="P38" s="156">
        <v>142564.06588362306</v>
      </c>
      <c r="Q38" s="156">
        <v>154752.24654689973</v>
      </c>
      <c r="Z38" s="74"/>
    </row>
    <row r="39" spans="1:26" ht="13.15" x14ac:dyDescent="0.4">
      <c r="A39" s="3"/>
      <c r="B39" s="2" t="s">
        <v>262</v>
      </c>
      <c r="C39" s="230">
        <f t="shared" si="12"/>
        <v>18.829067748314106</v>
      </c>
      <c r="D39" s="281">
        <f t="shared" si="13"/>
        <v>13.048847071623594</v>
      </c>
      <c r="E39" s="232">
        <f t="shared" si="14"/>
        <v>1.0465372875485563</v>
      </c>
      <c r="F39" s="232">
        <f t="shared" si="15"/>
        <v>-30.698390137812602</v>
      </c>
      <c r="G39" s="179"/>
      <c r="H39" s="230">
        <f t="shared" si="16"/>
        <v>136.09744204667908</v>
      </c>
      <c r="I39" s="281">
        <f t="shared" si="17"/>
        <v>146.61748158243748</v>
      </c>
      <c r="J39" s="232">
        <f t="shared" si="18"/>
        <v>5.7200042461413503</v>
      </c>
      <c r="K39" s="232">
        <f t="shared" si="19"/>
        <v>7.7297849081911618</v>
      </c>
      <c r="L39" s="13"/>
      <c r="M39" s="73"/>
      <c r="N39" s="156">
        <v>18829.067748314104</v>
      </c>
      <c r="O39" s="156">
        <v>13048.847071623595</v>
      </c>
      <c r="P39" s="156">
        <v>136097.44204667909</v>
      </c>
      <c r="Q39" s="156">
        <v>146617.48158243747</v>
      </c>
      <c r="Z39" s="74"/>
    </row>
    <row r="40" spans="1:26" ht="13.15" x14ac:dyDescent="0.4">
      <c r="A40" s="3"/>
      <c r="B40" s="2" t="s">
        <v>14</v>
      </c>
      <c r="C40" s="230">
        <f t="shared" si="12"/>
        <v>87.148048793011782</v>
      </c>
      <c r="D40" s="281">
        <f t="shared" si="13"/>
        <v>83.385725900704898</v>
      </c>
      <c r="E40" s="232">
        <f t="shared" si="14"/>
        <v>6.6876614405392871</v>
      </c>
      <c r="F40" s="232">
        <f t="shared" si="15"/>
        <v>-4.3171625118571537</v>
      </c>
      <c r="G40" s="179"/>
      <c r="H40" s="230">
        <f t="shared" si="16"/>
        <v>108.47564599291789</v>
      </c>
      <c r="I40" s="281">
        <f t="shared" si="17"/>
        <v>103.43415720216316</v>
      </c>
      <c r="J40" s="232">
        <f t="shared" si="18"/>
        <v>4.0352883708465983</v>
      </c>
      <c r="K40" s="232">
        <f t="shared" si="19"/>
        <v>-4.6475766469128654</v>
      </c>
      <c r="L40" s="13"/>
      <c r="M40" s="73"/>
      <c r="N40" s="156">
        <v>87148.048793011782</v>
      </c>
      <c r="O40" s="156">
        <v>83385.7259007049</v>
      </c>
      <c r="P40" s="156">
        <v>108475.6459929179</v>
      </c>
      <c r="Q40" s="156">
        <v>103434.15720216316</v>
      </c>
      <c r="Z40" s="74"/>
    </row>
    <row r="41" spans="1:26" ht="13.15" x14ac:dyDescent="0.4">
      <c r="A41" s="3"/>
      <c r="B41" s="2" t="s">
        <v>266</v>
      </c>
      <c r="C41" s="230">
        <f t="shared" si="12"/>
        <v>35.69584134341649</v>
      </c>
      <c r="D41" s="281">
        <f t="shared" si="13"/>
        <v>50.76640442659248</v>
      </c>
      <c r="E41" s="232">
        <f t="shared" si="14"/>
        <v>4.0715424815373051</v>
      </c>
      <c r="F41" s="232">
        <f t="shared" si="15"/>
        <v>42.219380510428863</v>
      </c>
      <c r="G41" s="179"/>
      <c r="H41" s="230">
        <f t="shared" si="16"/>
        <v>90.666739509978726</v>
      </c>
      <c r="I41" s="281">
        <f t="shared" si="17"/>
        <v>116.6529199832531</v>
      </c>
      <c r="J41" s="232">
        <f t="shared" si="18"/>
        <v>4.5509934451699232</v>
      </c>
      <c r="K41" s="232">
        <f t="shared" si="19"/>
        <v>28.661205436216598</v>
      </c>
      <c r="L41" s="13"/>
      <c r="M41" s="73"/>
      <c r="N41" s="156">
        <v>35695.84134341649</v>
      </c>
      <c r="O41" s="156">
        <v>50766.404426592482</v>
      </c>
      <c r="P41" s="156">
        <v>90666.739509978725</v>
      </c>
      <c r="Q41" s="156">
        <v>116652.9199832531</v>
      </c>
      <c r="Z41" s="74"/>
    </row>
    <row r="42" spans="1:26" ht="14.25" customHeight="1" x14ac:dyDescent="0.35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73"/>
      <c r="Z42" s="74"/>
    </row>
    <row r="43" spans="1:26" ht="13.15" x14ac:dyDescent="0.4">
      <c r="A43" s="223" t="s">
        <v>191</v>
      </c>
      <c r="B43" s="214"/>
      <c r="C43" s="214"/>
      <c r="D43" s="214"/>
      <c r="E43" s="214"/>
      <c r="F43" s="40"/>
      <c r="G43" s="214" t="s">
        <v>192</v>
      </c>
      <c r="H43" s="214"/>
      <c r="I43" s="214"/>
      <c r="J43" s="214"/>
      <c r="K43" s="214"/>
      <c r="L43" s="13"/>
      <c r="M43" s="73"/>
      <c r="Z43" s="74"/>
    </row>
    <row r="44" spans="1:26" ht="13.15" x14ac:dyDescent="0.4">
      <c r="A44" s="224" t="str">
        <f>'Informalidad (personas)'!B32</f>
        <v>Porcentaje, año corrido noviembre 2022</v>
      </c>
      <c r="B44" s="212"/>
      <c r="C44" s="212"/>
      <c r="D44" s="212"/>
      <c r="E44" s="212"/>
      <c r="F44" s="40"/>
      <c r="G44" s="222" t="str">
        <f>A44</f>
        <v>Porcentaje, año corrido noviembre 2022</v>
      </c>
      <c r="H44" s="222"/>
      <c r="I44" s="222"/>
      <c r="J44" s="222"/>
      <c r="K44" s="222"/>
      <c r="L44" s="13"/>
      <c r="M44" s="73"/>
      <c r="Z44" s="74"/>
    </row>
    <row r="45" spans="1:26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73"/>
      <c r="Z45" s="74"/>
    </row>
    <row r="46" spans="1:26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73"/>
      <c r="Z46" s="74"/>
    </row>
    <row r="47" spans="1:26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73"/>
      <c r="Z47" s="74"/>
    </row>
    <row r="48" spans="1:26" ht="13.15" x14ac:dyDescent="0.4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73"/>
      <c r="Z48" s="74"/>
    </row>
    <row r="49" spans="1:26" ht="13.15" x14ac:dyDescent="0.4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73"/>
      <c r="Z49" s="74"/>
    </row>
    <row r="50" spans="1:26" ht="13.15" x14ac:dyDescent="0.4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72"/>
    </row>
    <row r="51" spans="1:26" ht="13.15" x14ac:dyDescent="0.4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72"/>
    </row>
    <row r="52" spans="1:26" ht="13.15" x14ac:dyDescent="0.4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72"/>
    </row>
    <row r="53" spans="1:26" ht="13.15" x14ac:dyDescent="0.4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72"/>
    </row>
    <row r="54" spans="1:26" ht="92.25" customHeight="1" x14ac:dyDescent="0.4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72"/>
    </row>
    <row r="55" spans="1:26" x14ac:dyDescent="0.35">
      <c r="A55" s="144" t="str">
        <f>+Índice!A46</f>
        <v>Fuente: Departamento Administrativo Nacional de Estadística, Gran Encuesta Integrada de Hogares (GEIH) noviembre 2022.</v>
      </c>
      <c r="B55" s="147"/>
      <c r="C55" s="147"/>
      <c r="D55" s="147"/>
      <c r="E55" s="147"/>
      <c r="F55" s="147"/>
      <c r="G55" s="147"/>
      <c r="H55" s="147"/>
      <c r="I55" s="147"/>
      <c r="J55" s="147"/>
      <c r="K55" s="147"/>
      <c r="L55" s="13"/>
      <c r="M55" s="72"/>
    </row>
    <row r="56" spans="1:26" x14ac:dyDescent="0.35">
      <c r="A56" s="144" t="s">
        <v>222</v>
      </c>
      <c r="B56" s="147"/>
      <c r="C56" s="147"/>
      <c r="D56" s="147"/>
      <c r="E56" s="147"/>
      <c r="F56" s="147"/>
      <c r="G56" s="147"/>
      <c r="H56" s="147"/>
      <c r="I56" s="147"/>
      <c r="J56" s="147"/>
      <c r="K56" s="147"/>
      <c r="L56" s="13"/>
      <c r="M56" s="72"/>
    </row>
    <row r="57" spans="1:26" x14ac:dyDescent="0.35">
      <c r="A57" s="149" t="s">
        <v>162</v>
      </c>
      <c r="B57" s="154"/>
      <c r="C57" s="154"/>
      <c r="D57" s="154"/>
      <c r="E57" s="154"/>
      <c r="F57" s="154"/>
      <c r="G57" s="154"/>
      <c r="H57" s="154"/>
      <c r="I57" s="154"/>
      <c r="J57" s="154"/>
      <c r="K57" s="154"/>
      <c r="L57" s="46"/>
      <c r="M57" s="72"/>
    </row>
    <row r="59" spans="1:26" x14ac:dyDescent="0.35">
      <c r="B59" s="51"/>
      <c r="C59" s="51"/>
      <c r="D59" s="51"/>
      <c r="E59" s="51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1"/>
  <sheetViews>
    <sheetView showGridLines="0" zoomScaleNormal="100" zoomScaleSheetLayoutView="100" workbookViewId="0">
      <selection activeCell="M11" sqref="M11"/>
    </sheetView>
  </sheetViews>
  <sheetFormatPr baseColWidth="10" defaultColWidth="10.86328125" defaultRowHeight="12.75" x14ac:dyDescent="0.35"/>
  <cols>
    <col min="1" max="1" width="1.86328125" style="10" customWidth="1"/>
    <col min="2" max="2" width="21.46484375" style="10" customWidth="1"/>
    <col min="3" max="5" width="10" style="10" customWidth="1"/>
    <col min="6" max="6" width="11.33203125" style="10" customWidth="1"/>
    <col min="7" max="7" width="10.46484375" style="10" customWidth="1"/>
    <col min="8" max="10" width="10" style="10" customWidth="1"/>
    <col min="11" max="11" width="11.33203125" style="10" customWidth="1"/>
    <col min="12" max="12" width="1.86328125" style="10" customWidth="1"/>
    <col min="13" max="13" width="10.86328125" style="10"/>
    <col min="14" max="17" width="10.33203125" style="10" bestFit="1" customWidth="1"/>
    <col min="18" max="16384" width="10.86328125" style="10"/>
  </cols>
  <sheetData>
    <row r="1" spans="1:18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ht="13.15" x14ac:dyDescent="0.4">
      <c r="A7" s="3"/>
      <c r="B7" s="11"/>
      <c r="C7" s="192" t="s">
        <v>78</v>
      </c>
      <c r="D7" s="192"/>
      <c r="E7" s="192"/>
      <c r="F7" s="192"/>
      <c r="G7" s="192"/>
      <c r="H7" s="192"/>
      <c r="I7" s="192"/>
      <c r="J7" s="192"/>
      <c r="K7" s="192"/>
      <c r="L7" s="13"/>
      <c r="M7" s="2"/>
      <c r="N7" s="51"/>
      <c r="O7" s="51"/>
      <c r="P7" s="51"/>
      <c r="Q7" s="51"/>
      <c r="R7" s="51"/>
    </row>
    <row r="8" spans="1:18" ht="13.15" x14ac:dyDescent="0.4">
      <c r="A8" s="3"/>
      <c r="B8" s="11"/>
      <c r="C8" s="192" t="str">
        <f>'Informalidad (ramas)'!C8:K8</f>
        <v>Miles de personas, trimestre movil sep - nov 2022</v>
      </c>
      <c r="D8" s="192"/>
      <c r="E8" s="192"/>
      <c r="F8" s="192"/>
      <c r="G8" s="192"/>
      <c r="H8" s="192"/>
      <c r="I8" s="192"/>
      <c r="J8" s="192"/>
      <c r="K8" s="192"/>
      <c r="L8" s="13"/>
      <c r="M8" s="2"/>
      <c r="N8" s="51"/>
      <c r="O8" s="51"/>
      <c r="P8" s="51"/>
      <c r="Q8" s="51"/>
      <c r="R8" s="51"/>
    </row>
    <row r="9" spans="1:18" ht="7.5" customHeight="1" x14ac:dyDescent="0.4">
      <c r="A9" s="3"/>
      <c r="B9" s="11"/>
      <c r="C9" s="20"/>
      <c r="D9" s="20"/>
      <c r="E9" s="67"/>
      <c r="F9" s="67"/>
      <c r="G9" s="11"/>
      <c r="H9" s="20"/>
      <c r="I9" s="11"/>
      <c r="J9" s="68"/>
      <c r="K9" s="68"/>
      <c r="L9" s="13"/>
      <c r="M9" s="2"/>
      <c r="N9" s="51"/>
      <c r="O9" s="51"/>
      <c r="P9" s="51"/>
      <c r="Q9" s="51"/>
      <c r="R9" s="51"/>
    </row>
    <row r="10" spans="1:18" ht="15.75" customHeight="1" x14ac:dyDescent="0.4">
      <c r="A10" s="3"/>
      <c r="B10" s="2"/>
      <c r="C10" s="190" t="s">
        <v>54</v>
      </c>
      <c r="D10" s="190"/>
      <c r="E10" s="199" t="str">
        <f>'Informalidad (ramas)'!E10:E11</f>
        <v>Part.% 2022</v>
      </c>
      <c r="F10" s="199" t="str">
        <f>'Informalidad (ramas)'!F10:F11</f>
        <v>% Cambio   '22/'21</v>
      </c>
      <c r="G10" s="179"/>
      <c r="H10" s="190" t="s">
        <v>55</v>
      </c>
      <c r="I10" s="190"/>
      <c r="J10" s="199" t="str">
        <f>E10</f>
        <v>Part.% 2022</v>
      </c>
      <c r="K10" s="226" t="str">
        <f>F10</f>
        <v>% Cambio   '22/'21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4">
      <c r="A11" s="3"/>
      <c r="B11" s="2"/>
      <c r="C11" s="174">
        <f>'Informalidad (ramas)'!C11</f>
        <v>2021</v>
      </c>
      <c r="D11" s="174">
        <f>'Informalidad (ramas)'!D11</f>
        <v>2022</v>
      </c>
      <c r="E11" s="199"/>
      <c r="F11" s="199"/>
      <c r="G11" s="179"/>
      <c r="H11" s="174">
        <f>C11</f>
        <v>2021</v>
      </c>
      <c r="I11" s="174">
        <f>D11</f>
        <v>2022</v>
      </c>
      <c r="J11" s="199"/>
      <c r="K11" s="199"/>
      <c r="L11" s="13"/>
      <c r="N11" s="203" t="s">
        <v>54</v>
      </c>
      <c r="O11" s="203"/>
      <c r="P11" s="203" t="s">
        <v>55</v>
      </c>
      <c r="Q11" s="203"/>
      <c r="R11" s="51"/>
    </row>
    <row r="12" spans="1:18" ht="6" customHeight="1" x14ac:dyDescent="0.4">
      <c r="A12" s="3"/>
      <c r="B12" s="2"/>
      <c r="C12" s="174"/>
      <c r="D12" s="174"/>
      <c r="E12" s="174"/>
      <c r="F12" s="175"/>
      <c r="G12" s="179"/>
      <c r="H12" s="174"/>
      <c r="I12" s="174"/>
      <c r="J12" s="174"/>
      <c r="K12" s="174"/>
      <c r="L12" s="13"/>
      <c r="M12" s="2"/>
      <c r="N12" s="51"/>
      <c r="O12" s="51"/>
      <c r="P12" s="51"/>
      <c r="Q12" s="51"/>
      <c r="R12" s="51"/>
    </row>
    <row r="13" spans="1:18" ht="13.15" x14ac:dyDescent="0.4">
      <c r="A13" s="3"/>
      <c r="B13" s="21" t="s">
        <v>64</v>
      </c>
      <c r="C13" s="231">
        <f>SUM(C14:C19)</f>
        <v>1239.984352317889</v>
      </c>
      <c r="D13" s="231">
        <f>SUM(D14:D19)</f>
        <v>1337.3040577821898</v>
      </c>
      <c r="E13" s="231">
        <v>100</v>
      </c>
      <c r="F13" s="236">
        <f>IF(OR(OR(D13=0,C13=0),D13=""),"",(D13/C13-1)*100)</f>
        <v>7.8484623844149448</v>
      </c>
      <c r="G13" s="179"/>
      <c r="H13" s="231">
        <f>SUM(H14:H19)</f>
        <v>2444.6492793350762</v>
      </c>
      <c r="I13" s="231">
        <f>SUM(I14:I19)</f>
        <v>2595.9633787213525</v>
      </c>
      <c r="J13" s="231">
        <v>100</v>
      </c>
      <c r="K13" s="236">
        <f>IF(OR(OR(I13=0,H13=0),I13=""),"",(I13/H13-1)*100)</f>
        <v>6.1896035830314444</v>
      </c>
      <c r="L13" s="13"/>
      <c r="M13" s="2"/>
      <c r="N13" s="51">
        <f>C11</f>
        <v>2021</v>
      </c>
      <c r="O13" s="51">
        <f>N13+1</f>
        <v>2022</v>
      </c>
      <c r="P13" s="51">
        <f>N13</f>
        <v>2021</v>
      </c>
      <c r="Q13" s="51">
        <f>O13</f>
        <v>2022</v>
      </c>
      <c r="R13" s="51"/>
    </row>
    <row r="14" spans="1:18" ht="13.15" x14ac:dyDescent="0.4">
      <c r="A14" s="3"/>
      <c r="B14" s="2" t="s">
        <v>25</v>
      </c>
      <c r="C14" s="235">
        <f>N14/1000</f>
        <v>49.2047133056912</v>
      </c>
      <c r="D14" s="261">
        <f>O14/1000</f>
        <v>52.834437886694779</v>
      </c>
      <c r="E14" s="232">
        <f>IF(D14=0,"",D14/$D$13*100)</f>
        <v>3.9508171368534093</v>
      </c>
      <c r="F14" s="232">
        <f>IF(OR(OR(D14=0,C14=0),D14=""),"",(D14/C14-1)*100)</f>
        <v>7.3767822981782416</v>
      </c>
      <c r="G14" s="179"/>
      <c r="H14" s="235">
        <f>P14/1000</f>
        <v>20.181037025551539</v>
      </c>
      <c r="I14" s="261">
        <f>Q14/1000</f>
        <v>51.105090221197024</v>
      </c>
      <c r="J14" s="232">
        <f>IF(I14=0,"",I14/$I$13*100)</f>
        <v>1.9686367935732956</v>
      </c>
      <c r="K14" s="232">
        <f>IF(OR(OR(I14=0,H14=0),I14=""),"",(I14/H14-1)*100)</f>
        <v>153.23322164511185</v>
      </c>
      <c r="L14" s="13"/>
      <c r="M14" s="2"/>
      <c r="N14" s="69">
        <v>49204.713305691199</v>
      </c>
      <c r="O14" s="69">
        <v>52834.437886694781</v>
      </c>
      <c r="P14" s="69">
        <v>20181.037025551541</v>
      </c>
      <c r="Q14" s="69">
        <v>51105.090221197024</v>
      </c>
      <c r="R14" s="51"/>
    </row>
    <row r="15" spans="1:18" ht="13.15" x14ac:dyDescent="0.4">
      <c r="A15" s="3"/>
      <c r="B15" s="2" t="s">
        <v>26</v>
      </c>
      <c r="C15" s="235">
        <f t="shared" ref="C15:C19" si="0">N15/1000</f>
        <v>265.02369235049372</v>
      </c>
      <c r="D15" s="261">
        <f t="shared" ref="D15:D19" si="1">O15/1000</f>
        <v>416.12117047879889</v>
      </c>
      <c r="E15" s="232">
        <f t="shared" ref="E15:E19" si="2">IF(D15=0,"",D15/$D$13*100)</f>
        <v>31.116421733506293</v>
      </c>
      <c r="F15" s="232">
        <f t="shared" ref="F15:F19" si="3">IF(OR(OR(D15=0,C15=0),D15=""),"",(D15/C15-1)*100)</f>
        <v>57.012819038261227</v>
      </c>
      <c r="G15" s="179"/>
      <c r="H15" s="235">
        <f t="shared" ref="H15:H19" si="4">P15/1000</f>
        <v>1778.236427566161</v>
      </c>
      <c r="I15" s="261">
        <f t="shared" ref="I15:I19" si="5">Q15/1000</f>
        <v>1899.0275515012593</v>
      </c>
      <c r="J15" s="232">
        <f t="shared" ref="J15:J19" si="6">IF(I15=0,"",I15/$I$13*100)</f>
        <v>73.153094803541848</v>
      </c>
      <c r="K15" s="232">
        <f t="shared" ref="K15:K19" si="7">IF(OR(OR(I15=0,H15=0),I15=""),"",(I15/H15-1)*100)</f>
        <v>6.7927482567896158</v>
      </c>
      <c r="L15" s="13"/>
      <c r="M15" s="2"/>
      <c r="N15" s="69">
        <v>265023.69235049374</v>
      </c>
      <c r="O15" s="69">
        <v>416121.17047879891</v>
      </c>
      <c r="P15" s="69">
        <v>1778236.4275661609</v>
      </c>
      <c r="Q15" s="69">
        <v>1899027.5515012592</v>
      </c>
      <c r="R15" s="51"/>
    </row>
    <row r="16" spans="1:18" ht="13.15" x14ac:dyDescent="0.4">
      <c r="A16" s="3"/>
      <c r="B16" s="2" t="s">
        <v>27</v>
      </c>
      <c r="C16" s="235">
        <f t="shared" si="0"/>
        <v>1.7489415122100245</v>
      </c>
      <c r="D16" s="261">
        <f t="shared" si="1"/>
        <v>0</v>
      </c>
      <c r="E16" s="232" t="str">
        <f>IF(D16=0,"",D16/$D$13*100)</f>
        <v/>
      </c>
      <c r="F16" s="232" t="str">
        <f t="shared" si="3"/>
        <v/>
      </c>
      <c r="G16" s="179"/>
      <c r="H16" s="235">
        <f t="shared" si="4"/>
        <v>213.63941427817119</v>
      </c>
      <c r="I16" s="261">
        <f t="shared" si="5"/>
        <v>217.31789360194409</v>
      </c>
      <c r="J16" s="232">
        <f t="shared" si="6"/>
        <v>8.3713774771732137</v>
      </c>
      <c r="K16" s="232">
        <f t="shared" si="7"/>
        <v>1.7218167987407496</v>
      </c>
      <c r="L16" s="13"/>
      <c r="M16" s="2"/>
      <c r="N16" s="69">
        <v>1748.9415122100245</v>
      </c>
      <c r="O16" s="69">
        <v>0</v>
      </c>
      <c r="P16" s="69">
        <v>213639.4142781712</v>
      </c>
      <c r="Q16" s="69">
        <v>217317.89360194409</v>
      </c>
      <c r="R16" s="51"/>
    </row>
    <row r="17" spans="1:18" ht="13.15" x14ac:dyDescent="0.4">
      <c r="A17" s="3"/>
      <c r="B17" s="2" t="s">
        <v>29</v>
      </c>
      <c r="C17" s="235">
        <f t="shared" si="0"/>
        <v>25.812409256885626</v>
      </c>
      <c r="D17" s="261">
        <f t="shared" si="1"/>
        <v>18.009283505645513</v>
      </c>
      <c r="E17" s="232">
        <f t="shared" si="2"/>
        <v>1.3466857743266289</v>
      </c>
      <c r="F17" s="232">
        <f t="shared" si="3"/>
        <v>-30.230133396628133</v>
      </c>
      <c r="G17" s="179"/>
      <c r="H17" s="235">
        <f t="shared" si="4"/>
        <v>5.8280071133091518</v>
      </c>
      <c r="I17" s="261">
        <f t="shared" si="5"/>
        <v>1.8273372072023064</v>
      </c>
      <c r="J17" s="232">
        <f t="shared" si="6"/>
        <v>7.03914863430148E-2</v>
      </c>
      <c r="K17" s="232">
        <f t="shared" si="7"/>
        <v>-68.645590650888181</v>
      </c>
      <c r="L17" s="13"/>
      <c r="M17" s="2"/>
      <c r="N17" s="69">
        <v>25812.409256885625</v>
      </c>
      <c r="O17" s="69">
        <v>18009.283505645511</v>
      </c>
      <c r="P17" s="69">
        <v>5828.0071133091515</v>
      </c>
      <c r="Q17" s="69">
        <v>1827.3372072023064</v>
      </c>
      <c r="R17" s="51"/>
    </row>
    <row r="18" spans="1:18" ht="13.15" x14ac:dyDescent="0.4">
      <c r="A18" s="3"/>
      <c r="B18" s="2" t="s">
        <v>146</v>
      </c>
      <c r="C18" s="235">
        <f t="shared" si="0"/>
        <v>41.518493575599699</v>
      </c>
      <c r="D18" s="261">
        <f t="shared" si="1"/>
        <v>54.071688102151889</v>
      </c>
      <c r="E18" s="232">
        <f t="shared" si="2"/>
        <v>4.0433353796761367</v>
      </c>
      <c r="F18" s="232">
        <f t="shared" si="3"/>
        <v>30.235187853563318</v>
      </c>
      <c r="G18" s="179"/>
      <c r="H18" s="235">
        <f t="shared" si="4"/>
        <v>70.670593478529284</v>
      </c>
      <c r="I18" s="261">
        <f t="shared" si="5"/>
        <v>83.261546736255909</v>
      </c>
      <c r="J18" s="232">
        <f t="shared" si="6"/>
        <v>3.2073467375825069</v>
      </c>
      <c r="K18" s="232">
        <f t="shared" si="7"/>
        <v>17.816396662286316</v>
      </c>
      <c r="L18" s="13"/>
      <c r="M18" s="2"/>
      <c r="N18" s="69">
        <v>41518.493575599699</v>
      </c>
      <c r="O18" s="69">
        <v>54071.688102151886</v>
      </c>
      <c r="P18" s="69">
        <v>70670.593478529277</v>
      </c>
      <c r="Q18" s="69">
        <v>83261.546736255914</v>
      </c>
      <c r="R18" s="51"/>
    </row>
    <row r="19" spans="1:18" ht="13.15" x14ac:dyDescent="0.4">
      <c r="A19" s="3"/>
      <c r="B19" s="2" t="s">
        <v>28</v>
      </c>
      <c r="C19" s="235">
        <f t="shared" si="0"/>
        <v>856.67610231700883</v>
      </c>
      <c r="D19" s="261">
        <f t="shared" si="1"/>
        <v>796.26747780889878</v>
      </c>
      <c r="E19" s="232">
        <f t="shared" si="2"/>
        <v>59.542739975637524</v>
      </c>
      <c r="F19" s="232">
        <f t="shared" si="3"/>
        <v>-7.0515127414813916</v>
      </c>
      <c r="G19" s="179"/>
      <c r="H19" s="235">
        <f t="shared" si="4"/>
        <v>356.0937998733537</v>
      </c>
      <c r="I19" s="261">
        <f t="shared" si="5"/>
        <v>343.42395945349421</v>
      </c>
      <c r="J19" s="232">
        <f t="shared" si="6"/>
        <v>13.229152701786125</v>
      </c>
      <c r="K19" s="232">
        <f t="shared" si="7"/>
        <v>-3.5580064646914877</v>
      </c>
      <c r="L19" s="13"/>
      <c r="M19" s="2"/>
      <c r="N19" s="69">
        <v>856676.10231700877</v>
      </c>
      <c r="O19" s="69">
        <v>796267.47780889878</v>
      </c>
      <c r="P19" s="69">
        <v>356093.79987335368</v>
      </c>
      <c r="Q19" s="69">
        <v>343423.95945349423</v>
      </c>
      <c r="R19" s="51"/>
    </row>
    <row r="20" spans="1:18" x14ac:dyDescent="0.35">
      <c r="A20" s="3"/>
      <c r="B20" s="2"/>
      <c r="C20" s="61"/>
      <c r="D20" s="61"/>
      <c r="E20" s="61"/>
      <c r="F20" s="61"/>
      <c r="G20" s="61"/>
      <c r="H20" s="61"/>
      <c r="I20" s="61"/>
      <c r="J20" s="61"/>
      <c r="K20" s="61"/>
      <c r="L20" s="13"/>
      <c r="M20" s="2"/>
      <c r="N20" s="51"/>
      <c r="O20" s="51"/>
      <c r="P20" s="51"/>
      <c r="Q20" s="51"/>
      <c r="R20" s="51"/>
    </row>
    <row r="21" spans="1:18" x14ac:dyDescent="0.35">
      <c r="A21" s="3"/>
      <c r="B21" s="2" t="s">
        <v>46</v>
      </c>
      <c r="C21" s="235">
        <f>+C15+C16</f>
        <v>266.77263386270374</v>
      </c>
      <c r="D21" s="261">
        <f>+D16+D15</f>
        <v>416.12117047879889</v>
      </c>
      <c r="E21" s="232">
        <f>+D21/D13*100</f>
        <v>31.116421733506293</v>
      </c>
      <c r="F21" s="232">
        <f>+(D21/C21-1)*100</f>
        <v>55.983454694591472</v>
      </c>
      <c r="G21" s="61"/>
      <c r="H21" s="235">
        <f>+H15+H16</f>
        <v>1991.8758418443322</v>
      </c>
      <c r="I21" s="261">
        <f>+I16+I15</f>
        <v>2116.3454451032035</v>
      </c>
      <c r="J21" s="232">
        <f>+I21/I13*100</f>
        <v>81.524472280715074</v>
      </c>
      <c r="K21" s="232">
        <f>+(I21/H21-1)*100</f>
        <v>6.2488635407928594</v>
      </c>
      <c r="L21" s="13"/>
      <c r="M21" s="2"/>
      <c r="N21" s="51"/>
      <c r="O21" s="51"/>
      <c r="P21" s="51"/>
      <c r="Q21" s="51"/>
      <c r="R21" s="51"/>
    </row>
    <row r="22" spans="1:18" x14ac:dyDescent="0.35">
      <c r="A22" s="3"/>
      <c r="B22" s="2"/>
      <c r="C22" s="61"/>
      <c r="D22" s="61"/>
      <c r="E22" s="61"/>
      <c r="F22" s="61"/>
      <c r="G22" s="61"/>
      <c r="H22" s="61"/>
      <c r="I22" s="61"/>
      <c r="J22" s="61"/>
      <c r="K22" s="61"/>
      <c r="L22" s="13"/>
      <c r="M22" s="2"/>
      <c r="N22" s="51"/>
      <c r="O22" s="51"/>
      <c r="P22" s="51"/>
      <c r="Q22" s="51"/>
      <c r="R22" s="51"/>
    </row>
    <row r="23" spans="1:18" ht="13.15" x14ac:dyDescent="0.4">
      <c r="A23" s="3"/>
      <c r="B23" s="2"/>
      <c r="C23" s="190" t="str">
        <f>'Informalidad (ramas)'!C26:K26</f>
        <v>Miles de personas, año corrido a noviembre de 2022</v>
      </c>
      <c r="D23" s="190"/>
      <c r="E23" s="190"/>
      <c r="F23" s="190"/>
      <c r="G23" s="190"/>
      <c r="H23" s="190"/>
      <c r="I23" s="190"/>
      <c r="J23" s="190"/>
      <c r="K23" s="190"/>
      <c r="L23" s="13"/>
      <c r="M23" s="2"/>
      <c r="N23" s="51"/>
      <c r="O23" s="51"/>
      <c r="P23" s="51"/>
      <c r="Q23" s="51"/>
      <c r="R23" s="51"/>
    </row>
    <row r="24" spans="1:18" x14ac:dyDescent="0.35">
      <c r="A24" s="3"/>
      <c r="B24" s="2"/>
      <c r="C24" s="61"/>
      <c r="D24" s="61"/>
      <c r="E24" s="257"/>
      <c r="F24" s="257"/>
      <c r="G24" s="61"/>
      <c r="H24" s="61"/>
      <c r="I24" s="61"/>
      <c r="J24" s="272"/>
      <c r="K24" s="272"/>
      <c r="L24" s="13"/>
      <c r="M24" s="2"/>
      <c r="N24" s="52"/>
      <c r="O24" s="51"/>
      <c r="P24" s="51"/>
      <c r="Q24" s="51"/>
      <c r="R24" s="51"/>
    </row>
    <row r="25" spans="1:18" ht="15" customHeight="1" x14ac:dyDescent="0.4">
      <c r="A25" s="3"/>
      <c r="B25" s="2"/>
      <c r="C25" s="190" t="s">
        <v>54</v>
      </c>
      <c r="D25" s="190"/>
      <c r="E25" s="199" t="str">
        <f>E10</f>
        <v>Part.% 2022</v>
      </c>
      <c r="F25" s="199" t="str">
        <f>F10</f>
        <v>% Cambio   '22/'21</v>
      </c>
      <c r="G25" s="179"/>
      <c r="H25" s="190" t="s">
        <v>55</v>
      </c>
      <c r="I25" s="190"/>
      <c r="J25" s="199" t="str">
        <f>J10</f>
        <v>Part.% 2022</v>
      </c>
      <c r="K25" s="199" t="str">
        <f>K10</f>
        <v>% Cambio   '22/'21</v>
      </c>
      <c r="L25" s="13"/>
      <c r="M25" s="2"/>
      <c r="N25" s="52"/>
      <c r="O25" s="51"/>
      <c r="P25" s="51"/>
      <c r="Q25" s="51"/>
      <c r="R25" s="51"/>
    </row>
    <row r="26" spans="1:18" ht="13.15" x14ac:dyDescent="0.4">
      <c r="A26" s="3"/>
      <c r="B26" s="2"/>
      <c r="C26" s="174">
        <f>C11</f>
        <v>2021</v>
      </c>
      <c r="D26" s="174">
        <f>D11</f>
        <v>2022</v>
      </c>
      <c r="E26" s="199"/>
      <c r="F26" s="199"/>
      <c r="G26" s="179"/>
      <c r="H26" s="174">
        <f>H11</f>
        <v>2021</v>
      </c>
      <c r="I26" s="174">
        <f>I11</f>
        <v>2022</v>
      </c>
      <c r="J26" s="199"/>
      <c r="K26" s="199"/>
      <c r="L26" s="13"/>
      <c r="M26" s="2"/>
      <c r="N26" s="203" t="s">
        <v>54</v>
      </c>
      <c r="O26" s="203"/>
      <c r="P26" s="203" t="s">
        <v>55</v>
      </c>
      <c r="Q26" s="203"/>
      <c r="R26" s="51"/>
    </row>
    <row r="27" spans="1:18" ht="6" customHeight="1" x14ac:dyDescent="0.4">
      <c r="A27" s="3"/>
      <c r="B27" s="2"/>
      <c r="C27" s="174"/>
      <c r="D27" s="174"/>
      <c r="E27" s="174"/>
      <c r="F27" s="179"/>
      <c r="G27" s="179"/>
      <c r="H27" s="174"/>
      <c r="I27" s="174"/>
      <c r="J27" s="174"/>
      <c r="K27" s="174"/>
      <c r="L27" s="13"/>
      <c r="M27" s="2"/>
      <c r="N27" s="51"/>
      <c r="O27" s="51"/>
      <c r="P27" s="51"/>
      <c r="Q27" s="51"/>
      <c r="R27" s="51"/>
    </row>
    <row r="28" spans="1:18" ht="13.15" x14ac:dyDescent="0.4">
      <c r="A28" s="3"/>
      <c r="B28" s="21" t="s">
        <v>64</v>
      </c>
      <c r="C28" s="231">
        <f>SUM(C29:C34)</f>
        <v>1225.138662109709</v>
      </c>
      <c r="D28" s="231">
        <f>SUM(D29:D34)</f>
        <v>1246.8592592806363</v>
      </c>
      <c r="E28" s="231">
        <v>100</v>
      </c>
      <c r="F28" s="236">
        <f>IF(OR(OR(D28=0,C28=0),D28=""),"",(D28/C28-1)*100)</f>
        <v>1.7729092912245559</v>
      </c>
      <c r="G28" s="179"/>
      <c r="H28" s="231">
        <f>SUM(H29:H34)</f>
        <v>2368.030073585559</v>
      </c>
      <c r="I28" s="231">
        <f>SUM(I29:I34)</f>
        <v>2563.240782230956</v>
      </c>
      <c r="J28" s="231">
        <v>100</v>
      </c>
      <c r="K28" s="236">
        <f>IF(OR(OR(I28=0,H28=0),I28=""),"",(I28/H28-1)*100)</f>
        <v>8.2435907728915847</v>
      </c>
      <c r="L28" s="13"/>
      <c r="M28" s="2"/>
      <c r="N28" s="51">
        <f>N13</f>
        <v>2021</v>
      </c>
      <c r="O28" s="51">
        <f t="shared" ref="O28:Q28" si="8">O13</f>
        <v>2022</v>
      </c>
      <c r="P28" s="51">
        <f t="shared" si="8"/>
        <v>2021</v>
      </c>
      <c r="Q28" s="51">
        <f t="shared" si="8"/>
        <v>2022</v>
      </c>
      <c r="R28" s="51"/>
    </row>
    <row r="29" spans="1:18" ht="13.15" x14ac:dyDescent="0.4">
      <c r="A29" s="3"/>
      <c r="B29" s="2" t="s">
        <v>25</v>
      </c>
      <c r="C29" s="235">
        <f>N29/1000</f>
        <v>44.443775832141</v>
      </c>
      <c r="D29" s="261">
        <f>O29/1000</f>
        <v>51.806262230811328</v>
      </c>
      <c r="E29" s="232">
        <f>IF(D29=0,"",D29/$D$28*100)</f>
        <v>4.1549406514974647</v>
      </c>
      <c r="F29" s="232">
        <f>IF(OR(OR(D29=0,C29=0),D29=""),"",(D29/C29-1)*100)</f>
        <v>16.565843609862462</v>
      </c>
      <c r="G29" s="179"/>
      <c r="H29" s="235">
        <f>P29/1000</f>
        <v>27.271288424477184</v>
      </c>
      <c r="I29" s="261">
        <f>Q29/1000</f>
        <v>44.96627497981865</v>
      </c>
      <c r="J29" s="232">
        <f>IF(I29=0,"",I29/$I$28*100)</f>
        <v>1.7542743269199066</v>
      </c>
      <c r="K29" s="232">
        <f>IF(OR(OR(I29=0,H29=0),I29=""),"",(I29/H29-1)*100)</f>
        <v>64.885040559577803</v>
      </c>
      <c r="L29" s="13"/>
      <c r="M29" s="2"/>
      <c r="N29" s="69">
        <v>44443.775832141</v>
      </c>
      <c r="O29" s="69">
        <v>51806.262230811328</v>
      </c>
      <c r="P29" s="69">
        <v>27271.288424477185</v>
      </c>
      <c r="Q29" s="69">
        <v>44966.274979818649</v>
      </c>
      <c r="R29" s="51"/>
    </row>
    <row r="30" spans="1:18" ht="13.15" x14ac:dyDescent="0.4">
      <c r="A30" s="3"/>
      <c r="B30" s="2" t="s">
        <v>26</v>
      </c>
      <c r="C30" s="235">
        <f t="shared" ref="C30:C34" si="9">N30/1000</f>
        <v>282.3221727047524</v>
      </c>
      <c r="D30" s="261">
        <f t="shared" ref="D30:D33" si="10">O30/1000</f>
        <v>348.99363728388136</v>
      </c>
      <c r="E30" s="232">
        <f t="shared" ref="E30:E34" si="11">IF(D30=0,"",D30/$D$28*100)</f>
        <v>27.989817991585507</v>
      </c>
      <c r="F30" s="232">
        <f t="shared" ref="F30:F34" si="12">IF(OR(OR(D30=0,C30=0),D30=""),"",(D30/C30-1)*100)</f>
        <v>23.615383779598776</v>
      </c>
      <c r="G30" s="179"/>
      <c r="H30" s="235">
        <f t="shared" ref="H30:H34" si="13">P30/1000</f>
        <v>1745.6637137176983</v>
      </c>
      <c r="I30" s="261">
        <f t="shared" ref="I30:I34" si="14">Q30/1000</f>
        <v>1890.6496808806514</v>
      </c>
      <c r="J30" s="232">
        <f t="shared" ref="J30:J34" si="15">IF(I30=0,"",I30/$I$28*100)</f>
        <v>73.76012795938334</v>
      </c>
      <c r="K30" s="232">
        <f t="shared" ref="K30:K34" si="16">IF(OR(OR(I30=0,H30=0),I30=""),"",(I30/H30-1)*100)</f>
        <v>8.3054924051883852</v>
      </c>
      <c r="L30" s="13"/>
      <c r="M30" s="2"/>
      <c r="N30" s="69">
        <v>282322.17270475242</v>
      </c>
      <c r="O30" s="69">
        <v>348993.63728388137</v>
      </c>
      <c r="P30" s="69">
        <v>1745663.7137176984</v>
      </c>
      <c r="Q30" s="69">
        <v>1890649.6808806513</v>
      </c>
      <c r="R30" s="51"/>
    </row>
    <row r="31" spans="1:18" ht="13.15" x14ac:dyDescent="0.4">
      <c r="A31" s="3"/>
      <c r="B31" s="2" t="s">
        <v>27</v>
      </c>
      <c r="C31" s="235">
        <f t="shared" si="9"/>
        <v>0.47698404878455442</v>
      </c>
      <c r="D31" s="261">
        <f t="shared" si="10"/>
        <v>0</v>
      </c>
      <c r="E31" s="232" t="str">
        <f t="shared" si="11"/>
        <v/>
      </c>
      <c r="F31" s="232" t="str">
        <f t="shared" si="12"/>
        <v/>
      </c>
      <c r="G31" s="179"/>
      <c r="H31" s="235">
        <f t="shared" si="13"/>
        <v>240.53122097388137</v>
      </c>
      <c r="I31" s="261">
        <f t="shared" si="14"/>
        <v>237.25979473973342</v>
      </c>
      <c r="J31" s="232">
        <f t="shared" si="15"/>
        <v>9.2562429711823917</v>
      </c>
      <c r="K31" s="232">
        <f t="shared" si="16"/>
        <v>-1.3600838264996695</v>
      </c>
      <c r="L31" s="13"/>
      <c r="M31" s="2"/>
      <c r="N31" s="69">
        <v>476.98404878455443</v>
      </c>
      <c r="O31" s="69">
        <v>0</v>
      </c>
      <c r="P31" s="69">
        <v>240531.22097388137</v>
      </c>
      <c r="Q31" s="69">
        <v>237259.79473973342</v>
      </c>
      <c r="R31" s="51"/>
    </row>
    <row r="32" spans="1:18" ht="13.15" x14ac:dyDescent="0.4">
      <c r="A32" s="3"/>
      <c r="B32" s="2" t="s">
        <v>29</v>
      </c>
      <c r="C32" s="235">
        <f t="shared" si="9"/>
        <v>34.821801204352433</v>
      </c>
      <c r="D32" s="261">
        <f t="shared" si="10"/>
        <v>18.56450623859088</v>
      </c>
      <c r="E32" s="232">
        <f t="shared" si="11"/>
        <v>1.4889015019466991</v>
      </c>
      <c r="F32" s="232">
        <f t="shared" si="12"/>
        <v>-46.687116701273702</v>
      </c>
      <c r="G32" s="179"/>
      <c r="H32" s="235">
        <f t="shared" si="13"/>
        <v>7.0048972260615914</v>
      </c>
      <c r="I32" s="261">
        <f t="shared" si="14"/>
        <v>2.5181649777227499</v>
      </c>
      <c r="J32" s="232">
        <f t="shared" si="15"/>
        <v>9.8241452585309849E-2</v>
      </c>
      <c r="K32" s="232">
        <f t="shared" si="16"/>
        <v>-64.051364403264003</v>
      </c>
      <c r="L32" s="13"/>
      <c r="M32" s="2"/>
      <c r="N32" s="69">
        <v>34821.801204352436</v>
      </c>
      <c r="O32" s="69">
        <v>18564.506238590879</v>
      </c>
      <c r="P32" s="69">
        <v>7004.897226061591</v>
      </c>
      <c r="Q32" s="69">
        <v>2518.1649777227499</v>
      </c>
      <c r="R32" s="51"/>
    </row>
    <row r="33" spans="1:18" ht="13.15" x14ac:dyDescent="0.4">
      <c r="A33" s="3"/>
      <c r="B33" s="2" t="s">
        <v>146</v>
      </c>
      <c r="C33" s="235">
        <f t="shared" si="9"/>
        <v>36.389800236194155</v>
      </c>
      <c r="D33" s="261">
        <f t="shared" si="10"/>
        <v>53.834491988070184</v>
      </c>
      <c r="E33" s="232">
        <f t="shared" si="11"/>
        <v>4.3176077482176689</v>
      </c>
      <c r="F33" s="232">
        <f t="shared" si="12"/>
        <v>47.938410320057571</v>
      </c>
      <c r="G33" s="179"/>
      <c r="H33" s="235">
        <f t="shared" si="13"/>
        <v>59.124448781953397</v>
      </c>
      <c r="I33" s="261">
        <f t="shared" si="14"/>
        <v>61.220116218268906</v>
      </c>
      <c r="J33" s="232">
        <f t="shared" si="15"/>
        <v>2.3883872573603888</v>
      </c>
      <c r="K33" s="232">
        <f t="shared" si="16"/>
        <v>3.5445022820325578</v>
      </c>
      <c r="L33" s="13"/>
      <c r="M33" s="2"/>
      <c r="N33" s="69">
        <v>36389.800236194154</v>
      </c>
      <c r="O33" s="69">
        <v>53834.491988070185</v>
      </c>
      <c r="P33" s="69">
        <v>59124.448781953397</v>
      </c>
      <c r="Q33" s="69">
        <v>61220.116218268908</v>
      </c>
      <c r="R33" s="51"/>
    </row>
    <row r="34" spans="1:18" ht="13.15" x14ac:dyDescent="0.4">
      <c r="A34" s="3"/>
      <c r="B34" s="2" t="s">
        <v>28</v>
      </c>
      <c r="C34" s="235">
        <f t="shared" si="9"/>
        <v>826.68412808348432</v>
      </c>
      <c r="D34" s="261">
        <f>O34/1000</f>
        <v>773.66036153928258</v>
      </c>
      <c r="E34" s="232">
        <f t="shared" si="11"/>
        <v>62.048732106752659</v>
      </c>
      <c r="F34" s="232">
        <f t="shared" si="12"/>
        <v>-6.4140298262563284</v>
      </c>
      <c r="G34" s="179"/>
      <c r="H34" s="235">
        <f t="shared" si="13"/>
        <v>288.43450446148694</v>
      </c>
      <c r="I34" s="261">
        <f t="shared" si="14"/>
        <v>326.62675043476128</v>
      </c>
      <c r="J34" s="232">
        <f t="shared" si="15"/>
        <v>12.742726032568688</v>
      </c>
      <c r="K34" s="232">
        <f t="shared" si="16"/>
        <v>13.241219542918437</v>
      </c>
      <c r="L34" s="13"/>
      <c r="M34" s="2"/>
      <c r="N34" s="69">
        <v>826684.12808348436</v>
      </c>
      <c r="O34" s="69">
        <v>773660.3615392826</v>
      </c>
      <c r="P34" s="69">
        <v>288434.50446148694</v>
      </c>
      <c r="Q34" s="69">
        <v>326626.75043476128</v>
      </c>
      <c r="R34" s="51"/>
    </row>
    <row r="35" spans="1:18" x14ac:dyDescent="0.35">
      <c r="A35" s="3"/>
      <c r="B35" s="2"/>
      <c r="C35" s="61"/>
      <c r="D35" s="61"/>
      <c r="E35" s="61"/>
      <c r="F35" s="61"/>
      <c r="G35" s="61"/>
      <c r="H35" s="61"/>
      <c r="I35" s="61"/>
      <c r="J35" s="61"/>
      <c r="K35" s="61"/>
      <c r="L35" s="13"/>
      <c r="M35" s="2"/>
    </row>
    <row r="36" spans="1:18" x14ac:dyDescent="0.35">
      <c r="A36" s="3"/>
      <c r="B36" s="2" t="s">
        <v>46</v>
      </c>
      <c r="C36" s="235">
        <f>+C30+C31</f>
        <v>282.79915675353698</v>
      </c>
      <c r="D36" s="261">
        <f>+D31+D30</f>
        <v>348.99363728388136</v>
      </c>
      <c r="E36" s="232">
        <f>+D36/D28*100</f>
        <v>27.989817991585507</v>
      </c>
      <c r="F36" s="232">
        <f>+(D36/C36-1)*100</f>
        <v>23.406887520542963</v>
      </c>
      <c r="G36" s="61"/>
      <c r="H36" s="235">
        <f>+H30+H31</f>
        <v>1986.1949346915796</v>
      </c>
      <c r="I36" s="261">
        <f>+I31+I30</f>
        <v>2127.9094756203849</v>
      </c>
      <c r="J36" s="232">
        <f>+I36/I28*100</f>
        <v>83.016370930565728</v>
      </c>
      <c r="K36" s="232">
        <f>+(I36/H36-1)*100</f>
        <v>7.1349764544037964</v>
      </c>
      <c r="L36" s="13"/>
      <c r="M36" s="2"/>
    </row>
    <row r="37" spans="1:18" ht="14.25" customHeight="1" x14ac:dyDescent="0.3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ht="13.15" x14ac:dyDescent="0.35">
      <c r="A38" s="3"/>
      <c r="B38" s="193" t="s">
        <v>195</v>
      </c>
      <c r="C38" s="193"/>
      <c r="D38" s="193"/>
      <c r="E38" s="193"/>
      <c r="F38" s="193"/>
      <c r="G38" s="193" t="s">
        <v>194</v>
      </c>
      <c r="H38" s="193"/>
      <c r="I38" s="193"/>
      <c r="J38" s="193"/>
      <c r="K38" s="193"/>
      <c r="L38" s="225"/>
      <c r="M38" s="2"/>
    </row>
    <row r="39" spans="1:18" ht="13.15" x14ac:dyDescent="0.35">
      <c r="A39" s="3"/>
      <c r="B39" s="193" t="str">
        <f>'Informalidad (ramas)'!A44</f>
        <v>Porcentaje, año corrido noviembre 2022</v>
      </c>
      <c r="C39" s="193"/>
      <c r="D39" s="193"/>
      <c r="E39" s="193"/>
      <c r="F39" s="193"/>
      <c r="G39" s="193" t="str">
        <f>B39</f>
        <v>Porcentaje, año corrido noviembre 2022</v>
      </c>
      <c r="H39" s="193"/>
      <c r="I39" s="193"/>
      <c r="J39" s="193"/>
      <c r="K39" s="193"/>
      <c r="L39" s="13"/>
      <c r="M39" s="2"/>
    </row>
    <row r="40" spans="1:18" ht="13.15" x14ac:dyDescent="0.4">
      <c r="A40" s="3"/>
      <c r="B40" s="2"/>
      <c r="C40" s="19"/>
      <c r="D40" s="19"/>
      <c r="E40" s="19"/>
      <c r="F40" s="40"/>
      <c r="G40" s="71"/>
      <c r="H40" s="40"/>
      <c r="I40" s="35"/>
      <c r="J40" s="35"/>
      <c r="K40" s="35"/>
      <c r="L40" s="13"/>
      <c r="M40" s="2"/>
    </row>
    <row r="41" spans="1:18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ht="13.15" x14ac:dyDescent="0.4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ht="13.15" x14ac:dyDescent="0.4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35">
      <c r="A50" s="144" t="str">
        <f>+Índice!A46</f>
        <v>Fuente: Departamento Administrativo Nacional de Estadística, Gran Encuesta Integrada de Hogares (GEIH) noviembre 2022.</v>
      </c>
      <c r="B50" s="147"/>
      <c r="C50" s="147"/>
      <c r="D50" s="147"/>
      <c r="E50" s="147"/>
      <c r="F50" s="147"/>
      <c r="G50" s="147"/>
      <c r="H50" s="147"/>
      <c r="I50" s="147"/>
      <c r="J50" s="147"/>
      <c r="K50" s="147"/>
      <c r="L50" s="13"/>
      <c r="M50" s="2"/>
    </row>
    <row r="51" spans="1:13" x14ac:dyDescent="0.35">
      <c r="A51" s="144" t="s">
        <v>193</v>
      </c>
      <c r="B51" s="147"/>
      <c r="C51" s="147"/>
      <c r="D51" s="147"/>
      <c r="E51" s="147"/>
      <c r="F51" s="147"/>
      <c r="G51" s="147"/>
      <c r="H51" s="147"/>
      <c r="I51" s="147"/>
      <c r="J51" s="147"/>
      <c r="K51" s="147"/>
      <c r="L51" s="13"/>
      <c r="M51" s="2"/>
    </row>
    <row r="52" spans="1:13" x14ac:dyDescent="0.35">
      <c r="A52" s="149" t="s">
        <v>162</v>
      </c>
      <c r="B52" s="154"/>
      <c r="C52" s="154"/>
      <c r="D52" s="154"/>
      <c r="E52" s="154"/>
      <c r="F52" s="154"/>
      <c r="G52" s="154"/>
      <c r="H52" s="154"/>
      <c r="I52" s="154"/>
      <c r="J52" s="154"/>
      <c r="K52" s="154"/>
      <c r="L52" s="46"/>
      <c r="M52" s="2"/>
    </row>
    <row r="56" spans="1:13" x14ac:dyDescent="0.35">
      <c r="F56" s="51"/>
      <c r="G56" s="51"/>
      <c r="H56" s="51"/>
      <c r="I56" s="51"/>
    </row>
    <row r="57" spans="1:13" x14ac:dyDescent="0.35">
      <c r="F57" s="51"/>
      <c r="G57" s="51" t="s">
        <v>76</v>
      </c>
      <c r="H57" s="51" t="s">
        <v>55</v>
      </c>
      <c r="I57" s="51"/>
    </row>
    <row r="58" spans="1:13" x14ac:dyDescent="0.35">
      <c r="F58" s="51" t="s">
        <v>46</v>
      </c>
      <c r="G58" s="52">
        <f>+D36</f>
        <v>348.99363728388136</v>
      </c>
      <c r="H58" s="52">
        <f>+I36</f>
        <v>2127.9094756203849</v>
      </c>
      <c r="I58" s="51"/>
    </row>
    <row r="59" spans="1:13" x14ac:dyDescent="0.35">
      <c r="F59" s="51" t="s">
        <v>74</v>
      </c>
      <c r="G59" s="52">
        <f>+D28-D36</f>
        <v>897.86562199675495</v>
      </c>
      <c r="H59" s="52">
        <f>+I28-I36</f>
        <v>435.33130661057112</v>
      </c>
      <c r="I59" s="51"/>
    </row>
    <row r="60" spans="1:13" x14ac:dyDescent="0.35">
      <c r="F60" s="51"/>
      <c r="G60" s="51"/>
      <c r="H60" s="51"/>
      <c r="I60" s="51"/>
    </row>
    <row r="61" spans="1:13" x14ac:dyDescent="0.35">
      <c r="F61" s="51"/>
      <c r="G61" s="51"/>
      <c r="H61" s="51"/>
      <c r="I6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4"/>
  <sheetViews>
    <sheetView showGridLines="0" zoomScaleNormal="100" zoomScaleSheetLayoutView="100" workbookViewId="0">
      <selection activeCell="M10" sqref="M10"/>
    </sheetView>
  </sheetViews>
  <sheetFormatPr baseColWidth="10" defaultColWidth="10.86328125" defaultRowHeight="12.75" x14ac:dyDescent="0.35"/>
  <cols>
    <col min="1" max="1" width="1.86328125" style="10" customWidth="1"/>
    <col min="2" max="2" width="20.132812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6328125" style="10" customWidth="1"/>
    <col min="13" max="13" width="10.86328125" style="10"/>
    <col min="14" max="15" width="10.33203125" style="51" bestFit="1" customWidth="1"/>
    <col min="16" max="17" width="9" style="51" bestFit="1" customWidth="1"/>
    <col min="18" max="19" width="10.86328125" style="51"/>
    <col min="20" max="22" width="10.86328125" style="58"/>
    <col min="23" max="16384" width="10.86328125" style="10"/>
  </cols>
  <sheetData>
    <row r="1" spans="1:17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ht="13.15" x14ac:dyDescent="0.4">
      <c r="A7" s="3"/>
      <c r="B7" s="11"/>
      <c r="C7" s="192" t="s">
        <v>77</v>
      </c>
      <c r="D7" s="192"/>
      <c r="E7" s="192"/>
      <c r="F7" s="192"/>
      <c r="G7" s="192"/>
      <c r="H7" s="192"/>
      <c r="I7" s="192"/>
      <c r="J7" s="192"/>
      <c r="K7" s="192"/>
      <c r="L7" s="13"/>
      <c r="M7" s="2"/>
    </row>
    <row r="8" spans="1:17" ht="13.15" x14ac:dyDescent="0.4">
      <c r="A8" s="3"/>
      <c r="B8" s="11"/>
      <c r="C8" s="192" t="str">
        <f>'Informalidad (posición)'!C8:K8</f>
        <v>Miles de personas, trimestre movil sep - nov 2022</v>
      </c>
      <c r="D8" s="192"/>
      <c r="E8" s="192"/>
      <c r="F8" s="192"/>
      <c r="G8" s="192"/>
      <c r="H8" s="192"/>
      <c r="I8" s="192"/>
      <c r="J8" s="192"/>
      <c r="K8" s="192"/>
      <c r="L8" s="13"/>
      <c r="M8" s="2"/>
    </row>
    <row r="9" spans="1:17" ht="7.5" customHeight="1" x14ac:dyDescent="0.4">
      <c r="A9" s="3"/>
      <c r="B9" s="11"/>
      <c r="C9" s="20"/>
      <c r="D9" s="20"/>
      <c r="E9" s="67"/>
      <c r="F9" s="67"/>
      <c r="G9" s="11"/>
      <c r="H9" s="20"/>
      <c r="I9" s="11"/>
      <c r="J9" s="68"/>
      <c r="K9" s="68"/>
      <c r="L9" s="13"/>
      <c r="M9" s="2"/>
    </row>
    <row r="10" spans="1:17" ht="15.75" customHeight="1" x14ac:dyDescent="0.4">
      <c r="A10" s="3"/>
      <c r="B10" s="2"/>
      <c r="C10" s="190" t="s">
        <v>54</v>
      </c>
      <c r="D10" s="190"/>
      <c r="E10" s="199" t="str">
        <f>'Informalidad (posición)'!E10:E11</f>
        <v>Part.% 2022</v>
      </c>
      <c r="F10" s="199" t="str">
        <f>'Informalidad (posición)'!F10:F11</f>
        <v>% Cambio   '22/'21</v>
      </c>
      <c r="G10" s="179"/>
      <c r="H10" s="190" t="s">
        <v>55</v>
      </c>
      <c r="I10" s="190"/>
      <c r="J10" s="199" t="str">
        <f>E10</f>
        <v>Part.% 2022</v>
      </c>
      <c r="K10" s="199" t="str">
        <f>F10</f>
        <v>% Cambio   '22/'21</v>
      </c>
      <c r="L10" s="13"/>
      <c r="M10" s="2"/>
    </row>
    <row r="11" spans="1:17" ht="15.75" customHeight="1" x14ac:dyDescent="0.4">
      <c r="A11" s="3"/>
      <c r="B11" s="2"/>
      <c r="C11" s="174">
        <f>'Informalidad (posición)'!C11</f>
        <v>2021</v>
      </c>
      <c r="D11" s="174">
        <f>'Informalidad (posición)'!D11</f>
        <v>2022</v>
      </c>
      <c r="E11" s="199"/>
      <c r="F11" s="199"/>
      <c r="G11" s="179"/>
      <c r="H11" s="174">
        <f>C11</f>
        <v>2021</v>
      </c>
      <c r="I11" s="174">
        <f>D11</f>
        <v>2022</v>
      </c>
      <c r="J11" s="199"/>
      <c r="K11" s="199"/>
      <c r="L11" s="13"/>
      <c r="N11" s="207" t="s">
        <v>54</v>
      </c>
      <c r="O11" s="207"/>
      <c r="P11" s="203" t="s">
        <v>55</v>
      </c>
      <c r="Q11" s="203"/>
    </row>
    <row r="12" spans="1:17" ht="6" customHeight="1" x14ac:dyDescent="0.4">
      <c r="A12" s="3"/>
      <c r="B12" s="2"/>
      <c r="C12" s="174"/>
      <c r="D12" s="174"/>
      <c r="E12" s="174"/>
      <c r="F12" s="276"/>
      <c r="G12" s="179"/>
      <c r="H12" s="174"/>
      <c r="I12" s="174"/>
      <c r="J12" s="174"/>
      <c r="K12" s="174"/>
      <c r="L12" s="13"/>
      <c r="M12" s="2"/>
    </row>
    <row r="13" spans="1:17" ht="13.15" x14ac:dyDescent="0.4">
      <c r="A13" s="3"/>
      <c r="B13" s="21" t="s">
        <v>66</v>
      </c>
      <c r="C13" s="231">
        <f>SUM(C14:C20)</f>
        <v>1239.9843523178888</v>
      </c>
      <c r="D13" s="231">
        <f>SUM(D14:D20)</f>
        <v>1337.3040577821898</v>
      </c>
      <c r="E13" s="231">
        <v>100</v>
      </c>
      <c r="F13" s="236">
        <f t="shared" ref="F13" si="0">IF(OR(OR(D13=0,C13=0),D13=""),"",(D13/C13-1)*100)</f>
        <v>7.848462384414967</v>
      </c>
      <c r="G13" s="179"/>
      <c r="H13" s="231">
        <f>SUM(H14:H20)</f>
        <v>2444.6492793350758</v>
      </c>
      <c r="I13" s="231">
        <f>SUM(I14:I20)</f>
        <v>2595.963378721352</v>
      </c>
      <c r="J13" s="231">
        <v>100</v>
      </c>
      <c r="K13" s="236">
        <f t="shared" ref="K13:K20" si="1">IF(OR(OR(I13=0,H13=0),I13=""),"",(I13/H13-1)*100)</f>
        <v>6.1896035830314444</v>
      </c>
      <c r="L13" s="13"/>
      <c r="M13" s="2"/>
      <c r="N13" s="51">
        <f>C11</f>
        <v>2021</v>
      </c>
      <c r="O13" s="51">
        <f>D11</f>
        <v>2022</v>
      </c>
      <c r="P13" s="51">
        <f>N13</f>
        <v>2021</v>
      </c>
      <c r="Q13" s="51">
        <f>O13</f>
        <v>2022</v>
      </c>
    </row>
    <row r="14" spans="1:17" ht="13.15" x14ac:dyDescent="0.4">
      <c r="A14" s="3"/>
      <c r="B14" s="2" t="s">
        <v>30</v>
      </c>
      <c r="C14" s="235">
        <f>N14/1000</f>
        <v>7.7017004143572114</v>
      </c>
      <c r="D14" s="261">
        <f>O14/1000</f>
        <v>9.2941306634530143</v>
      </c>
      <c r="E14" s="232">
        <f>IF(D14=0,"",D14/$D$13*100)</f>
        <v>0.69499008915493565</v>
      </c>
      <c r="F14" s="232">
        <f>IF(OR(OR(D14=0,C14=0),D14=""),"",(D14/C14-1)*100)</f>
        <v>20.676346305645122</v>
      </c>
      <c r="G14" s="179"/>
      <c r="H14" s="235">
        <f>P14/1000</f>
        <v>0.98026528845067029</v>
      </c>
      <c r="I14" s="261">
        <f>Q14/1000</f>
        <v>6.1739200613116063</v>
      </c>
      <c r="J14" s="232">
        <f>IF(I14=0,"",I14/$I$13*100)</f>
        <v>0.23782770249835286</v>
      </c>
      <c r="K14" s="232">
        <f t="shared" si="1"/>
        <v>529.82134877688213</v>
      </c>
      <c r="L14" s="13"/>
      <c r="M14" s="2"/>
      <c r="N14" s="69">
        <v>7701.7004143572112</v>
      </c>
      <c r="O14" s="69">
        <v>9294.1306634530138</v>
      </c>
      <c r="P14" s="69">
        <v>980.26528845067025</v>
      </c>
      <c r="Q14" s="69">
        <v>6173.9200613116063</v>
      </c>
    </row>
    <row r="15" spans="1:17" ht="13.15" x14ac:dyDescent="0.4">
      <c r="A15" s="3"/>
      <c r="B15" s="2" t="s">
        <v>65</v>
      </c>
      <c r="C15" s="235">
        <f t="shared" ref="C15:C20" si="2">N15/1000</f>
        <v>0</v>
      </c>
      <c r="D15" s="261">
        <f t="shared" ref="D15:D20" si="3">O15/1000</f>
        <v>0</v>
      </c>
      <c r="E15" s="232" t="str">
        <f t="shared" ref="E15:E20" si="4">IF(D15=0,"",D15/$D$13*100)</f>
        <v/>
      </c>
      <c r="F15" s="232" t="str">
        <f t="shared" ref="F15:F20" si="5">IF(OR(OR(D15=0,C15=0),D15=""),"",(D15/C15-1)*100)</f>
        <v/>
      </c>
      <c r="G15" s="179"/>
      <c r="H15" s="235">
        <f t="shared" ref="H15:H20" si="6">P15/1000</f>
        <v>0</v>
      </c>
      <c r="I15" s="261">
        <f t="shared" ref="I15:I20" si="7">Q15/1000</f>
        <v>0</v>
      </c>
      <c r="J15" s="232" t="str">
        <f t="shared" ref="J15:J20" si="8">IF(I15=0,"",I15/$I$13*100)</f>
        <v/>
      </c>
      <c r="K15" s="232" t="str">
        <f t="shared" si="1"/>
        <v/>
      </c>
      <c r="L15" s="13"/>
      <c r="M15" s="2"/>
      <c r="N15" s="69">
        <v>0</v>
      </c>
      <c r="O15" s="69">
        <v>0</v>
      </c>
      <c r="P15" s="69">
        <v>0</v>
      </c>
      <c r="Q15" s="69">
        <v>0</v>
      </c>
    </row>
    <row r="16" spans="1:17" ht="13.15" x14ac:dyDescent="0.4">
      <c r="A16" s="3"/>
      <c r="B16" s="2" t="s">
        <v>31</v>
      </c>
      <c r="C16" s="235">
        <f t="shared" si="2"/>
        <v>22.892980895487597</v>
      </c>
      <c r="D16" s="261">
        <f t="shared" si="3"/>
        <v>21.94781349199895</v>
      </c>
      <c r="E16" s="232">
        <f t="shared" si="4"/>
        <v>1.6411984517864706</v>
      </c>
      <c r="F16" s="232">
        <f t="shared" si="5"/>
        <v>-4.12863404640742</v>
      </c>
      <c r="G16" s="179"/>
      <c r="H16" s="235">
        <f t="shared" si="6"/>
        <v>417.59553989992816</v>
      </c>
      <c r="I16" s="261">
        <f t="shared" si="7"/>
        <v>527.53978513054335</v>
      </c>
      <c r="J16" s="232">
        <f t="shared" si="8"/>
        <v>20.321541877466096</v>
      </c>
      <c r="K16" s="232">
        <f t="shared" si="1"/>
        <v>26.327926121280431</v>
      </c>
      <c r="L16" s="13"/>
      <c r="M16" s="2"/>
      <c r="N16" s="69">
        <v>22892.980895487595</v>
      </c>
      <c r="O16" s="69">
        <v>21947.81349199895</v>
      </c>
      <c r="P16" s="69">
        <v>417595.53989992815</v>
      </c>
      <c r="Q16" s="69">
        <v>527539.7851305434</v>
      </c>
    </row>
    <row r="17" spans="1:17" ht="13.15" x14ac:dyDescent="0.4">
      <c r="A17" s="3"/>
      <c r="B17" s="2" t="s">
        <v>32</v>
      </c>
      <c r="C17" s="235">
        <f t="shared" si="2"/>
        <v>193.38148225637983</v>
      </c>
      <c r="D17" s="261">
        <f t="shared" si="3"/>
        <v>259.20176189361672</v>
      </c>
      <c r="E17" s="232">
        <f t="shared" si="4"/>
        <v>19.382410483632405</v>
      </c>
      <c r="F17" s="232">
        <f t="shared" si="5"/>
        <v>34.0364955678508</v>
      </c>
      <c r="G17" s="179"/>
      <c r="H17" s="235">
        <f t="shared" si="6"/>
        <v>95.472056566438283</v>
      </c>
      <c r="I17" s="261">
        <f t="shared" si="7"/>
        <v>108.40207925710691</v>
      </c>
      <c r="J17" s="232">
        <f t="shared" si="8"/>
        <v>4.175793855401019</v>
      </c>
      <c r="K17" s="232">
        <f t="shared" si="1"/>
        <v>13.543253550499056</v>
      </c>
      <c r="L17" s="13"/>
      <c r="M17" s="2"/>
      <c r="N17" s="69">
        <v>193381.48225637982</v>
      </c>
      <c r="O17" s="69">
        <v>259201.76189361673</v>
      </c>
      <c r="P17" s="69">
        <v>95472.056566438288</v>
      </c>
      <c r="Q17" s="69">
        <v>108402.0792571069</v>
      </c>
    </row>
    <row r="18" spans="1:17" ht="13.15" x14ac:dyDescent="0.4">
      <c r="A18" s="3"/>
      <c r="B18" s="2" t="s">
        <v>33</v>
      </c>
      <c r="C18" s="235">
        <f t="shared" si="2"/>
        <v>704.30273932614693</v>
      </c>
      <c r="D18" s="261">
        <f t="shared" si="3"/>
        <v>720.2493232870745</v>
      </c>
      <c r="E18" s="232">
        <f t="shared" si="4"/>
        <v>53.858306874619785</v>
      </c>
      <c r="F18" s="232">
        <f t="shared" si="5"/>
        <v>2.2641661135926805</v>
      </c>
      <c r="G18" s="179"/>
      <c r="H18" s="235">
        <f t="shared" si="6"/>
        <v>711.48406185112117</v>
      </c>
      <c r="I18" s="261">
        <f t="shared" si="7"/>
        <v>720.94451147617599</v>
      </c>
      <c r="J18" s="232">
        <f t="shared" si="8"/>
        <v>27.771751997182605</v>
      </c>
      <c r="K18" s="232">
        <f t="shared" si="1"/>
        <v>1.3296783627789077</v>
      </c>
      <c r="L18" s="13"/>
      <c r="M18" s="2"/>
      <c r="N18" s="69">
        <v>704302.7393261469</v>
      </c>
      <c r="O18" s="69">
        <v>720249.32328707445</v>
      </c>
      <c r="P18" s="69">
        <v>711484.06185112114</v>
      </c>
      <c r="Q18" s="69">
        <v>720944.51147617598</v>
      </c>
    </row>
    <row r="19" spans="1:17" ht="13.15" x14ac:dyDescent="0.4">
      <c r="A19" s="3"/>
      <c r="B19" s="2" t="s">
        <v>34</v>
      </c>
      <c r="C19" s="235">
        <f t="shared" si="2"/>
        <v>144.96809842537479</v>
      </c>
      <c r="D19" s="261">
        <f t="shared" si="3"/>
        <v>141.83404497551447</v>
      </c>
      <c r="E19" s="232">
        <f t="shared" si="4"/>
        <v>10.605968339820542</v>
      </c>
      <c r="F19" s="232">
        <f t="shared" si="5"/>
        <v>-2.161891811993133</v>
      </c>
      <c r="G19" s="179"/>
      <c r="H19" s="235">
        <f t="shared" si="6"/>
        <v>382.08824405105071</v>
      </c>
      <c r="I19" s="261">
        <f t="shared" si="7"/>
        <v>418.64443015957482</v>
      </c>
      <c r="J19" s="232">
        <f t="shared" si="8"/>
        <v>16.126746378285937</v>
      </c>
      <c r="K19" s="232">
        <f t="shared" si="1"/>
        <v>9.5674720899394892</v>
      </c>
      <c r="L19" s="13"/>
      <c r="M19" s="2"/>
      <c r="N19" s="69">
        <v>144968.0984253748</v>
      </c>
      <c r="O19" s="69">
        <v>141834.04497551447</v>
      </c>
      <c r="P19" s="69">
        <v>382088.24405105069</v>
      </c>
      <c r="Q19" s="69">
        <v>418644.43015957484</v>
      </c>
    </row>
    <row r="20" spans="1:17" ht="13.15" x14ac:dyDescent="0.4">
      <c r="A20" s="3"/>
      <c r="B20" s="35" t="s">
        <v>35</v>
      </c>
      <c r="C20" s="235">
        <f t="shared" si="2"/>
        <v>166.7373510001425</v>
      </c>
      <c r="D20" s="261">
        <f t="shared" si="3"/>
        <v>184.7769834705324</v>
      </c>
      <c r="E20" s="232">
        <f t="shared" si="4"/>
        <v>13.817125760985876</v>
      </c>
      <c r="F20" s="232">
        <f t="shared" si="5"/>
        <v>10.819190998407112</v>
      </c>
      <c r="G20" s="179"/>
      <c r="H20" s="235">
        <f t="shared" si="6"/>
        <v>837.02911167808702</v>
      </c>
      <c r="I20" s="261">
        <f t="shared" si="7"/>
        <v>814.25865263663934</v>
      </c>
      <c r="J20" s="232">
        <f t="shared" si="8"/>
        <v>31.366338189165997</v>
      </c>
      <c r="K20" s="232">
        <f t="shared" si="1"/>
        <v>-2.7203903333537727</v>
      </c>
      <c r="L20" s="13"/>
      <c r="M20" s="2"/>
      <c r="N20" s="69">
        <v>166737.35100014249</v>
      </c>
      <c r="O20" s="69">
        <v>184776.9834705324</v>
      </c>
      <c r="P20" s="69">
        <v>837029.11167808704</v>
      </c>
      <c r="Q20" s="69">
        <v>814258.65263663931</v>
      </c>
    </row>
    <row r="21" spans="1:17" x14ac:dyDescent="0.35">
      <c r="A21" s="3"/>
      <c r="B21" s="2"/>
      <c r="C21" s="61"/>
      <c r="D21" s="61"/>
      <c r="E21" s="61"/>
      <c r="F21" s="61"/>
      <c r="G21" s="61"/>
      <c r="H21" s="61"/>
      <c r="I21" s="61"/>
      <c r="J21" s="61"/>
      <c r="K21" s="61"/>
      <c r="L21" s="13"/>
      <c r="M21" s="2"/>
    </row>
    <row r="22" spans="1:17" x14ac:dyDescent="0.35">
      <c r="A22" s="3"/>
      <c r="B22" s="2"/>
      <c r="C22" s="61"/>
      <c r="D22" s="61"/>
      <c r="E22" s="61"/>
      <c r="F22" s="61"/>
      <c r="G22" s="61"/>
      <c r="H22" s="61"/>
      <c r="I22" s="61"/>
      <c r="J22" s="61"/>
      <c r="K22" s="61"/>
      <c r="L22" s="13"/>
      <c r="M22" s="2"/>
    </row>
    <row r="23" spans="1:17" ht="13.15" x14ac:dyDescent="0.4">
      <c r="A23" s="3"/>
      <c r="B23" s="2"/>
      <c r="C23" s="190" t="str">
        <f>'Informalidad (posición)'!C23:K23</f>
        <v>Miles de personas, año corrido a noviembre de 2022</v>
      </c>
      <c r="D23" s="190"/>
      <c r="E23" s="190"/>
      <c r="F23" s="190"/>
      <c r="G23" s="190"/>
      <c r="H23" s="190"/>
      <c r="I23" s="190"/>
      <c r="J23" s="190"/>
      <c r="K23" s="190"/>
      <c r="L23" s="13"/>
      <c r="M23" s="2"/>
    </row>
    <row r="24" spans="1:17" x14ac:dyDescent="0.35">
      <c r="A24" s="3"/>
      <c r="B24" s="2"/>
      <c r="C24" s="61"/>
      <c r="D24" s="61"/>
      <c r="E24" s="257"/>
      <c r="F24" s="257"/>
      <c r="G24" s="61"/>
      <c r="H24" s="61"/>
      <c r="I24" s="61"/>
      <c r="J24" s="257"/>
      <c r="K24" s="257"/>
      <c r="L24" s="13"/>
      <c r="M24" s="2"/>
      <c r="O24" s="52"/>
    </row>
    <row r="25" spans="1:17" ht="15" customHeight="1" x14ac:dyDescent="0.4">
      <c r="A25" s="3"/>
      <c r="B25" s="2"/>
      <c r="C25" s="190" t="s">
        <v>54</v>
      </c>
      <c r="D25" s="190"/>
      <c r="E25" s="199" t="str">
        <f>E10</f>
        <v>Part.% 2022</v>
      </c>
      <c r="F25" s="199" t="str">
        <f>F10</f>
        <v>% Cambio   '22/'21</v>
      </c>
      <c r="G25" s="179"/>
      <c r="H25" s="190" t="s">
        <v>55</v>
      </c>
      <c r="I25" s="190"/>
      <c r="J25" s="199" t="str">
        <f>J10</f>
        <v>Part.% 2022</v>
      </c>
      <c r="K25" s="199" t="str">
        <f>K10</f>
        <v>% Cambio   '22/'21</v>
      </c>
      <c r="L25" s="13"/>
      <c r="M25" s="2"/>
      <c r="O25" s="52"/>
    </row>
    <row r="26" spans="1:17" ht="13.15" x14ac:dyDescent="0.4">
      <c r="A26" s="3"/>
      <c r="B26" s="2"/>
      <c r="C26" s="174">
        <f>C11</f>
        <v>2021</v>
      </c>
      <c r="D26" s="174">
        <f>D11</f>
        <v>2022</v>
      </c>
      <c r="E26" s="199"/>
      <c r="F26" s="199"/>
      <c r="G26" s="179"/>
      <c r="H26" s="174">
        <f>H11</f>
        <v>2021</v>
      </c>
      <c r="I26" s="174">
        <f>I11</f>
        <v>2022</v>
      </c>
      <c r="J26" s="199"/>
      <c r="K26" s="199"/>
      <c r="L26" s="13"/>
      <c r="M26" s="2"/>
      <c r="N26" s="207" t="s">
        <v>54</v>
      </c>
      <c r="O26" s="207"/>
      <c r="P26" s="203" t="s">
        <v>55</v>
      </c>
      <c r="Q26" s="203"/>
    </row>
    <row r="27" spans="1:17" ht="6" customHeight="1" x14ac:dyDescent="0.4">
      <c r="A27" s="3"/>
      <c r="B27" s="2"/>
      <c r="C27" s="174"/>
      <c r="D27" s="174"/>
      <c r="E27" s="174"/>
      <c r="F27" s="179"/>
      <c r="G27" s="179"/>
      <c r="H27" s="174"/>
      <c r="I27" s="174"/>
      <c r="J27" s="174"/>
      <c r="K27" s="174"/>
      <c r="L27" s="13"/>
      <c r="M27" s="2"/>
    </row>
    <row r="28" spans="1:17" ht="13.15" x14ac:dyDescent="0.4">
      <c r="A28" s="3"/>
      <c r="B28" s="21" t="s">
        <v>64</v>
      </c>
      <c r="C28" s="231">
        <f>SUM(C29:C35)</f>
        <v>1225.1386621097085</v>
      </c>
      <c r="D28" s="231">
        <f>SUM(D29:D35)</f>
        <v>1246.8592592806363</v>
      </c>
      <c r="E28" s="231">
        <v>100</v>
      </c>
      <c r="F28" s="236">
        <f t="shared" ref="F28:F35" si="9">IF(OR(OR(D28=0,C28=0),D28=""),"",(D28/C28-1)*100)</f>
        <v>1.7729092912246003</v>
      </c>
      <c r="G28" s="179"/>
      <c r="H28" s="231">
        <f>SUM(H29:H35)</f>
        <v>2368.0300735855585</v>
      </c>
      <c r="I28" s="231">
        <f>SUM(I29:I35)</f>
        <v>2563.2407822309569</v>
      </c>
      <c r="J28" s="231">
        <v>100</v>
      </c>
      <c r="K28" s="236">
        <f t="shared" ref="K28:K35" si="10">IF(OR(OR(I28=0,H28=0),I28=""),"",(I28/H28-1)*100)</f>
        <v>8.2435907728916504</v>
      </c>
      <c r="L28" s="13"/>
      <c r="M28" s="2"/>
      <c r="N28" s="51">
        <f>N13</f>
        <v>2021</v>
      </c>
      <c r="O28" s="51">
        <f t="shared" ref="O28:Q28" si="11">O13</f>
        <v>2022</v>
      </c>
      <c r="P28" s="51">
        <f t="shared" si="11"/>
        <v>2021</v>
      </c>
      <c r="Q28" s="51">
        <f t="shared" si="11"/>
        <v>2022</v>
      </c>
    </row>
    <row r="29" spans="1:17" ht="13.15" x14ac:dyDescent="0.4">
      <c r="A29" s="3"/>
      <c r="B29" s="2" t="s">
        <v>30</v>
      </c>
      <c r="C29" s="235">
        <f>N29/1000</f>
        <v>8.0344083016007595</v>
      </c>
      <c r="D29" s="261">
        <f>O29/1000</f>
        <v>10.609239270750217</v>
      </c>
      <c r="E29" s="232">
        <f>IF(D29=0,"",D29/$D$28*100)</f>
        <v>0.85087704901603067</v>
      </c>
      <c r="F29" s="232">
        <f t="shared" si="9"/>
        <v>32.047549396219431</v>
      </c>
      <c r="G29" s="179"/>
      <c r="H29" s="235">
        <f>P29/1000</f>
        <v>1.1732445224031449</v>
      </c>
      <c r="I29" s="261">
        <f>Q29/1000</f>
        <v>3.5883396961034117</v>
      </c>
      <c r="J29" s="232">
        <f>IF(I29=0,"",I29/$I$28*100)</f>
        <v>0.1399922988499053</v>
      </c>
      <c r="K29" s="232">
        <f t="shared" si="10"/>
        <v>205.84755586614222</v>
      </c>
      <c r="L29" s="13"/>
      <c r="M29" s="2"/>
      <c r="N29" s="69">
        <v>8034.4083016007589</v>
      </c>
      <c r="O29" s="69">
        <v>10609.239270750217</v>
      </c>
      <c r="P29" s="69">
        <v>1173.2445224031449</v>
      </c>
      <c r="Q29" s="69">
        <v>3588.3396961034118</v>
      </c>
    </row>
    <row r="30" spans="1:17" ht="13.15" x14ac:dyDescent="0.4">
      <c r="A30" s="3"/>
      <c r="B30" s="2" t="s">
        <v>65</v>
      </c>
      <c r="C30" s="235">
        <f t="shared" ref="C30:C35" si="12">N30/1000</f>
        <v>0.28318631729980714</v>
      </c>
      <c r="D30" s="261">
        <f t="shared" ref="D30:D35" si="13">O30/1000</f>
        <v>0</v>
      </c>
      <c r="E30" s="232" t="str">
        <f t="shared" ref="E30:E35" si="14">IF(D30=0,"",D30/$D$28*100)</f>
        <v/>
      </c>
      <c r="F30" s="232" t="str">
        <f t="shared" si="9"/>
        <v/>
      </c>
      <c r="G30" s="179"/>
      <c r="H30" s="235">
        <f t="shared" ref="H30:H35" si="15">P30/1000</f>
        <v>1.4133704084210932</v>
      </c>
      <c r="I30" s="261">
        <f t="shared" ref="I30:I35" si="16">Q30/1000</f>
        <v>0</v>
      </c>
      <c r="J30" s="232" t="str">
        <f t="shared" ref="J30:J35" si="17">IF(I30=0,"",I30/$I$28*100)</f>
        <v/>
      </c>
      <c r="K30" s="232" t="str">
        <f t="shared" si="10"/>
        <v/>
      </c>
      <c r="L30" s="13"/>
      <c r="M30" s="2" t="str">
        <f>IF(OR(OR(H13=0,G13=0),H13=""),"",(H13/G13-1)*100)</f>
        <v/>
      </c>
      <c r="N30" s="69">
        <v>283.18631729980717</v>
      </c>
      <c r="O30" s="69">
        <v>0</v>
      </c>
      <c r="P30" s="69">
        <v>1413.3704084210931</v>
      </c>
      <c r="Q30" s="69">
        <v>0</v>
      </c>
    </row>
    <row r="31" spans="1:17" ht="13.15" x14ac:dyDescent="0.4">
      <c r="A31" s="3"/>
      <c r="B31" s="2" t="s">
        <v>31</v>
      </c>
      <c r="C31" s="235">
        <f t="shared" si="12"/>
        <v>20.834945394622832</v>
      </c>
      <c r="D31" s="261">
        <f t="shared" si="13"/>
        <v>17.522302728828503</v>
      </c>
      <c r="E31" s="232">
        <f t="shared" si="14"/>
        <v>1.4053152028511888</v>
      </c>
      <c r="F31" s="232">
        <f t="shared" si="9"/>
        <v>-15.899454512845846</v>
      </c>
      <c r="G31" s="179"/>
      <c r="H31" s="235">
        <f t="shared" si="15"/>
        <v>433.19247923011767</v>
      </c>
      <c r="I31" s="261">
        <f t="shared" si="16"/>
        <v>478.38780590538386</v>
      </c>
      <c r="J31" s="232">
        <f t="shared" si="17"/>
        <v>18.663397103451651</v>
      </c>
      <c r="K31" s="232">
        <f t="shared" si="10"/>
        <v>10.433082022935537</v>
      </c>
      <c r="L31" s="13"/>
      <c r="M31" s="2"/>
      <c r="N31" s="69">
        <v>20834.945394622831</v>
      </c>
      <c r="O31" s="69">
        <v>17522.302728828505</v>
      </c>
      <c r="P31" s="69">
        <v>433192.47923011769</v>
      </c>
      <c r="Q31" s="69">
        <v>478387.80590538384</v>
      </c>
    </row>
    <row r="32" spans="1:17" ht="13.15" x14ac:dyDescent="0.4">
      <c r="A32" s="3"/>
      <c r="B32" s="2" t="s">
        <v>32</v>
      </c>
      <c r="C32" s="235">
        <f t="shared" si="12"/>
        <v>213.00149905072433</v>
      </c>
      <c r="D32" s="261">
        <f t="shared" si="13"/>
        <v>221.81549511366001</v>
      </c>
      <c r="E32" s="232">
        <f t="shared" si="14"/>
        <v>17.789938476427114</v>
      </c>
      <c r="F32" s="232">
        <f t="shared" si="9"/>
        <v>4.137997198243526</v>
      </c>
      <c r="G32" s="179"/>
      <c r="H32" s="235">
        <f t="shared" si="15"/>
        <v>84.512089015493373</v>
      </c>
      <c r="I32" s="261">
        <f t="shared" si="16"/>
        <v>104.55127032991942</v>
      </c>
      <c r="J32" s="232">
        <f t="shared" si="17"/>
        <v>4.0788704305383892</v>
      </c>
      <c r="K32" s="232">
        <f t="shared" si="10"/>
        <v>23.711615164017918</v>
      </c>
      <c r="L32" s="13"/>
      <c r="M32" s="2"/>
      <c r="N32" s="69">
        <v>213001.49905072432</v>
      </c>
      <c r="O32" s="69">
        <v>221815.49511366</v>
      </c>
      <c r="P32" s="69">
        <v>84512.089015493373</v>
      </c>
      <c r="Q32" s="69">
        <v>104551.27032991943</v>
      </c>
    </row>
    <row r="33" spans="1:17" ht="13.15" x14ac:dyDescent="0.4">
      <c r="A33" s="3"/>
      <c r="B33" s="2" t="s">
        <v>33</v>
      </c>
      <c r="C33" s="235">
        <f t="shared" si="12"/>
        <v>687.82884727550811</v>
      </c>
      <c r="D33" s="261">
        <f t="shared" si="13"/>
        <v>682.306390324071</v>
      </c>
      <c r="E33" s="232">
        <f t="shared" si="14"/>
        <v>54.722005330234403</v>
      </c>
      <c r="F33" s="232">
        <f t="shared" si="9"/>
        <v>-0.80288242828308043</v>
      </c>
      <c r="G33" s="179"/>
      <c r="H33" s="235">
        <f t="shared" si="15"/>
        <v>703.40690416433756</v>
      </c>
      <c r="I33" s="261">
        <f t="shared" si="16"/>
        <v>722.26064591942077</v>
      </c>
      <c r="J33" s="232">
        <f t="shared" si="17"/>
        <v>28.177635551303524</v>
      </c>
      <c r="K33" s="232">
        <f t="shared" si="10"/>
        <v>2.6803464173388969</v>
      </c>
      <c r="L33" s="13"/>
      <c r="M33" s="2"/>
      <c r="N33" s="69">
        <v>687828.8472755081</v>
      </c>
      <c r="O33" s="69">
        <v>682306.39032407105</v>
      </c>
      <c r="P33" s="69">
        <v>703406.90416433755</v>
      </c>
      <c r="Q33" s="69">
        <v>722260.64591942076</v>
      </c>
    </row>
    <row r="34" spans="1:17" ht="13.15" x14ac:dyDescent="0.4">
      <c r="A34" s="3"/>
      <c r="B34" s="2" t="s">
        <v>34</v>
      </c>
      <c r="C34" s="235">
        <f t="shared" si="12"/>
        <v>143.72303040915119</v>
      </c>
      <c r="D34" s="261">
        <f t="shared" si="13"/>
        <v>134.07193240411718</v>
      </c>
      <c r="E34" s="232">
        <f t="shared" si="14"/>
        <v>10.752771927239705</v>
      </c>
      <c r="F34" s="232">
        <f t="shared" si="9"/>
        <v>-6.7150671521183707</v>
      </c>
      <c r="G34" s="179"/>
      <c r="H34" s="235">
        <f t="shared" si="15"/>
        <v>394.61757739064797</v>
      </c>
      <c r="I34" s="261">
        <f t="shared" si="16"/>
        <v>411.48767587112172</v>
      </c>
      <c r="J34" s="232">
        <f t="shared" si="17"/>
        <v>16.053414830306227</v>
      </c>
      <c r="K34" s="232">
        <f t="shared" si="10"/>
        <v>4.2750499336661196</v>
      </c>
      <c r="L34" s="13"/>
      <c r="M34" s="2"/>
      <c r="N34" s="69">
        <v>143723.03040915119</v>
      </c>
      <c r="O34" s="69">
        <v>134071.93240411716</v>
      </c>
      <c r="P34" s="69">
        <v>394617.57739064796</v>
      </c>
      <c r="Q34" s="69">
        <v>411487.6758711217</v>
      </c>
    </row>
    <row r="35" spans="1:17" ht="13.15" x14ac:dyDescent="0.4">
      <c r="A35" s="3"/>
      <c r="B35" s="35" t="s">
        <v>35</v>
      </c>
      <c r="C35" s="235">
        <f t="shared" si="12"/>
        <v>151.43274536080156</v>
      </c>
      <c r="D35" s="261">
        <f t="shared" si="13"/>
        <v>180.53389943920939</v>
      </c>
      <c r="E35" s="232">
        <f t="shared" si="14"/>
        <v>14.47909201423156</v>
      </c>
      <c r="F35" s="232">
        <f t="shared" si="9"/>
        <v>19.217213561751013</v>
      </c>
      <c r="G35" s="179"/>
      <c r="H35" s="235">
        <f t="shared" si="15"/>
        <v>749.71440885413779</v>
      </c>
      <c r="I35" s="261">
        <f t="shared" si="16"/>
        <v>842.96504450900761</v>
      </c>
      <c r="J35" s="232">
        <f t="shared" si="17"/>
        <v>32.886689785550296</v>
      </c>
      <c r="K35" s="232">
        <f t="shared" si="10"/>
        <v>12.438154389668711</v>
      </c>
      <c r="L35" s="13"/>
      <c r="M35" s="2"/>
      <c r="N35" s="69">
        <v>151432.74536080155</v>
      </c>
      <c r="O35" s="69">
        <v>180533.8994392094</v>
      </c>
      <c r="P35" s="69">
        <v>749714.40885413776</v>
      </c>
      <c r="Q35" s="69">
        <v>842965.0445090076</v>
      </c>
    </row>
    <row r="36" spans="1:17" x14ac:dyDescent="0.3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ht="13.15" x14ac:dyDescent="0.35">
      <c r="A37" s="3"/>
      <c r="B37" s="214" t="s">
        <v>196</v>
      </c>
      <c r="C37" s="214"/>
      <c r="D37" s="214"/>
      <c r="E37" s="214"/>
      <c r="F37" s="2"/>
      <c r="G37" s="214" t="s">
        <v>197</v>
      </c>
      <c r="H37" s="214"/>
      <c r="I37" s="214"/>
      <c r="J37" s="214"/>
      <c r="K37" s="214"/>
      <c r="L37" s="13"/>
      <c r="M37" s="2"/>
    </row>
    <row r="38" spans="1:17" ht="14.25" customHeight="1" x14ac:dyDescent="0.4">
      <c r="A38" s="3"/>
      <c r="B38" s="212" t="str">
        <f>'Informalidad (posición)'!$B$39:$F$39</f>
        <v>Porcentaje, año corrido noviembre 2022</v>
      </c>
      <c r="C38" s="212"/>
      <c r="D38" s="212"/>
      <c r="E38" s="212"/>
      <c r="F38" s="2"/>
      <c r="G38" s="212" t="str">
        <f>B38</f>
        <v>Porcentaje, año corrido noviembre 2022</v>
      </c>
      <c r="H38" s="212"/>
      <c r="I38" s="212"/>
      <c r="J38" s="212"/>
      <c r="K38" s="212"/>
      <c r="L38" s="13"/>
      <c r="M38" s="2"/>
    </row>
    <row r="39" spans="1:17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7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ht="13.15" x14ac:dyDescent="0.4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18</v>
      </c>
    </row>
    <row r="48" spans="1:17" ht="58.5" customHeight="1" x14ac:dyDescent="0.4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 t="s">
        <v>18</v>
      </c>
    </row>
    <row r="49" spans="1:14" ht="13.15" x14ac:dyDescent="0.4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35">
      <c r="A50" s="144" t="str">
        <f>+Índice!A46</f>
        <v>Fuente: Departamento Administrativo Nacional de Estadística, Gran Encuesta Integrada de Hogares (GEIH) noviembre 2022.</v>
      </c>
      <c r="B50" s="147"/>
      <c r="C50" s="147"/>
      <c r="D50" s="147"/>
      <c r="E50" s="147"/>
      <c r="F50" s="147"/>
      <c r="G50" s="147"/>
      <c r="H50" s="147"/>
      <c r="I50" s="147"/>
      <c r="J50" s="147"/>
      <c r="K50" s="147"/>
      <c r="L50" s="13"/>
      <c r="M50" s="2"/>
    </row>
    <row r="51" spans="1:14" x14ac:dyDescent="0.35">
      <c r="A51" s="149" t="s">
        <v>162</v>
      </c>
      <c r="B51" s="154"/>
      <c r="C51" s="154"/>
      <c r="D51" s="154"/>
      <c r="E51" s="154"/>
      <c r="F51" s="154"/>
      <c r="G51" s="154"/>
      <c r="H51" s="154"/>
      <c r="I51" s="154"/>
      <c r="J51" s="154"/>
      <c r="K51" s="154"/>
      <c r="L51" s="46"/>
      <c r="M51" s="2"/>
    </row>
    <row r="53" spans="1:14" x14ac:dyDescent="0.35">
      <c r="B53" s="51"/>
      <c r="C53" s="51"/>
      <c r="D53" s="51"/>
      <c r="E53" s="51"/>
    </row>
    <row r="54" spans="1:14" x14ac:dyDescent="0.35">
      <c r="N54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59"/>
  <sheetViews>
    <sheetView showGridLines="0" zoomScaleNormal="100" zoomScaleSheetLayoutView="100" workbookViewId="0">
      <selection activeCell="N16" sqref="N16"/>
    </sheetView>
  </sheetViews>
  <sheetFormatPr baseColWidth="10" defaultColWidth="10.86328125" defaultRowHeight="12.75" x14ac:dyDescent="0.35"/>
  <cols>
    <col min="1" max="1" width="1.86328125" style="10" customWidth="1"/>
    <col min="2" max="2" width="15.33203125" style="10" customWidth="1"/>
    <col min="3" max="14" width="9.53125" style="10" customWidth="1"/>
    <col min="15" max="15" width="1.1328125" style="10" customWidth="1"/>
    <col min="16" max="16" width="14.6640625" style="51" bestFit="1" customWidth="1"/>
    <col min="17" max="17" width="10" style="51" bestFit="1" customWidth="1"/>
    <col min="18" max="18" width="10.86328125" style="51"/>
    <col min="19" max="16384" width="10.86328125" style="10"/>
  </cols>
  <sheetData>
    <row r="1" spans="1:36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36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36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36" ht="57.7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36" ht="13.15" x14ac:dyDescent="0.4">
      <c r="A7" s="3"/>
      <c r="B7" s="11"/>
      <c r="C7" s="202" t="s">
        <v>68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3"/>
    </row>
    <row r="8" spans="1:36" ht="13.15" x14ac:dyDescent="0.4">
      <c r="A8" s="3"/>
      <c r="B8" s="11"/>
      <c r="C8" s="192" t="s">
        <v>70</v>
      </c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3"/>
    </row>
    <row r="9" spans="1:36" ht="13.15" x14ac:dyDescent="0.4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S9" s="170"/>
      <c r="T9" s="170"/>
      <c r="U9" s="170"/>
      <c r="V9" s="170"/>
      <c r="W9" s="170"/>
      <c r="X9" s="170"/>
      <c r="Y9" s="170"/>
      <c r="Z9" s="170"/>
      <c r="AA9" s="170"/>
      <c r="AB9" s="170"/>
      <c r="AC9" s="170"/>
      <c r="AD9" s="170"/>
      <c r="AE9" s="170"/>
      <c r="AF9" s="170"/>
      <c r="AG9" s="170"/>
      <c r="AH9" s="170"/>
      <c r="AI9" s="170"/>
      <c r="AJ9" s="170"/>
    </row>
    <row r="10" spans="1:36" ht="15.75" customHeight="1" x14ac:dyDescent="0.4">
      <c r="A10" s="3"/>
      <c r="B10" s="2"/>
      <c r="C10" s="190" t="s">
        <v>137</v>
      </c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3"/>
    </row>
    <row r="11" spans="1:36" ht="13.15" x14ac:dyDescent="0.4">
      <c r="A11" s="3"/>
      <c r="B11" s="2"/>
      <c r="C11" s="178" t="s">
        <v>121</v>
      </c>
      <c r="D11" s="60" t="s">
        <v>122</v>
      </c>
      <c r="E11" s="178" t="s">
        <v>123</v>
      </c>
      <c r="F11" s="178" t="s">
        <v>124</v>
      </c>
      <c r="G11" s="178" t="s">
        <v>125</v>
      </c>
      <c r="H11" s="178" t="s">
        <v>126</v>
      </c>
      <c r="I11" s="178" t="s">
        <v>127</v>
      </c>
      <c r="J11" s="178" t="s">
        <v>128</v>
      </c>
      <c r="K11" s="178" t="s">
        <v>129</v>
      </c>
      <c r="L11" s="178" t="s">
        <v>120</v>
      </c>
      <c r="M11" s="178" t="s">
        <v>130</v>
      </c>
      <c r="N11" s="178" t="s">
        <v>131</v>
      </c>
      <c r="O11" s="13"/>
      <c r="P11" s="88"/>
    </row>
    <row r="12" spans="1:36" ht="9.75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3"/>
    </row>
    <row r="13" spans="1:36" ht="13.15" x14ac:dyDescent="0.4">
      <c r="A13" s="3"/>
      <c r="B13" s="20"/>
      <c r="C13" s="213" t="s">
        <v>67</v>
      </c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13"/>
      <c r="S13" s="170"/>
    </row>
    <row r="14" spans="1:36" x14ac:dyDescent="0.35">
      <c r="A14" s="3"/>
      <c r="B14" s="61">
        <f>'Tasa informalidad Bogotá'!B14</f>
        <v>2020</v>
      </c>
      <c r="C14" s="246"/>
      <c r="D14" s="247"/>
      <c r="E14" s="248"/>
      <c r="F14" s="249"/>
      <c r="G14" s="247"/>
      <c r="H14" s="248"/>
      <c r="I14" s="249"/>
      <c r="J14" s="247"/>
      <c r="K14" s="250"/>
      <c r="L14" s="248"/>
      <c r="M14" s="250"/>
      <c r="N14" s="251"/>
      <c r="O14" s="13"/>
      <c r="S14" s="170"/>
    </row>
    <row r="15" spans="1:36" x14ac:dyDescent="0.35">
      <c r="A15" s="3"/>
      <c r="B15" s="61">
        <f>'Tasa informalidad Bogotá'!B15</f>
        <v>2021</v>
      </c>
      <c r="C15" s="232">
        <v>29.780839895013127</v>
      </c>
      <c r="D15" s="232">
        <v>30.604395604395602</v>
      </c>
      <c r="E15" s="232">
        <v>29.74666666666667</v>
      </c>
      <c r="F15" s="232">
        <v>32.699537750385211</v>
      </c>
      <c r="G15" s="232">
        <v>33.616040955631398</v>
      </c>
      <c r="H15" s="232">
        <v>33.208480565371026</v>
      </c>
      <c r="I15" s="232">
        <v>31.285436893203883</v>
      </c>
      <c r="J15" s="232">
        <v>30.10650887573965</v>
      </c>
      <c r="K15" s="232">
        <v>29.276859504132233</v>
      </c>
      <c r="L15" s="232">
        <v>27.362850971922249</v>
      </c>
      <c r="M15" s="232">
        <v>28.4824016563147</v>
      </c>
      <c r="N15" s="232">
        <v>31.496015936254985</v>
      </c>
      <c r="O15" s="13"/>
      <c r="S15" s="170"/>
    </row>
    <row r="16" spans="1:36" ht="13.15" x14ac:dyDescent="0.4">
      <c r="A16" s="3"/>
      <c r="B16" s="61">
        <f>'Tasa informalidad Bogotá'!B16</f>
        <v>2022</v>
      </c>
      <c r="C16" s="232">
        <v>33.272727272727273</v>
      </c>
      <c r="D16" s="232">
        <v>35.94911504424779</v>
      </c>
      <c r="E16" s="232">
        <v>35.845410628019323</v>
      </c>
      <c r="F16" s="232">
        <v>35.984924623115575</v>
      </c>
      <c r="G16" s="232">
        <v>30.320885719647201</v>
      </c>
      <c r="H16" s="232">
        <v>29.356968215158926</v>
      </c>
      <c r="I16" s="232">
        <v>28.931398416886548</v>
      </c>
      <c r="J16" s="232">
        <v>28.906779661016948</v>
      </c>
      <c r="K16" s="236">
        <v>30.265671641791048</v>
      </c>
      <c r="L16" s="232"/>
      <c r="M16" s="232"/>
      <c r="N16" s="232"/>
      <c r="O16" s="13"/>
      <c r="S16" s="170"/>
    </row>
    <row r="17" spans="1:19" ht="13.15" x14ac:dyDescent="0.4">
      <c r="A17" s="3"/>
      <c r="B17" s="61"/>
      <c r="C17" s="257"/>
      <c r="D17" s="257"/>
      <c r="E17" s="257"/>
      <c r="F17" s="256"/>
      <c r="G17" s="256"/>
      <c r="H17" s="257"/>
      <c r="I17" s="257"/>
      <c r="J17" s="257"/>
      <c r="K17" s="257"/>
      <c r="L17" s="257"/>
      <c r="M17" s="257"/>
      <c r="N17" s="279"/>
      <c r="O17" s="13"/>
      <c r="Q17" s="51" t="s">
        <v>70</v>
      </c>
      <c r="S17" s="170"/>
    </row>
    <row r="18" spans="1:19" ht="13.15" x14ac:dyDescent="0.4">
      <c r="A18" s="3"/>
      <c r="B18" s="11" t="str">
        <f>'Tasa informalidad Bogotá'!B18</f>
        <v>Cambio '22/'21</v>
      </c>
      <c r="C18" s="232">
        <f>C16-C15</f>
        <v>3.4918873777141464</v>
      </c>
      <c r="D18" s="232">
        <f>D16-D15</f>
        <v>5.344719439852188</v>
      </c>
      <c r="E18" s="232">
        <f>E16-E15</f>
        <v>6.0987439613526533</v>
      </c>
      <c r="F18" s="232">
        <f t="shared" ref="F18:J18" si="0">F16-F15</f>
        <v>3.2853868727303635</v>
      </c>
      <c r="G18" s="232">
        <f t="shared" si="0"/>
        <v>-3.2951552359841969</v>
      </c>
      <c r="H18" s="232">
        <f t="shared" si="0"/>
        <v>-3.8515123502121007</v>
      </c>
      <c r="I18" s="232">
        <f t="shared" si="0"/>
        <v>-2.354038476317335</v>
      </c>
      <c r="J18" s="232">
        <f t="shared" si="0"/>
        <v>-1.1997292147227014</v>
      </c>
      <c r="K18" s="236">
        <f t="shared" ref="K18" si="1">K16-K15</f>
        <v>0.98881213765881526</v>
      </c>
      <c r="L18" s="232"/>
      <c r="M18" s="232"/>
      <c r="N18" s="232"/>
      <c r="O18" s="13"/>
      <c r="P18" s="187">
        <f>'Tasa Desocupación %.(Sexo)'!P15</f>
        <v>0</v>
      </c>
      <c r="Q18" s="97">
        <f>C14</f>
        <v>0</v>
      </c>
      <c r="R18" s="97"/>
      <c r="S18" s="170"/>
    </row>
    <row r="19" spans="1:19" ht="13.15" x14ac:dyDescent="0.4">
      <c r="A19" s="3"/>
      <c r="B19" s="21"/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3"/>
      <c r="P19" s="187">
        <f>'Tasa Desocupación %.(Sexo)'!P16</f>
        <v>0</v>
      </c>
      <c r="Q19" s="97">
        <f>D14</f>
        <v>0</v>
      </c>
      <c r="R19" s="97"/>
      <c r="S19" s="170"/>
    </row>
    <row r="20" spans="1:19" ht="13.15" x14ac:dyDescent="0.4">
      <c r="A20" s="3"/>
      <c r="B20" s="20"/>
      <c r="C20" s="214" t="s">
        <v>68</v>
      </c>
      <c r="D20" s="214"/>
      <c r="E20" s="214"/>
      <c r="F20" s="214"/>
      <c r="G20" s="214"/>
      <c r="H20" s="214"/>
      <c r="I20" s="214"/>
      <c r="J20" s="214"/>
      <c r="K20" s="214"/>
      <c r="L20" s="214"/>
      <c r="M20" s="214"/>
      <c r="N20" s="214"/>
      <c r="O20" s="13"/>
      <c r="P20" s="187">
        <f>'Tasa Desocupación %.(Sexo)'!P17</f>
        <v>0</v>
      </c>
      <c r="Q20" s="97">
        <f>E14</f>
        <v>0</v>
      </c>
      <c r="R20" s="97"/>
      <c r="S20" s="170"/>
    </row>
    <row r="21" spans="1:19" ht="13.15" x14ac:dyDescent="0.4">
      <c r="A21" s="3"/>
      <c r="B21" s="2"/>
      <c r="C21" s="212" t="str">
        <f>C8</f>
        <v>Semanas</v>
      </c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13"/>
      <c r="P21" s="187">
        <f>'Tasa Desocupación %.(Sexo)'!P18</f>
        <v>0</v>
      </c>
      <c r="Q21" s="97">
        <f>F14</f>
        <v>0</v>
      </c>
      <c r="R21" s="97"/>
      <c r="S21" s="170"/>
    </row>
    <row r="22" spans="1:19" x14ac:dyDescent="0.3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187">
        <f>'Tasa Desocupación %.(Sexo)'!P19</f>
        <v>0</v>
      </c>
      <c r="Q22" s="97">
        <f>G14</f>
        <v>0</v>
      </c>
      <c r="R22" s="97"/>
      <c r="S22" s="170"/>
    </row>
    <row r="23" spans="1:19" ht="13.15" x14ac:dyDescent="0.4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187">
        <f>'Tasa Desocupación %.(Sexo)'!P20</f>
        <v>0</v>
      </c>
      <c r="Q23" s="97">
        <f>H14</f>
        <v>0</v>
      </c>
      <c r="R23" s="97"/>
      <c r="S23" s="170"/>
    </row>
    <row r="24" spans="1:19" ht="13.15" x14ac:dyDescent="0.4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187">
        <f>'Tasa Desocupación %.(Sexo)'!P21</f>
        <v>0</v>
      </c>
      <c r="Q24" s="97">
        <f>I14</f>
        <v>0</v>
      </c>
      <c r="R24" s="97"/>
      <c r="S24" s="170"/>
    </row>
    <row r="25" spans="1:19" ht="13.15" x14ac:dyDescent="0.4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87">
        <f>'Tasa Desocupación %.(Sexo)'!P22</f>
        <v>0</v>
      </c>
      <c r="Q25" s="97">
        <f>J14</f>
        <v>0</v>
      </c>
      <c r="R25" s="97"/>
      <c r="S25" s="170"/>
    </row>
    <row r="26" spans="1:19" ht="13.15" x14ac:dyDescent="0.4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187">
        <f>'Tasa Desocupación %.(Sexo)'!P23</f>
        <v>0</v>
      </c>
      <c r="Q26" s="97">
        <f>K14</f>
        <v>0</v>
      </c>
      <c r="R26" s="97"/>
      <c r="S26" s="170"/>
    </row>
    <row r="27" spans="1:19" ht="13.15" x14ac:dyDescent="0.4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87">
        <f>'Tasa Desocupación %.(Sexo)'!P24</f>
        <v>0</v>
      </c>
      <c r="Q27" s="97">
        <f>L14</f>
        <v>0</v>
      </c>
      <c r="R27" s="97"/>
      <c r="S27" s="170"/>
    </row>
    <row r="28" spans="1:19" x14ac:dyDescent="0.3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187">
        <f>'Tasa Desocupación %.(Sexo)'!P25</f>
        <v>0</v>
      </c>
      <c r="Q28" s="97">
        <f>M14</f>
        <v>0</v>
      </c>
      <c r="R28" s="97"/>
      <c r="S28" s="170"/>
    </row>
    <row r="29" spans="1:19" x14ac:dyDescent="0.3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187">
        <f>'Tasa Desocupación %.(Sexo)'!P26</f>
        <v>0</v>
      </c>
      <c r="Q29" s="97">
        <f>N14</f>
        <v>0</v>
      </c>
      <c r="R29" s="97"/>
      <c r="S29" s="170"/>
    </row>
    <row r="30" spans="1:19" x14ac:dyDescent="0.3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187" t="str">
        <f>'Tasa Desocupación %.(Sexo)'!P27</f>
        <v>Ene-Mar 2021</v>
      </c>
      <c r="Q30" s="97">
        <f>C15</f>
        <v>29.780839895013127</v>
      </c>
      <c r="R30" s="97"/>
      <c r="S30" s="170"/>
    </row>
    <row r="31" spans="1:19" x14ac:dyDescent="0.3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187" t="str">
        <f>'Tasa Desocupación %.(Sexo)'!P28</f>
        <v>Feb-Abr 2021</v>
      </c>
      <c r="Q31" s="97">
        <f>D15</f>
        <v>30.604395604395602</v>
      </c>
      <c r="R31" s="97"/>
    </row>
    <row r="32" spans="1:19" ht="13.15" x14ac:dyDescent="0.4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187" t="str">
        <f>'Tasa Desocupación %.(Sexo)'!P29</f>
        <v>Mar-May 2021</v>
      </c>
      <c r="Q32" s="97">
        <f>E15</f>
        <v>29.74666666666667</v>
      </c>
      <c r="R32" s="97"/>
    </row>
    <row r="33" spans="1:18" ht="13.15" x14ac:dyDescent="0.4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187" t="str">
        <f>'Tasa Desocupación %.(Sexo)'!P30</f>
        <v>Abr-Jun 2021</v>
      </c>
      <c r="Q33" s="97">
        <f>F15</f>
        <v>32.699537750385211</v>
      </c>
      <c r="R33" s="97"/>
    </row>
    <row r="34" spans="1:18" ht="13.15" x14ac:dyDescent="0.4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187" t="str">
        <f>'Tasa Desocupación %.(Sexo)'!P31</f>
        <v>May-Jul 2021</v>
      </c>
      <c r="Q34" s="97">
        <f>G15</f>
        <v>33.616040955631398</v>
      </c>
      <c r="R34" s="97"/>
    </row>
    <row r="35" spans="1:18" ht="13.15" x14ac:dyDescent="0.4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187" t="str">
        <f>'Tasa Desocupación %.(Sexo)'!P32</f>
        <v>Jun-Ago 2021</v>
      </c>
      <c r="Q35" s="97">
        <f>H15</f>
        <v>33.208480565371026</v>
      </c>
      <c r="R35" s="97"/>
    </row>
    <row r="36" spans="1:18" ht="13.15" x14ac:dyDescent="0.4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187" t="str">
        <f>'Tasa Desocupación %.(Sexo)'!P33</f>
        <v>Jul-Sep 2021</v>
      </c>
      <c r="Q36" s="97">
        <f>I15</f>
        <v>31.285436893203883</v>
      </c>
      <c r="R36" s="97"/>
    </row>
    <row r="37" spans="1:18" ht="13.15" x14ac:dyDescent="0.4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187" t="str">
        <f>'Tasa Desocupación %.(Sexo)'!P34</f>
        <v>Ago-Oct 2021</v>
      </c>
      <c r="Q37" s="97">
        <f>J15</f>
        <v>30.10650887573965</v>
      </c>
      <c r="R37" s="97"/>
    </row>
    <row r="38" spans="1:18" ht="13.15" x14ac:dyDescent="0.4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187" t="str">
        <f>'Tasa Desocupación %.(Sexo)'!P35</f>
        <v>Sep-Nov 2021</v>
      </c>
      <c r="Q38" s="97">
        <f>K15</f>
        <v>29.276859504132233</v>
      </c>
      <c r="R38" s="97"/>
    </row>
    <row r="39" spans="1:18" ht="13.15" x14ac:dyDescent="0.4">
      <c r="A39" s="144" t="str">
        <f>+Índice!A46</f>
        <v>Fuente: Departamento Administrativo Nacional de Estadística, Gran Encuesta Integrada de Hogares (GEIH) noviembre 2022.</v>
      </c>
      <c r="B39" s="147"/>
      <c r="C39" s="40"/>
      <c r="D39" s="40"/>
      <c r="E39" s="40"/>
      <c r="F39" s="40"/>
      <c r="G39" s="40"/>
      <c r="H39" s="40"/>
      <c r="I39" s="65"/>
      <c r="J39" s="65"/>
      <c r="K39" s="65"/>
      <c r="L39" s="65"/>
      <c r="M39" s="65"/>
      <c r="N39" s="65"/>
      <c r="O39" s="13"/>
      <c r="P39" s="187" t="str">
        <f>'Tasa Desocupación %.(Sexo)'!P36</f>
        <v>Oct-Dic 2021</v>
      </c>
      <c r="Q39" s="97">
        <f>L15</f>
        <v>27.362850971922249</v>
      </c>
      <c r="R39" s="97"/>
    </row>
    <row r="40" spans="1:18" x14ac:dyDescent="0.35">
      <c r="A40" s="149" t="s">
        <v>162</v>
      </c>
      <c r="B40" s="154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187" t="str">
        <f>'Tasa Desocupación %.(Sexo)'!P37</f>
        <v>Nov 21-Ene 22</v>
      </c>
      <c r="Q40" s="97">
        <f>M15</f>
        <v>28.4824016563147</v>
      </c>
      <c r="R40" s="97"/>
    </row>
    <row r="41" spans="1:18" ht="13.15" x14ac:dyDescent="0.4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187" t="str">
        <f>'Tasa Desocupación %.(Sexo)'!P38</f>
        <v>Dic 21-Feb 22</v>
      </c>
      <c r="Q41" s="97">
        <f>N15</f>
        <v>31.496015936254985</v>
      </c>
      <c r="R41" s="97"/>
    </row>
    <row r="42" spans="1:18" ht="14.25" customHeight="1" x14ac:dyDescent="0.4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187" t="str">
        <f>'Tasa Desocupación %.(Sexo)'!P39</f>
        <v>Ene-Mar 2022</v>
      </c>
      <c r="Q42" s="97">
        <f>C16</f>
        <v>33.272727272727273</v>
      </c>
      <c r="R42" s="97"/>
    </row>
    <row r="43" spans="1:18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187" t="str">
        <f>'Tasa Desocupación %.(Sexo)'!P40</f>
        <v>Feb-Abr 2022</v>
      </c>
      <c r="Q43" s="97">
        <f>D16</f>
        <v>35.94911504424779</v>
      </c>
      <c r="R43" s="97"/>
    </row>
    <row r="44" spans="1:18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187" t="str">
        <f>'Tasa Desocupación %.(Sexo)'!P41</f>
        <v>Mar-May 2022</v>
      </c>
      <c r="Q44" s="97">
        <f>E16</f>
        <v>35.845410628019323</v>
      </c>
      <c r="R44" s="97"/>
    </row>
    <row r="45" spans="1:18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187" t="str">
        <f>'Tasa Desocupación %.(Sexo)'!P42</f>
        <v>Abr-Jun 2022</v>
      </c>
      <c r="Q45" s="56">
        <f>F16</f>
        <v>35.984924623115575</v>
      </c>
      <c r="R45" s="97"/>
    </row>
    <row r="46" spans="1:18" x14ac:dyDescent="0.35">
      <c r="P46" s="187" t="str">
        <f>'Tasa Desocupación %.(Sexo)'!P43</f>
        <v>May-Jul 2022</v>
      </c>
      <c r="Q46" s="97">
        <f>G16</f>
        <v>30.320885719647201</v>
      </c>
      <c r="R46" s="97"/>
    </row>
    <row r="47" spans="1:18" x14ac:dyDescent="0.35">
      <c r="P47" s="187" t="str">
        <f>'Tasa Desocupación %.(Sexo)'!P44</f>
        <v>Jun-Ago 2022</v>
      </c>
      <c r="Q47" s="76">
        <f>H16</f>
        <v>29.356968215158926</v>
      </c>
      <c r="R47" s="97"/>
    </row>
    <row r="48" spans="1:18" x14ac:dyDescent="0.35">
      <c r="B48" s="51"/>
      <c r="C48" s="51"/>
      <c r="D48" s="51"/>
      <c r="E48" s="51"/>
      <c r="P48" s="187" t="str">
        <f>'Tasa Desocupación %.(Sexo)'!P45</f>
        <v>Jul-Sep 2022</v>
      </c>
      <c r="Q48" s="76">
        <f>I16</f>
        <v>28.931398416886548</v>
      </c>
    </row>
    <row r="49" spans="1:17" x14ac:dyDescent="0.35">
      <c r="B49" s="51"/>
      <c r="C49" s="51"/>
      <c r="D49" s="51"/>
      <c r="E49" s="51"/>
      <c r="P49" s="187" t="str">
        <f>'Tasa Desocupación %.(Sexo)'!P46</f>
        <v>Ago-Oct 2022</v>
      </c>
      <c r="Q49" s="76">
        <f>J16</f>
        <v>28.906779661016948</v>
      </c>
    </row>
    <row r="50" spans="1:17" x14ac:dyDescent="0.35">
      <c r="P50" s="187" t="str">
        <f>'Tasa Desocupación %.(Sexo)'!P47</f>
        <v>Sep-Nov 2022</v>
      </c>
      <c r="Q50" s="97">
        <f>K16</f>
        <v>30.265671641791048</v>
      </c>
    </row>
    <row r="51" spans="1:17" x14ac:dyDescent="0.35">
      <c r="P51" s="187" t="str">
        <f>'Tasa Desocupación %.(Sexo)'!P48</f>
        <v>Oct-Dic 2022</v>
      </c>
      <c r="Q51" s="76">
        <f>L16</f>
        <v>0</v>
      </c>
    </row>
    <row r="52" spans="1:17" x14ac:dyDescent="0.35">
      <c r="P52" s="187" t="str">
        <f>'Tasa Desocupación %.(Sexo)'!P49</f>
        <v>Nov 21-Ene 22</v>
      </c>
      <c r="Q52" s="97">
        <f>M16</f>
        <v>0</v>
      </c>
    </row>
    <row r="53" spans="1:17" x14ac:dyDescent="0.35">
      <c r="H53" s="66"/>
      <c r="P53" s="187" t="str">
        <f>'Tasa Desocupación %.(Sexo)'!P50</f>
        <v>Dic 21-Feb 22</v>
      </c>
      <c r="Q53" s="97">
        <f>L16</f>
        <v>0</v>
      </c>
    </row>
    <row r="54" spans="1:17" s="51" customFormat="1" x14ac:dyDescent="0.35">
      <c r="A54" s="10"/>
      <c r="B54" s="10"/>
      <c r="C54" s="10"/>
      <c r="D54" s="10"/>
      <c r="E54" s="10"/>
      <c r="F54" s="10"/>
      <c r="G54" s="10"/>
      <c r="H54" s="66"/>
      <c r="I54" s="10"/>
      <c r="J54" s="10"/>
      <c r="K54" s="10"/>
      <c r="L54" s="10"/>
      <c r="M54" s="10"/>
      <c r="N54" s="10"/>
      <c r="O54" s="10"/>
      <c r="P54" s="187"/>
    </row>
    <row r="55" spans="1:17" s="51" customFormat="1" x14ac:dyDescent="0.35">
      <c r="A55" s="10"/>
      <c r="B55" s="10"/>
      <c r="C55" s="10"/>
      <c r="D55" s="10"/>
      <c r="E55" s="10"/>
      <c r="F55" s="10"/>
      <c r="G55" s="10"/>
      <c r="H55" s="66"/>
      <c r="I55" s="10"/>
      <c r="J55" s="10"/>
      <c r="K55" s="10"/>
      <c r="L55" s="10"/>
      <c r="M55" s="10"/>
      <c r="N55" s="10"/>
      <c r="O55" s="10"/>
    </row>
    <row r="56" spans="1:17" s="51" customFormat="1" x14ac:dyDescent="0.35">
      <c r="A56" s="10"/>
      <c r="B56" s="10"/>
      <c r="C56" s="10"/>
      <c r="D56" s="10"/>
      <c r="E56" s="10"/>
      <c r="F56" s="10"/>
      <c r="G56" s="10"/>
      <c r="H56" s="66"/>
      <c r="I56" s="10"/>
      <c r="J56" s="10"/>
      <c r="K56" s="10"/>
      <c r="L56" s="10"/>
      <c r="M56" s="10"/>
      <c r="N56" s="10"/>
      <c r="O56" s="10"/>
    </row>
    <row r="57" spans="1:17" x14ac:dyDescent="0.35">
      <c r="H57" s="66"/>
    </row>
    <row r="58" spans="1:17" x14ac:dyDescent="0.35">
      <c r="H58" s="66"/>
    </row>
    <row r="59" spans="1:17" x14ac:dyDescent="0.35">
      <c r="H59" s="66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K19" sqref="K19"/>
    </sheetView>
  </sheetViews>
  <sheetFormatPr baseColWidth="10" defaultColWidth="10.86328125" defaultRowHeight="12.75" x14ac:dyDescent="0.35"/>
  <cols>
    <col min="1" max="1" width="1.86328125" style="10" customWidth="1"/>
    <col min="2" max="2" width="16.46484375" style="10" customWidth="1"/>
    <col min="3" max="4" width="13" style="10" customWidth="1"/>
    <col min="5" max="5" width="17.86328125" style="10" customWidth="1"/>
    <col min="6" max="6" width="8.86328125" style="10" customWidth="1"/>
    <col min="7" max="7" width="11.53125" style="10" customWidth="1"/>
    <col min="8" max="8" width="14.53125" style="10" customWidth="1"/>
    <col min="9" max="9" width="17.86328125" style="10" customWidth="1"/>
    <col min="10" max="10" width="1.86328125" style="10" customWidth="1"/>
    <col min="11" max="11" width="10.86328125" style="51"/>
    <col min="12" max="12" width="15.6640625" style="51" bestFit="1" customWidth="1"/>
    <col min="13" max="13" width="6.46484375" style="51" bestFit="1" customWidth="1"/>
    <col min="14" max="23" width="10.86328125" style="51"/>
    <col min="24" max="16384" width="10.86328125" style="10"/>
  </cols>
  <sheetData>
    <row r="1" spans="1:23" ht="13.15" x14ac:dyDescent="0.4">
      <c r="A1" s="6"/>
      <c r="B1" s="7"/>
      <c r="C1" s="7"/>
      <c r="D1" s="7"/>
      <c r="E1" s="7"/>
      <c r="F1" s="7"/>
      <c r="G1" s="7"/>
      <c r="H1" s="7"/>
      <c r="I1" s="7"/>
      <c r="J1" s="47"/>
      <c r="K1" s="79"/>
    </row>
    <row r="2" spans="1:23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3"/>
      <c r="K2" s="79"/>
    </row>
    <row r="3" spans="1:23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3"/>
      <c r="K3" s="79"/>
    </row>
    <row r="4" spans="1:23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3"/>
      <c r="K4" s="79"/>
    </row>
    <row r="5" spans="1:23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3"/>
      <c r="K5" s="79"/>
    </row>
    <row r="6" spans="1:23" ht="38.25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3"/>
      <c r="K6" s="79"/>
    </row>
    <row r="7" spans="1:23" ht="13.15" x14ac:dyDescent="0.4">
      <c r="A7" s="3"/>
      <c r="B7" s="11"/>
      <c r="C7" s="192" t="s">
        <v>69</v>
      </c>
      <c r="D7" s="192"/>
      <c r="E7" s="192"/>
      <c r="F7" s="192"/>
      <c r="G7" s="192"/>
      <c r="H7" s="192"/>
      <c r="I7" s="192"/>
      <c r="J7" s="13"/>
      <c r="K7" s="79"/>
    </row>
    <row r="8" spans="1:23" ht="13.15" x14ac:dyDescent="0.4">
      <c r="A8" s="3"/>
      <c r="B8" s="11"/>
      <c r="C8" s="192" t="str">
        <f>'Desocupación (semanas)'!C8:N8</f>
        <v>Semanas</v>
      </c>
      <c r="D8" s="192"/>
      <c r="E8" s="192"/>
      <c r="F8" s="192"/>
      <c r="G8" s="192"/>
      <c r="H8" s="192"/>
      <c r="I8" s="192"/>
      <c r="J8" s="13"/>
      <c r="K8" s="79"/>
    </row>
    <row r="9" spans="1:23" ht="13.15" x14ac:dyDescent="0.4">
      <c r="A9" s="3"/>
      <c r="B9" s="11"/>
      <c r="C9" s="20"/>
      <c r="D9" s="20"/>
      <c r="E9" s="20"/>
      <c r="F9" s="20"/>
      <c r="G9" s="11"/>
      <c r="H9" s="20"/>
      <c r="I9" s="11"/>
      <c r="J9" s="13"/>
      <c r="K9" s="79"/>
    </row>
    <row r="10" spans="1:23" ht="15.75" customHeight="1" x14ac:dyDescent="0.4">
      <c r="A10" s="3"/>
      <c r="B10" s="2"/>
      <c r="C10" s="190" t="str">
        <f>+'Mercado Laboral (personas)'!C10:D10</f>
        <v>Año corrido a noviembre</v>
      </c>
      <c r="D10" s="190"/>
      <c r="E10" s="199" t="s">
        <v>289</v>
      </c>
      <c r="F10" s="174"/>
      <c r="G10" s="190" t="str">
        <f>+'Mercado Laboral (personas)'!G10:H10</f>
        <v>Septiembre - Noviembre</v>
      </c>
      <c r="H10" s="190"/>
      <c r="I10" s="199" t="str">
        <f>E10</f>
        <v>Diferencia semanas  '22/'21</v>
      </c>
      <c r="J10" s="13"/>
      <c r="K10" s="79"/>
    </row>
    <row r="11" spans="1:23" ht="15.75" customHeight="1" x14ac:dyDescent="0.4">
      <c r="A11" s="3"/>
      <c r="B11" s="2"/>
      <c r="C11" s="174">
        <f>'Informalidad (nivel educativo)'!C11</f>
        <v>2021</v>
      </c>
      <c r="D11" s="174">
        <f>'Informalidad (nivel educativo)'!D11</f>
        <v>2022</v>
      </c>
      <c r="E11" s="199"/>
      <c r="F11" s="174"/>
      <c r="G11" s="174">
        <f>C11</f>
        <v>2021</v>
      </c>
      <c r="H11" s="174">
        <f>D11</f>
        <v>2022</v>
      </c>
      <c r="I11" s="199"/>
      <c r="J11" s="13"/>
    </row>
    <row r="12" spans="1:23" ht="12" customHeight="1" x14ac:dyDescent="0.4">
      <c r="A12" s="3"/>
      <c r="B12" s="2"/>
      <c r="C12" s="174"/>
      <c r="D12" s="174"/>
      <c r="E12" s="174"/>
      <c r="F12" s="174"/>
      <c r="G12" s="174"/>
      <c r="H12" s="174"/>
      <c r="I12" s="174"/>
      <c r="J12" s="13"/>
      <c r="K12" s="79"/>
      <c r="L12" s="172"/>
      <c r="M12" s="172" t="s">
        <v>70</v>
      </c>
      <c r="V12" s="172"/>
      <c r="W12" s="172" t="s">
        <v>70</v>
      </c>
    </row>
    <row r="13" spans="1:23" ht="15" customHeight="1" x14ac:dyDescent="0.4">
      <c r="A13" s="3"/>
      <c r="B13" s="2" t="str">
        <f>+P13</f>
        <v>Ibagué</v>
      </c>
      <c r="C13" s="232">
        <f t="shared" ref="C13:D26" si="0">+Q13</f>
        <v>36.109701965757765</v>
      </c>
      <c r="D13" s="258">
        <f t="shared" si="0"/>
        <v>35.799843627834242</v>
      </c>
      <c r="E13" s="232">
        <f t="shared" ref="E13:E26" si="1">+D13-C13</f>
        <v>-0.30985833792352224</v>
      </c>
      <c r="F13" s="174"/>
      <c r="G13" s="232">
        <f>+S13</f>
        <v>37.980830670926515</v>
      </c>
      <c r="H13" s="258">
        <f>+T13</f>
        <v>34.320987654320987</v>
      </c>
      <c r="I13" s="232">
        <f t="shared" ref="I13:I26" si="2">+H13-G13</f>
        <v>-3.659843016605528</v>
      </c>
      <c r="J13" s="13"/>
      <c r="K13" s="79"/>
      <c r="L13" s="56" t="str">
        <f>P13</f>
        <v>Ibagué</v>
      </c>
      <c r="M13" s="56">
        <f t="shared" ref="M13:M26" si="3">R13</f>
        <v>35.799843627834242</v>
      </c>
      <c r="P13" s="51" t="s">
        <v>344</v>
      </c>
      <c r="Q13" s="51">
        <v>36.109701965757765</v>
      </c>
      <c r="R13" s="51">
        <v>35.799843627834242</v>
      </c>
      <c r="S13" s="51">
        <v>37.980830670926515</v>
      </c>
      <c r="T13" s="51">
        <v>34.320987654320987</v>
      </c>
      <c r="V13" s="56" t="str">
        <f>+B13</f>
        <v>Ibagué</v>
      </c>
      <c r="W13" s="56">
        <f>+D13</f>
        <v>35.799843627834242</v>
      </c>
    </row>
    <row r="14" spans="1:23" ht="14.25" customHeight="1" x14ac:dyDescent="0.4">
      <c r="A14" s="3"/>
      <c r="B14" s="21" t="str">
        <f t="shared" ref="B14:B26" si="4">+P14</f>
        <v>Bogotá</v>
      </c>
      <c r="C14" s="236">
        <f t="shared" si="0"/>
        <v>30.72</v>
      </c>
      <c r="D14" s="236">
        <f t="shared" si="0"/>
        <v>32.360946745562103</v>
      </c>
      <c r="E14" s="236">
        <f t="shared" si="1"/>
        <v>1.6409467455621041</v>
      </c>
      <c r="F14" s="174"/>
      <c r="G14" s="236">
        <f t="shared" ref="G14:G26" si="5">+S14</f>
        <v>29.276859504132233</v>
      </c>
      <c r="H14" s="236">
        <f t="shared" ref="H14:H26" si="6">+T14</f>
        <v>30.265671641791048</v>
      </c>
      <c r="I14" s="236">
        <f t="shared" si="2"/>
        <v>0.98881213765881526</v>
      </c>
      <c r="J14" s="13"/>
      <c r="K14" s="79"/>
      <c r="L14" s="56" t="str">
        <f t="shared" ref="L14:L26" si="7">P14</f>
        <v>Bogotá</v>
      </c>
      <c r="M14" s="56">
        <f t="shared" si="3"/>
        <v>32.360946745562103</v>
      </c>
      <c r="P14" s="51" t="s">
        <v>338</v>
      </c>
      <c r="Q14" s="51">
        <v>30.72</v>
      </c>
      <c r="R14" s="51">
        <v>32.360946745562103</v>
      </c>
      <c r="S14" s="51">
        <v>29.276859504132233</v>
      </c>
      <c r="T14" s="51">
        <v>30.265671641791048</v>
      </c>
      <c r="V14" s="56" t="str">
        <f t="shared" ref="V14:V26" si="8">+L14</f>
        <v>Bogotá</v>
      </c>
      <c r="W14" s="56">
        <f t="shared" ref="W14:W26" si="9">+D14</f>
        <v>32.360946745562103</v>
      </c>
    </row>
    <row r="15" spans="1:23" ht="15" customHeight="1" x14ac:dyDescent="0.4">
      <c r="A15" s="3"/>
      <c r="B15" s="2" t="str">
        <f t="shared" si="4"/>
        <v>Montería</v>
      </c>
      <c r="C15" s="232">
        <f t="shared" si="0"/>
        <v>24.263157894736839</v>
      </c>
      <c r="D15" s="258">
        <f t="shared" si="0"/>
        <v>31.379483500717356</v>
      </c>
      <c r="E15" s="232">
        <f t="shared" si="1"/>
        <v>7.1163256059805171</v>
      </c>
      <c r="F15" s="174"/>
      <c r="G15" s="232">
        <f t="shared" si="5"/>
        <v>24.244680851063833</v>
      </c>
      <c r="H15" s="258">
        <f t="shared" si="6"/>
        <v>31.66066066066066</v>
      </c>
      <c r="I15" s="232">
        <f t="shared" si="2"/>
        <v>7.415979809596827</v>
      </c>
      <c r="J15" s="13"/>
      <c r="K15" s="79"/>
      <c r="L15" s="56" t="str">
        <f t="shared" si="7"/>
        <v>Montería</v>
      </c>
      <c r="M15" s="56">
        <f t="shared" si="3"/>
        <v>31.379483500717356</v>
      </c>
      <c r="P15" s="51" t="s">
        <v>340</v>
      </c>
      <c r="Q15" s="51">
        <v>24.263157894736839</v>
      </c>
      <c r="R15" s="51">
        <v>31.379483500717356</v>
      </c>
      <c r="S15" s="51">
        <v>24.244680851063833</v>
      </c>
      <c r="T15" s="51">
        <v>31.66066066066066</v>
      </c>
      <c r="V15" s="56" t="str">
        <f t="shared" si="8"/>
        <v>Montería</v>
      </c>
      <c r="W15" s="56">
        <f t="shared" si="9"/>
        <v>31.379483500717356</v>
      </c>
    </row>
    <row r="16" spans="1:23" ht="15" customHeight="1" x14ac:dyDescent="0.4">
      <c r="A16" s="3"/>
      <c r="B16" s="2" t="str">
        <f t="shared" si="4"/>
        <v>Medellín</v>
      </c>
      <c r="C16" s="232">
        <f t="shared" si="0"/>
        <v>32.323179438362686</v>
      </c>
      <c r="D16" s="258">
        <f t="shared" si="0"/>
        <v>30.294054633101236</v>
      </c>
      <c r="E16" s="232">
        <f t="shared" si="1"/>
        <v>-2.0291248052614499</v>
      </c>
      <c r="F16" s="174"/>
      <c r="G16" s="232">
        <f t="shared" si="5"/>
        <v>32.630268199233718</v>
      </c>
      <c r="H16" s="258">
        <f t="shared" si="6"/>
        <v>26.906698564593302</v>
      </c>
      <c r="I16" s="232">
        <f t="shared" si="2"/>
        <v>-5.7235696346404161</v>
      </c>
      <c r="J16" s="13"/>
      <c r="K16" s="79"/>
      <c r="L16" s="56" t="str">
        <f t="shared" si="7"/>
        <v>Medellín</v>
      </c>
      <c r="M16" s="56">
        <f t="shared" si="3"/>
        <v>30.294054633101236</v>
      </c>
      <c r="P16" s="51" t="s">
        <v>335</v>
      </c>
      <c r="Q16" s="51">
        <v>32.323179438362686</v>
      </c>
      <c r="R16" s="51">
        <v>30.294054633101236</v>
      </c>
      <c r="S16" s="51">
        <v>32.630268199233718</v>
      </c>
      <c r="T16" s="51">
        <v>26.906698564593302</v>
      </c>
      <c r="V16" s="56" t="str">
        <f t="shared" si="8"/>
        <v>Medellín</v>
      </c>
      <c r="W16" s="56">
        <f t="shared" si="9"/>
        <v>30.294054633101236</v>
      </c>
    </row>
    <row r="17" spans="1:23" ht="15" customHeight="1" x14ac:dyDescent="0.4">
      <c r="A17" s="3"/>
      <c r="B17" s="2" t="str">
        <f t="shared" si="4"/>
        <v>Pereira</v>
      </c>
      <c r="C17" s="232">
        <f t="shared" si="0"/>
        <v>34.029469548133598</v>
      </c>
      <c r="D17" s="258">
        <f t="shared" si="0"/>
        <v>29.169344042838024</v>
      </c>
      <c r="E17" s="232">
        <f t="shared" si="1"/>
        <v>-4.8601255052955743</v>
      </c>
      <c r="F17" s="174"/>
      <c r="G17" s="232">
        <f t="shared" si="5"/>
        <v>36.006666666666668</v>
      </c>
      <c r="H17" s="258">
        <f t="shared" si="6"/>
        <v>26.518950437317784</v>
      </c>
      <c r="I17" s="232">
        <f t="shared" si="2"/>
        <v>-9.4877162293488837</v>
      </c>
      <c r="J17" s="13"/>
      <c r="K17" s="79"/>
      <c r="L17" s="56" t="str">
        <f t="shared" si="7"/>
        <v>Pereira</v>
      </c>
      <c r="M17" s="56">
        <f t="shared" si="3"/>
        <v>29.169344042838024</v>
      </c>
      <c r="P17" s="51" t="s">
        <v>341</v>
      </c>
      <c r="Q17" s="51">
        <v>34.029469548133598</v>
      </c>
      <c r="R17" s="51">
        <v>29.169344042838024</v>
      </c>
      <c r="S17" s="51">
        <v>36.006666666666668</v>
      </c>
      <c r="T17" s="51">
        <v>26.518950437317784</v>
      </c>
      <c r="V17" s="56" t="str">
        <f t="shared" si="8"/>
        <v>Pereira</v>
      </c>
      <c r="W17" s="56">
        <f t="shared" si="9"/>
        <v>29.169344042838024</v>
      </c>
    </row>
    <row r="18" spans="1:23" ht="15" customHeight="1" x14ac:dyDescent="0.4">
      <c r="A18" s="3"/>
      <c r="B18" s="2" t="str">
        <f t="shared" si="4"/>
        <v>Bucaramanga</v>
      </c>
      <c r="C18" s="232">
        <f t="shared" si="0"/>
        <v>29.659926470588236</v>
      </c>
      <c r="D18" s="258">
        <f t="shared" si="0"/>
        <v>28.992888888888888</v>
      </c>
      <c r="E18" s="232">
        <f t="shared" si="1"/>
        <v>-0.66703758169934702</v>
      </c>
      <c r="F18" s="174"/>
      <c r="G18" s="232">
        <f t="shared" si="5"/>
        <v>36.875</v>
      </c>
      <c r="H18" s="258">
        <f t="shared" si="6"/>
        <v>24.917857142857144</v>
      </c>
      <c r="I18" s="232">
        <f t="shared" si="2"/>
        <v>-11.957142857142856</v>
      </c>
      <c r="J18" s="13"/>
      <c r="K18" s="79"/>
      <c r="L18" s="56" t="str">
        <f t="shared" si="7"/>
        <v>Bucaramanga</v>
      </c>
      <c r="M18" s="56">
        <f t="shared" si="3"/>
        <v>28.992888888888888</v>
      </c>
      <c r="P18" s="51" t="s">
        <v>336</v>
      </c>
      <c r="Q18" s="51">
        <v>29.659926470588236</v>
      </c>
      <c r="R18" s="51">
        <v>28.992888888888888</v>
      </c>
      <c r="S18" s="51">
        <v>36.875</v>
      </c>
      <c r="T18" s="51">
        <v>24.917857142857144</v>
      </c>
      <c r="V18" s="56" t="str">
        <f t="shared" si="8"/>
        <v>Bucaramanga</v>
      </c>
      <c r="W18" s="56">
        <f t="shared" si="9"/>
        <v>28.992888888888888</v>
      </c>
    </row>
    <row r="19" spans="1:23" ht="14.25" customHeight="1" x14ac:dyDescent="0.4">
      <c r="A19" s="3"/>
      <c r="B19" s="2" t="str">
        <f t="shared" si="4"/>
        <v>Pasto</v>
      </c>
      <c r="C19" s="232">
        <f t="shared" si="0"/>
        <v>30.552538370720193</v>
      </c>
      <c r="D19" s="258">
        <f t="shared" si="0"/>
        <v>28.371759890859479</v>
      </c>
      <c r="E19" s="232">
        <f t="shared" si="1"/>
        <v>-2.180778479860713</v>
      </c>
      <c r="F19" s="174"/>
      <c r="G19" s="232">
        <f t="shared" si="5"/>
        <v>31.958868894601544</v>
      </c>
      <c r="H19" s="258">
        <f t="shared" si="6"/>
        <v>28.584302325581397</v>
      </c>
      <c r="I19" s="232">
        <f t="shared" si="2"/>
        <v>-3.3745665690201463</v>
      </c>
      <c r="J19" s="13"/>
      <c r="K19" s="79"/>
      <c r="L19" s="56" t="str">
        <f t="shared" si="7"/>
        <v>Pasto</v>
      </c>
      <c r="M19" s="56">
        <f t="shared" si="3"/>
        <v>28.371759890859479</v>
      </c>
      <c r="P19" s="51" t="s">
        <v>339</v>
      </c>
      <c r="Q19" s="51">
        <v>30.552538370720193</v>
      </c>
      <c r="R19" s="51">
        <v>28.371759890859479</v>
      </c>
      <c r="S19" s="51">
        <v>31.958868894601544</v>
      </c>
      <c r="T19" s="51">
        <v>28.584302325581397</v>
      </c>
      <c r="V19" s="56" t="str">
        <f t="shared" si="8"/>
        <v>Pasto</v>
      </c>
      <c r="W19" s="56">
        <f t="shared" si="9"/>
        <v>28.371759890859479</v>
      </c>
    </row>
    <row r="20" spans="1:23" ht="15" customHeight="1" x14ac:dyDescent="0.4">
      <c r="A20" s="3"/>
      <c r="B20" s="21" t="str">
        <f t="shared" si="4"/>
        <v>Total 13 áreas</v>
      </c>
      <c r="C20" s="259">
        <f t="shared" si="0"/>
        <v>28.688139308329273</v>
      </c>
      <c r="D20" s="236">
        <f t="shared" si="0"/>
        <v>27.178089945456417</v>
      </c>
      <c r="E20" s="259">
        <f t="shared" si="1"/>
        <v>-1.5100493628728557</v>
      </c>
      <c r="F20" s="174"/>
      <c r="G20" s="259">
        <f t="shared" si="5"/>
        <v>29.709217195419566</v>
      </c>
      <c r="H20" s="236">
        <f t="shared" si="6"/>
        <v>25.904874382649776</v>
      </c>
      <c r="I20" s="259">
        <f t="shared" si="2"/>
        <v>-3.8043428127697894</v>
      </c>
      <c r="J20" s="13"/>
      <c r="K20" s="79"/>
      <c r="L20" s="56" t="str">
        <f t="shared" si="7"/>
        <v>Total 13 áreas</v>
      </c>
      <c r="M20" s="56">
        <f t="shared" si="3"/>
        <v>27.178089945456417</v>
      </c>
      <c r="P20" s="51" t="s">
        <v>337</v>
      </c>
      <c r="Q20" s="51">
        <v>28.688139308329273</v>
      </c>
      <c r="R20" s="51">
        <v>27.178089945456417</v>
      </c>
      <c r="S20" s="51">
        <v>29.709217195419566</v>
      </c>
      <c r="T20" s="51">
        <v>25.904874382649776</v>
      </c>
      <c r="V20" s="56" t="str">
        <f t="shared" si="8"/>
        <v>Total 13 áreas</v>
      </c>
      <c r="W20" s="56">
        <f t="shared" si="9"/>
        <v>27.178089945456417</v>
      </c>
    </row>
    <row r="21" spans="1:23" ht="14.25" customHeight="1" x14ac:dyDescent="0.35">
      <c r="A21" s="3"/>
      <c r="B21" s="2" t="str">
        <f t="shared" si="4"/>
        <v>Manizales</v>
      </c>
      <c r="C21" s="232">
        <f t="shared" si="0"/>
        <v>31.417465388711399</v>
      </c>
      <c r="D21" s="258">
        <f>+R21</f>
        <v>25.977468522200137</v>
      </c>
      <c r="E21" s="232">
        <f t="shared" si="1"/>
        <v>-5.4399968665112617</v>
      </c>
      <c r="F21" s="24"/>
      <c r="G21" s="232">
        <f t="shared" si="5"/>
        <v>32.86165048543689</v>
      </c>
      <c r="H21" s="258">
        <f t="shared" si="6"/>
        <v>21.650568181818183</v>
      </c>
      <c r="I21" s="232">
        <f t="shared" si="2"/>
        <v>-11.211082303618706</v>
      </c>
      <c r="J21" s="13"/>
      <c r="K21" s="79"/>
      <c r="L21" s="56" t="str">
        <f t="shared" si="7"/>
        <v>Manizales</v>
      </c>
      <c r="M21" s="56">
        <f t="shared" si="3"/>
        <v>25.977468522200137</v>
      </c>
      <c r="P21" s="51" t="s">
        <v>343</v>
      </c>
      <c r="Q21" s="51">
        <v>31.417465388711399</v>
      </c>
      <c r="R21" s="51">
        <v>25.977468522200137</v>
      </c>
      <c r="S21" s="51">
        <v>32.86165048543689</v>
      </c>
      <c r="T21" s="51">
        <v>21.650568181818183</v>
      </c>
      <c r="V21" s="56" t="str">
        <f t="shared" si="8"/>
        <v>Manizales</v>
      </c>
      <c r="W21" s="56">
        <f t="shared" si="9"/>
        <v>25.977468522200137</v>
      </c>
    </row>
    <row r="22" spans="1:23" ht="14.25" customHeight="1" x14ac:dyDescent="0.35">
      <c r="A22" s="3"/>
      <c r="B22" s="2" t="str">
        <f t="shared" si="4"/>
        <v>Villavicencio</v>
      </c>
      <c r="C22" s="232">
        <f>+Q22</f>
        <v>24.761696818465381</v>
      </c>
      <c r="D22" s="258">
        <f t="shared" si="0"/>
        <v>24.898586866167911</v>
      </c>
      <c r="E22" s="232">
        <f t="shared" si="1"/>
        <v>0.13689004770252922</v>
      </c>
      <c r="F22" s="24"/>
      <c r="G22" s="232">
        <f t="shared" si="5"/>
        <v>21.943333333333332</v>
      </c>
      <c r="H22" s="258">
        <f t="shared" si="6"/>
        <v>29.465034965034967</v>
      </c>
      <c r="I22" s="232">
        <f t="shared" si="2"/>
        <v>7.5217016317016352</v>
      </c>
      <c r="J22" s="13"/>
      <c r="K22" s="79"/>
      <c r="L22" s="56" t="str">
        <f t="shared" si="7"/>
        <v>Villavicencio</v>
      </c>
      <c r="M22" s="56">
        <f t="shared" si="3"/>
        <v>24.898586866167911</v>
      </c>
      <c r="P22" s="51" t="s">
        <v>334</v>
      </c>
      <c r="Q22" s="51">
        <v>24.761696818465381</v>
      </c>
      <c r="R22" s="51">
        <v>24.898586866167911</v>
      </c>
      <c r="S22" s="51">
        <v>21.943333333333332</v>
      </c>
      <c r="T22" s="51">
        <v>29.465034965034967</v>
      </c>
      <c r="V22" s="56" t="str">
        <f t="shared" si="8"/>
        <v>Villavicencio</v>
      </c>
      <c r="W22" s="56">
        <f t="shared" si="9"/>
        <v>24.898586866167911</v>
      </c>
    </row>
    <row r="23" spans="1:23" ht="14.25" customHeight="1" x14ac:dyDescent="0.35">
      <c r="A23" s="3"/>
      <c r="B23" s="2" t="str">
        <f t="shared" si="4"/>
        <v>Cartagena</v>
      </c>
      <c r="C23" s="232">
        <f t="shared" si="0"/>
        <v>21.868893320039881</v>
      </c>
      <c r="D23" s="258">
        <f t="shared" si="0"/>
        <v>23.837062937062935</v>
      </c>
      <c r="E23" s="232">
        <f t="shared" si="1"/>
        <v>1.9681696170230545</v>
      </c>
      <c r="F23" s="24"/>
      <c r="G23" s="232">
        <f t="shared" si="5"/>
        <v>23.827505827505828</v>
      </c>
      <c r="H23" s="258">
        <f>+T23</f>
        <v>22.082089552238809</v>
      </c>
      <c r="I23" s="232">
        <f t="shared" si="2"/>
        <v>-1.7454162752670186</v>
      </c>
      <c r="J23" s="13"/>
      <c r="K23" s="79"/>
      <c r="L23" s="56" t="str">
        <f t="shared" si="7"/>
        <v>Cartagena</v>
      </c>
      <c r="M23" s="56">
        <f t="shared" si="3"/>
        <v>23.837062937062935</v>
      </c>
      <c r="P23" s="51" t="s">
        <v>331</v>
      </c>
      <c r="Q23" s="51">
        <v>21.868893320039881</v>
      </c>
      <c r="R23" s="51">
        <v>23.837062937062935</v>
      </c>
      <c r="S23" s="51">
        <v>23.827505827505828</v>
      </c>
      <c r="T23" s="51">
        <v>22.082089552238809</v>
      </c>
      <c r="V23" s="56" t="str">
        <f t="shared" si="8"/>
        <v>Cartagena</v>
      </c>
      <c r="W23" s="56">
        <f t="shared" si="9"/>
        <v>23.837062937062935</v>
      </c>
    </row>
    <row r="24" spans="1:23" ht="14.25" customHeight="1" x14ac:dyDescent="0.35">
      <c r="A24" s="3"/>
      <c r="B24" s="2" t="str">
        <f t="shared" si="4"/>
        <v>Cúcuta</v>
      </c>
      <c r="C24" s="232">
        <f t="shared" si="0"/>
        <v>22.939780219780221</v>
      </c>
      <c r="D24" s="258">
        <f t="shared" si="0"/>
        <v>22.015771028037385</v>
      </c>
      <c r="E24" s="232">
        <f t="shared" si="1"/>
        <v>-0.92400919174283658</v>
      </c>
      <c r="F24" s="24"/>
      <c r="G24" s="232">
        <f t="shared" si="5"/>
        <v>24.473441108545035</v>
      </c>
      <c r="H24" s="258">
        <f t="shared" si="6"/>
        <v>19.880299251870323</v>
      </c>
      <c r="I24" s="232">
        <f t="shared" si="2"/>
        <v>-4.5931418566747126</v>
      </c>
      <c r="J24" s="13"/>
      <c r="K24" s="79"/>
      <c r="L24" s="56" t="str">
        <f t="shared" si="7"/>
        <v>Cúcuta</v>
      </c>
      <c r="M24" s="56">
        <f t="shared" si="3"/>
        <v>22.015771028037385</v>
      </c>
      <c r="P24" s="51" t="s">
        <v>342</v>
      </c>
      <c r="Q24" s="51">
        <v>22.939780219780221</v>
      </c>
      <c r="R24" s="51">
        <v>22.015771028037385</v>
      </c>
      <c r="S24" s="51">
        <v>24.473441108545035</v>
      </c>
      <c r="T24" s="51">
        <v>19.880299251870323</v>
      </c>
      <c r="V24" s="56" t="str">
        <f t="shared" si="8"/>
        <v>Cúcuta</v>
      </c>
      <c r="W24" s="56">
        <f t="shared" si="9"/>
        <v>22.015771028037385</v>
      </c>
    </row>
    <row r="25" spans="1:23" ht="14.25" customHeight="1" x14ac:dyDescent="0.35">
      <c r="A25" s="3"/>
      <c r="B25" s="2" t="str">
        <f t="shared" si="4"/>
        <v>Barranquilla</v>
      </c>
      <c r="C25" s="232">
        <f t="shared" si="0"/>
        <v>27.77048290830168</v>
      </c>
      <c r="D25" s="258">
        <f t="shared" si="0"/>
        <v>21.899752475247524</v>
      </c>
      <c r="E25" s="232">
        <f t="shared" si="1"/>
        <v>-5.8707304330541561</v>
      </c>
      <c r="F25" s="24"/>
      <c r="G25" s="232">
        <f t="shared" si="5"/>
        <v>27.244897959183671</v>
      </c>
      <c r="H25" s="258">
        <f t="shared" si="6"/>
        <v>25.402409638554214</v>
      </c>
      <c r="I25" s="232">
        <f t="shared" si="2"/>
        <v>-1.8424883206294567</v>
      </c>
      <c r="J25" s="13"/>
      <c r="K25" s="79"/>
      <c r="L25" s="56" t="str">
        <f t="shared" si="7"/>
        <v>Barranquilla</v>
      </c>
      <c r="M25" s="56">
        <f t="shared" si="3"/>
        <v>21.899752475247524</v>
      </c>
      <c r="P25" s="51" t="s">
        <v>332</v>
      </c>
      <c r="Q25" s="51">
        <v>27.77048290830168</v>
      </c>
      <c r="R25" s="51">
        <v>21.899752475247524</v>
      </c>
      <c r="S25" s="51">
        <v>27.244897959183671</v>
      </c>
      <c r="T25" s="51">
        <v>25.402409638554214</v>
      </c>
      <c r="V25" s="56" t="str">
        <f t="shared" si="8"/>
        <v>Barranquilla</v>
      </c>
      <c r="W25" s="56">
        <f t="shared" si="9"/>
        <v>21.899752475247524</v>
      </c>
    </row>
    <row r="26" spans="1:23" ht="14.25" customHeight="1" x14ac:dyDescent="0.4">
      <c r="A26" s="3"/>
      <c r="B26" s="2" t="str">
        <f t="shared" si="4"/>
        <v>Cali</v>
      </c>
      <c r="C26" s="232">
        <f t="shared" si="0"/>
        <v>27.413858566682489</v>
      </c>
      <c r="D26" s="258">
        <f t="shared" si="0"/>
        <v>21.319031903190314</v>
      </c>
      <c r="E26" s="232">
        <f t="shared" si="1"/>
        <v>-6.0948266634921744</v>
      </c>
      <c r="F26" s="174"/>
      <c r="G26" s="232">
        <f t="shared" si="5"/>
        <v>28.362811791383219</v>
      </c>
      <c r="H26" s="258">
        <f t="shared" si="6"/>
        <v>19.445754716981131</v>
      </c>
      <c r="I26" s="232">
        <f t="shared" si="2"/>
        <v>-8.9170570744020878</v>
      </c>
      <c r="J26" s="13"/>
      <c r="K26" s="79"/>
      <c r="L26" s="56" t="str">
        <f t="shared" si="7"/>
        <v>Cali</v>
      </c>
      <c r="M26" s="56">
        <f t="shared" si="3"/>
        <v>21.319031903190314</v>
      </c>
      <c r="P26" s="51" t="s">
        <v>333</v>
      </c>
      <c r="Q26" s="51">
        <v>27.413858566682489</v>
      </c>
      <c r="R26" s="51">
        <v>21.319031903190314</v>
      </c>
      <c r="S26" s="51">
        <v>28.362811791383219</v>
      </c>
      <c r="T26" s="51">
        <v>19.445754716981131</v>
      </c>
      <c r="V26" s="56" t="str">
        <f t="shared" si="8"/>
        <v>Cali</v>
      </c>
      <c r="W26" s="56">
        <f t="shared" si="9"/>
        <v>21.319031903190314</v>
      </c>
    </row>
    <row r="27" spans="1:23" x14ac:dyDescent="0.35">
      <c r="A27" s="3"/>
      <c r="B27" s="35"/>
      <c r="C27" s="61"/>
      <c r="D27" s="61"/>
      <c r="E27" s="61"/>
      <c r="F27" s="61"/>
      <c r="G27" s="61"/>
      <c r="H27" s="61"/>
      <c r="I27" s="61"/>
      <c r="J27" s="13"/>
      <c r="K27" s="79"/>
    </row>
    <row r="28" spans="1:23" ht="13.15" x14ac:dyDescent="0.4">
      <c r="A28" s="3"/>
      <c r="B28" s="21" t="s">
        <v>79</v>
      </c>
      <c r="C28" s="259">
        <f>+C14-C20</f>
        <v>2.031860691670726</v>
      </c>
      <c r="D28" s="236">
        <f>+D14-D20</f>
        <v>5.1828568001056858</v>
      </c>
      <c r="E28" s="260"/>
      <c r="F28" s="260"/>
      <c r="G28" s="259">
        <f>+G14-G20</f>
        <v>-0.43235769128733281</v>
      </c>
      <c r="H28" s="236">
        <f>+H14-H20</f>
        <v>4.3607972591412718</v>
      </c>
      <c r="I28" s="260"/>
      <c r="J28" s="13"/>
      <c r="K28" s="79"/>
    </row>
    <row r="29" spans="1:23" x14ac:dyDescent="0.3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79"/>
    </row>
    <row r="30" spans="1:23" ht="13.15" x14ac:dyDescent="0.35">
      <c r="A30" s="3"/>
      <c r="B30" s="35"/>
      <c r="C30" s="193" t="s">
        <v>151</v>
      </c>
      <c r="D30" s="193"/>
      <c r="E30" s="193"/>
      <c r="F30" s="193"/>
      <c r="G30" s="193"/>
      <c r="H30" s="193"/>
      <c r="I30" s="193"/>
      <c r="J30" s="13"/>
      <c r="K30" s="79"/>
    </row>
    <row r="31" spans="1:23" ht="13.15" x14ac:dyDescent="0.35">
      <c r="A31" s="3"/>
      <c r="B31" s="35"/>
      <c r="C31" s="193" t="s">
        <v>326</v>
      </c>
      <c r="D31" s="193"/>
      <c r="E31" s="193"/>
      <c r="F31" s="193"/>
      <c r="G31" s="193"/>
      <c r="H31" s="193"/>
      <c r="I31" s="193"/>
      <c r="J31" s="13"/>
      <c r="K31" s="79"/>
    </row>
    <row r="32" spans="1:23" x14ac:dyDescent="0.3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79"/>
    </row>
    <row r="33" spans="1:11" x14ac:dyDescent="0.3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79"/>
    </row>
    <row r="34" spans="1:11" x14ac:dyDescent="0.3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79"/>
    </row>
    <row r="35" spans="1:11" x14ac:dyDescent="0.3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79"/>
    </row>
    <row r="36" spans="1:11" ht="14.25" customHeight="1" x14ac:dyDescent="0.3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79"/>
    </row>
    <row r="37" spans="1:11" ht="13.15" x14ac:dyDescent="0.4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79"/>
    </row>
    <row r="38" spans="1:11" ht="13.15" x14ac:dyDescent="0.4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79"/>
    </row>
    <row r="39" spans="1:11" ht="13.15" x14ac:dyDescent="0.4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79"/>
    </row>
    <row r="40" spans="1:11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79"/>
    </row>
    <row r="41" spans="1:11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79"/>
    </row>
    <row r="42" spans="1:11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79"/>
    </row>
    <row r="43" spans="1:11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79"/>
    </row>
    <row r="44" spans="1:11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79"/>
    </row>
    <row r="45" spans="1:11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79"/>
    </row>
    <row r="46" spans="1:11" ht="16.5" customHeight="1" x14ac:dyDescent="0.4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79"/>
    </row>
    <row r="47" spans="1:11" x14ac:dyDescent="0.35">
      <c r="A47" s="144" t="str">
        <f>+Índice!A46</f>
        <v>Fuente: Departamento Administrativo Nacional de Estadística, Gran Encuesta Integrada de Hogares (GEIH) noviembre 2022.</v>
      </c>
      <c r="B47" s="147"/>
      <c r="C47" s="147"/>
      <c r="D47" s="147"/>
      <c r="E47" s="147"/>
      <c r="F47" s="147"/>
      <c r="G47" s="147"/>
      <c r="H47" s="147"/>
      <c r="I47" s="147"/>
      <c r="J47" s="13"/>
      <c r="K47" s="79"/>
    </row>
    <row r="48" spans="1:11" x14ac:dyDescent="0.35">
      <c r="A48" s="144" t="s">
        <v>319</v>
      </c>
      <c r="B48" s="147"/>
      <c r="C48" s="147"/>
      <c r="D48" s="147"/>
      <c r="E48" s="147"/>
      <c r="F48" s="147"/>
      <c r="G48" s="147"/>
      <c r="H48" s="147"/>
      <c r="I48" s="147"/>
      <c r="J48" s="13"/>
      <c r="K48" s="79"/>
    </row>
    <row r="49" spans="1:11" x14ac:dyDescent="0.35">
      <c r="A49" s="144" t="s">
        <v>17</v>
      </c>
      <c r="B49" s="147"/>
      <c r="C49" s="147"/>
      <c r="D49" s="147"/>
      <c r="E49" s="147"/>
      <c r="F49" s="147"/>
      <c r="G49" s="147"/>
      <c r="H49" s="147"/>
      <c r="I49" s="147"/>
      <c r="J49" s="13"/>
      <c r="K49" s="79"/>
    </row>
    <row r="50" spans="1:11" x14ac:dyDescent="0.35">
      <c r="A50" s="144" t="s">
        <v>179</v>
      </c>
      <c r="B50" s="147"/>
      <c r="C50" s="147"/>
      <c r="D50" s="147"/>
      <c r="E50" s="147"/>
      <c r="F50" s="147"/>
      <c r="G50" s="147"/>
      <c r="H50" s="147"/>
      <c r="I50" s="147"/>
      <c r="J50" s="13"/>
      <c r="K50" s="79"/>
    </row>
    <row r="51" spans="1:11" x14ac:dyDescent="0.35">
      <c r="A51" s="149" t="s">
        <v>162</v>
      </c>
      <c r="B51" s="150"/>
      <c r="C51" s="150"/>
      <c r="D51" s="150"/>
      <c r="E51" s="150"/>
      <c r="F51" s="150"/>
      <c r="G51" s="150"/>
      <c r="H51" s="151"/>
      <c r="I51" s="151"/>
      <c r="J51" s="57"/>
      <c r="K51" s="79"/>
    </row>
    <row r="52" spans="1:11" x14ac:dyDescent="0.35">
      <c r="K52" s="79"/>
    </row>
    <row r="54" spans="1:11" x14ac:dyDescent="0.35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K33" sqref="K33"/>
    </sheetView>
  </sheetViews>
  <sheetFormatPr baseColWidth="10" defaultColWidth="10.86328125" defaultRowHeight="12.75" x14ac:dyDescent="0.35"/>
  <cols>
    <col min="1" max="1" width="1.86328125" style="10" customWidth="1"/>
    <col min="2" max="2" width="20.1328125" style="10" customWidth="1"/>
    <col min="3" max="4" width="10" style="10" customWidth="1"/>
    <col min="5" max="5" width="20.46484375" style="10" customWidth="1"/>
    <col min="6" max="6" width="13.46484375" style="10" customWidth="1"/>
    <col min="7" max="7" width="10" style="10" customWidth="1"/>
    <col min="8" max="8" width="12.53125" style="10" customWidth="1"/>
    <col min="9" max="10" width="10" style="10" customWidth="1"/>
    <col min="11" max="11" width="5.1328125" style="10" customWidth="1"/>
    <col min="12" max="12" width="1.86328125" style="10" customWidth="1"/>
    <col min="13" max="13" width="10.86328125" style="10"/>
    <col min="14" max="14" width="11.46484375" style="10" customWidth="1"/>
    <col min="15" max="15" width="10.86328125" style="10" customWidth="1"/>
    <col min="16" max="16384" width="10.86328125" style="10"/>
  </cols>
  <sheetData>
    <row r="1" spans="1:14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13.15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5" x14ac:dyDescent="0.4">
      <c r="A7" s="3"/>
      <c r="B7" s="11"/>
      <c r="C7" s="192" t="s">
        <v>71</v>
      </c>
      <c r="D7" s="192"/>
      <c r="E7" s="192"/>
      <c r="F7" s="192"/>
      <c r="G7" s="192"/>
      <c r="H7" s="192"/>
      <c r="I7" s="192"/>
      <c r="J7" s="192"/>
      <c r="K7" s="192"/>
      <c r="L7" s="13"/>
      <c r="M7" s="2"/>
    </row>
    <row r="8" spans="1:14" ht="13.15" x14ac:dyDescent="0.4">
      <c r="A8" s="3"/>
      <c r="B8" s="11"/>
      <c r="C8" s="192" t="str">
        <f>'Desocupación (semanas) ciudades'!C8:I8</f>
        <v>Semanas</v>
      </c>
      <c r="D8" s="192"/>
      <c r="E8" s="192"/>
      <c r="F8" s="192"/>
      <c r="G8" s="192"/>
      <c r="H8" s="192"/>
      <c r="I8" s="192"/>
      <c r="J8" s="192"/>
      <c r="K8" s="192"/>
      <c r="L8" s="13"/>
      <c r="M8" s="2"/>
    </row>
    <row r="9" spans="1:14" ht="7.5" customHeight="1" x14ac:dyDescent="0.4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4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5" x14ac:dyDescent="0.4">
      <c r="A11" s="3"/>
      <c r="B11" s="11"/>
      <c r="C11" s="20"/>
      <c r="D11" s="20"/>
      <c r="E11" s="227" t="s">
        <v>324</v>
      </c>
      <c r="F11" s="227"/>
      <c r="G11" s="227"/>
      <c r="H11" s="227"/>
      <c r="I11" s="2"/>
      <c r="J11" s="11"/>
      <c r="K11" s="11"/>
      <c r="L11" s="13"/>
      <c r="M11" s="2"/>
    </row>
    <row r="12" spans="1:14" ht="39.75" customHeight="1" x14ac:dyDescent="0.4">
      <c r="A12" s="3"/>
      <c r="B12" s="2"/>
      <c r="C12" s="2"/>
      <c r="D12" s="2"/>
      <c r="E12" s="2"/>
      <c r="F12" s="190" t="s">
        <v>70</v>
      </c>
      <c r="G12" s="190"/>
      <c r="H12" s="199" t="s">
        <v>289</v>
      </c>
      <c r="I12" s="2"/>
      <c r="J12" s="2"/>
      <c r="K12" s="2"/>
      <c r="L12" s="13"/>
      <c r="M12" s="2"/>
    </row>
    <row r="13" spans="1:14" ht="21" customHeight="1" x14ac:dyDescent="0.4">
      <c r="A13" s="3"/>
      <c r="B13" s="2"/>
      <c r="C13" s="2"/>
      <c r="D13" s="2"/>
      <c r="E13" s="2"/>
      <c r="F13" s="174">
        <f>'Desocupación (semanas) ciudades'!C11</f>
        <v>2021</v>
      </c>
      <c r="G13" s="174">
        <f>'Desocupación (semanas) ciudades'!D11</f>
        <v>2022</v>
      </c>
      <c r="H13" s="199"/>
      <c r="I13" s="2"/>
      <c r="J13" s="2"/>
      <c r="K13" s="2"/>
      <c r="L13" s="13"/>
      <c r="N13" s="50"/>
    </row>
    <row r="14" spans="1:14" ht="8.25" customHeight="1" x14ac:dyDescent="0.4">
      <c r="A14" s="3"/>
      <c r="B14" s="2"/>
      <c r="C14" s="2"/>
      <c r="D14" s="2"/>
      <c r="E14" s="2"/>
      <c r="F14" s="174"/>
      <c r="G14" s="174"/>
      <c r="H14" s="174"/>
      <c r="I14" s="2"/>
      <c r="J14" s="2"/>
      <c r="K14" s="2"/>
      <c r="L14" s="13"/>
      <c r="M14" s="2"/>
    </row>
    <row r="15" spans="1:14" ht="13.15" x14ac:dyDescent="0.4">
      <c r="A15" s="3"/>
      <c r="B15" s="2"/>
      <c r="C15" s="2"/>
      <c r="D15" s="2"/>
      <c r="E15" s="21" t="s">
        <v>72</v>
      </c>
      <c r="F15" s="231">
        <f>'Desocupación (semanas) ciudades'!G14</f>
        <v>29.276859504132233</v>
      </c>
      <c r="G15" s="231">
        <f>'Desocupación (semanas) ciudades'!H14</f>
        <v>30.265671641791048</v>
      </c>
      <c r="H15" s="231">
        <f>+G15-F15</f>
        <v>0.98881213765881526</v>
      </c>
      <c r="I15" s="2"/>
      <c r="J15" s="2"/>
      <c r="K15" s="2"/>
      <c r="L15" s="13"/>
      <c r="M15" s="2"/>
    </row>
    <row r="16" spans="1:14" x14ac:dyDescent="0.35">
      <c r="A16" s="3"/>
      <c r="B16" s="2"/>
      <c r="C16" s="2"/>
      <c r="D16" s="2"/>
      <c r="E16" s="2" t="s">
        <v>32</v>
      </c>
      <c r="F16" s="235">
        <v>17.625</v>
      </c>
      <c r="G16" s="261">
        <v>31.291666666666668</v>
      </c>
      <c r="H16" s="235">
        <f t="shared" ref="H16:H18" si="0">+G16-F16</f>
        <v>13.666666666666668</v>
      </c>
      <c r="I16" s="2"/>
      <c r="J16" s="2"/>
      <c r="K16" s="2"/>
      <c r="L16" s="13"/>
      <c r="M16" s="2"/>
    </row>
    <row r="17" spans="1:15" x14ac:dyDescent="0.35">
      <c r="A17" s="3"/>
      <c r="B17" s="2"/>
      <c r="C17" s="2"/>
      <c r="D17" s="2"/>
      <c r="E17" s="2" t="s">
        <v>33</v>
      </c>
      <c r="F17" s="235">
        <v>29.658730158730155</v>
      </c>
      <c r="G17" s="261">
        <v>28.751552795031056</v>
      </c>
      <c r="H17" s="235">
        <f t="shared" si="0"/>
        <v>-0.90717736369909829</v>
      </c>
      <c r="I17" s="2"/>
      <c r="J17" s="2"/>
      <c r="K17" s="2"/>
      <c r="L17" s="13"/>
      <c r="M17" s="2"/>
    </row>
    <row r="18" spans="1:15" x14ac:dyDescent="0.35">
      <c r="A18" s="3"/>
      <c r="B18" s="2"/>
      <c r="C18" s="2"/>
      <c r="D18" s="2"/>
      <c r="E18" s="2" t="s">
        <v>138</v>
      </c>
      <c r="F18" s="235">
        <v>26.482352941176472</v>
      </c>
      <c r="G18" s="261">
        <v>27.641509433962263</v>
      </c>
      <c r="H18" s="235">
        <f t="shared" si="0"/>
        <v>1.1591564927857902</v>
      </c>
      <c r="I18" s="2"/>
      <c r="J18" s="2"/>
      <c r="K18" s="2"/>
      <c r="L18" s="13"/>
      <c r="M18" s="2"/>
    </row>
    <row r="19" spans="1:15" x14ac:dyDescent="0.35">
      <c r="A19" s="3"/>
      <c r="B19" s="2"/>
      <c r="C19" s="2"/>
      <c r="D19" s="2"/>
      <c r="E19" s="35" t="s">
        <v>35</v>
      </c>
      <c r="F19" s="235">
        <v>33.210526315789473</v>
      </c>
      <c r="G19" s="261">
        <v>34.53012048192771</v>
      </c>
      <c r="H19" s="235">
        <f>+G19-F19</f>
        <v>1.3195941661382378</v>
      </c>
      <c r="I19" s="2"/>
      <c r="J19" s="2"/>
      <c r="K19" s="2"/>
      <c r="L19" s="13"/>
      <c r="M19" s="2"/>
    </row>
    <row r="20" spans="1:15" x14ac:dyDescent="0.35">
      <c r="A20" s="3"/>
      <c r="B20" s="2"/>
      <c r="C20" s="2"/>
      <c r="D20" s="2"/>
      <c r="E20" s="2" t="s">
        <v>31</v>
      </c>
      <c r="F20" s="235">
        <v>37.882352941176471</v>
      </c>
      <c r="G20" s="261">
        <v>32.307692307692307</v>
      </c>
      <c r="H20" s="235">
        <f>+G20-F20</f>
        <v>-5.5746606334841644</v>
      </c>
      <c r="I20" s="2"/>
      <c r="J20" s="2"/>
      <c r="K20" s="2"/>
      <c r="L20" s="13"/>
      <c r="M20" s="2"/>
    </row>
    <row r="21" spans="1:15" x14ac:dyDescent="0.35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3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ht="13.15" x14ac:dyDescent="0.4">
      <c r="A23" s="3"/>
      <c r="B23" s="2"/>
      <c r="C23" s="2"/>
      <c r="D23" s="2"/>
      <c r="E23" s="227" t="str">
        <f>'Desocupación (semanas) ciudades'!C31</f>
        <v>Semanas, año corrido a noviembre 2022</v>
      </c>
      <c r="F23" s="227"/>
      <c r="G23" s="227"/>
      <c r="H23" s="227"/>
      <c r="I23" s="2"/>
      <c r="J23" s="2"/>
      <c r="K23" s="2"/>
      <c r="L23" s="13"/>
      <c r="M23" s="2"/>
    </row>
    <row r="24" spans="1:15" ht="15" customHeight="1" x14ac:dyDescent="0.4">
      <c r="A24" s="3"/>
      <c r="B24" s="2"/>
      <c r="C24" s="2"/>
      <c r="D24" s="2"/>
      <c r="E24" s="2"/>
      <c r="F24" s="228" t="s">
        <v>70</v>
      </c>
      <c r="G24" s="228"/>
      <c r="H24" s="199" t="str">
        <f>H12</f>
        <v>Diferencia semanas  '22/'21</v>
      </c>
      <c r="I24" s="2"/>
      <c r="J24" s="2"/>
      <c r="K24" s="2"/>
      <c r="L24" s="13"/>
      <c r="M24" s="2"/>
    </row>
    <row r="25" spans="1:15" ht="38.25" customHeight="1" x14ac:dyDescent="0.4">
      <c r="A25" s="3"/>
      <c r="B25" s="2"/>
      <c r="C25" s="2"/>
      <c r="D25" s="2"/>
      <c r="E25" s="2"/>
      <c r="F25" s="174">
        <f>F13</f>
        <v>2021</v>
      </c>
      <c r="G25" s="174">
        <f>G13</f>
        <v>2022</v>
      </c>
      <c r="H25" s="199"/>
      <c r="I25" s="2"/>
      <c r="J25" s="2"/>
      <c r="K25" s="2"/>
      <c r="L25" s="13"/>
      <c r="M25" s="2"/>
    </row>
    <row r="26" spans="1:15" ht="13.15" x14ac:dyDescent="0.4">
      <c r="A26" s="3"/>
      <c r="B26" s="2"/>
      <c r="C26" s="2"/>
      <c r="D26" s="2"/>
      <c r="E26" s="21" t="s">
        <v>72</v>
      </c>
      <c r="F26" s="231">
        <f>'Desocupación (semanas) ciudades'!C14</f>
        <v>30.72</v>
      </c>
      <c r="G26" s="231">
        <f>'Desocupación (semanas) ciudades'!D14</f>
        <v>32.360946745562103</v>
      </c>
      <c r="H26" s="231">
        <f>+G26-F26</f>
        <v>1.6409467455621041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35">
      <c r="A27" s="3"/>
      <c r="B27" s="2"/>
      <c r="C27" s="2"/>
      <c r="D27" s="2"/>
      <c r="E27" s="53" t="s">
        <v>32</v>
      </c>
      <c r="F27" s="235">
        <v>32.463917525773198</v>
      </c>
      <c r="G27" s="261">
        <v>36.731092436974791</v>
      </c>
      <c r="H27" s="235">
        <f t="shared" ref="H27:H30" si="1">+G27-F27</f>
        <v>4.2671749112015931</v>
      </c>
      <c r="I27" s="2"/>
      <c r="J27" s="2"/>
      <c r="K27" s="2"/>
      <c r="L27" s="13"/>
      <c r="M27" s="2"/>
      <c r="N27" s="51"/>
      <c r="O27" s="52"/>
    </row>
    <row r="28" spans="1:15" x14ac:dyDescent="0.35">
      <c r="A28" s="3"/>
      <c r="B28" s="2"/>
      <c r="C28" s="2"/>
      <c r="D28" s="2"/>
      <c r="E28" s="53" t="s">
        <v>33</v>
      </c>
      <c r="F28" s="235">
        <v>29.70422535211268</v>
      </c>
      <c r="G28" s="261">
        <v>31.113009198423129</v>
      </c>
      <c r="H28" s="235">
        <f t="shared" si="1"/>
        <v>1.408783846310449</v>
      </c>
      <c r="I28" s="2"/>
      <c r="J28" s="2"/>
      <c r="K28" s="2"/>
      <c r="L28" s="13"/>
      <c r="M28" s="2"/>
    </row>
    <row r="29" spans="1:15" x14ac:dyDescent="0.35">
      <c r="A29" s="3"/>
      <c r="B29" s="2"/>
      <c r="C29" s="2"/>
      <c r="D29" s="2"/>
      <c r="E29" s="53" t="s">
        <v>138</v>
      </c>
      <c r="F29" s="235">
        <v>31.371287128712872</v>
      </c>
      <c r="G29" s="261">
        <v>31.53784860557769</v>
      </c>
      <c r="H29" s="235">
        <f t="shared" si="1"/>
        <v>0.16656147686481759</v>
      </c>
      <c r="I29" s="2"/>
      <c r="J29" s="2"/>
      <c r="K29" s="2"/>
      <c r="L29" s="13"/>
      <c r="M29" s="2"/>
    </row>
    <row r="30" spans="1:15" x14ac:dyDescent="0.35">
      <c r="A30" s="3"/>
      <c r="B30" s="2"/>
      <c r="C30" s="2"/>
      <c r="D30" s="2"/>
      <c r="E30" s="19" t="s">
        <v>35</v>
      </c>
      <c r="F30" s="235">
        <v>30.764976958525345</v>
      </c>
      <c r="G30" s="261">
        <v>33.786350148367951</v>
      </c>
      <c r="H30" s="235">
        <f t="shared" si="1"/>
        <v>3.0213731898426062</v>
      </c>
      <c r="I30" s="2"/>
      <c r="J30" s="2"/>
      <c r="K30" s="2"/>
      <c r="L30" s="13"/>
      <c r="M30" s="2"/>
    </row>
    <row r="31" spans="1:15" x14ac:dyDescent="0.35">
      <c r="A31" s="3"/>
      <c r="B31" s="2"/>
      <c r="C31" s="2"/>
      <c r="D31" s="2"/>
      <c r="E31" s="53" t="s">
        <v>31</v>
      </c>
      <c r="F31" s="235">
        <v>35.637681159420289</v>
      </c>
      <c r="G31" s="261">
        <v>35.836734693877553</v>
      </c>
      <c r="H31" s="235">
        <f>+G31-F31</f>
        <v>0.19905353445726348</v>
      </c>
      <c r="I31" s="2"/>
      <c r="J31" s="2"/>
      <c r="K31" s="2"/>
      <c r="L31" s="13"/>
      <c r="M31" s="2"/>
    </row>
    <row r="32" spans="1:15" x14ac:dyDescent="0.35">
      <c r="A32" s="3"/>
      <c r="B32" s="2"/>
      <c r="C32" s="2"/>
      <c r="D32" s="2"/>
      <c r="E32" s="53"/>
      <c r="F32" s="19"/>
      <c r="G32" s="2"/>
      <c r="H32" s="19"/>
      <c r="I32" s="2"/>
      <c r="J32" s="2"/>
      <c r="K32" s="2"/>
      <c r="L32" s="13"/>
      <c r="M32" s="2"/>
    </row>
    <row r="33" spans="1:14" x14ac:dyDescent="0.3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3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ht="13.15" x14ac:dyDescent="0.4">
      <c r="A35" s="3"/>
      <c r="C35" s="54"/>
      <c r="D35" s="21" t="str">
        <f>+C7</f>
        <v>Promedio de semanas buscando trabajo en Bogotá, según nivel educativo</v>
      </c>
      <c r="F35" s="2"/>
      <c r="G35" s="2"/>
      <c r="H35" s="2"/>
      <c r="I35" s="54"/>
      <c r="J35" s="54"/>
      <c r="K35" s="2"/>
      <c r="L35" s="13"/>
      <c r="M35" s="2"/>
    </row>
    <row r="36" spans="1:14" ht="13.15" x14ac:dyDescent="0.35">
      <c r="A36" s="3"/>
      <c r="B36" s="2"/>
      <c r="D36" s="54"/>
      <c r="E36" s="2"/>
      <c r="F36" s="169" t="str">
        <f>E23</f>
        <v>Semanas, año corrido a noviembre 2022</v>
      </c>
      <c r="G36" s="2"/>
      <c r="H36" s="2"/>
      <c r="I36" s="54"/>
      <c r="J36" s="54"/>
      <c r="K36" s="2"/>
      <c r="L36" s="13"/>
      <c r="M36" s="2"/>
    </row>
    <row r="37" spans="1:14" ht="13.15" x14ac:dyDescent="0.4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ht="13.15" x14ac:dyDescent="0.4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4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ht="13.15" x14ac:dyDescent="0.4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ht="13.15" x14ac:dyDescent="0.4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ht="13.15" x14ac:dyDescent="0.4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ht="13.15" x14ac:dyDescent="0.4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ht="13.15" x14ac:dyDescent="0.4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ht="13.15" x14ac:dyDescent="0.4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35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35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35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35">
      <c r="A50" s="144" t="str">
        <f>+Índice!A46</f>
        <v>Fuente: Departamento Administrativo Nacional de Estadística, Gran Encuesta Integrada de Hogares (GEIH) noviembre 2022.</v>
      </c>
      <c r="B50" s="147"/>
      <c r="C50" s="147"/>
      <c r="D50" s="147"/>
      <c r="E50" s="166"/>
      <c r="F50" s="157"/>
      <c r="G50" s="157"/>
      <c r="H50" s="157"/>
      <c r="I50" s="147"/>
      <c r="J50" s="2"/>
      <c r="K50" s="2"/>
      <c r="L50" s="13"/>
      <c r="M50" s="2"/>
    </row>
    <row r="51" spans="1:14" x14ac:dyDescent="0.35">
      <c r="A51" s="149" t="s">
        <v>162</v>
      </c>
      <c r="B51" s="154"/>
      <c r="C51" s="154"/>
      <c r="D51" s="154"/>
      <c r="E51" s="154"/>
      <c r="F51" s="154"/>
      <c r="G51" s="154"/>
      <c r="H51" s="154"/>
      <c r="I51" s="154"/>
      <c r="J51" s="5"/>
      <c r="K51" s="5"/>
      <c r="L51" s="46"/>
      <c r="M51" s="2"/>
    </row>
    <row r="52" spans="1:14" x14ac:dyDescent="0.35">
      <c r="M52" s="2"/>
    </row>
    <row r="54" spans="1:14" x14ac:dyDescent="0.35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B27" sqref="B27"/>
    </sheetView>
  </sheetViews>
  <sheetFormatPr baseColWidth="10" defaultColWidth="10.86328125" defaultRowHeight="12.75" x14ac:dyDescent="0.35"/>
  <cols>
    <col min="1" max="1" width="1.86328125" style="10" customWidth="1"/>
    <col min="2" max="2" width="20.1328125" style="10" customWidth="1"/>
    <col min="3" max="4" width="10" style="10" customWidth="1"/>
    <col min="5" max="5" width="18.86328125" style="10" customWidth="1"/>
    <col min="6" max="6" width="13.46484375" style="10" customWidth="1"/>
    <col min="7" max="7" width="10" style="10" customWidth="1"/>
    <col min="8" max="8" width="12.53125" style="10" customWidth="1"/>
    <col min="9" max="10" width="10" style="10" customWidth="1"/>
    <col min="11" max="11" width="5.1328125" style="10" customWidth="1"/>
    <col min="12" max="12" width="3.33203125" style="10" customWidth="1"/>
    <col min="13" max="13" width="10.86328125" style="10"/>
    <col min="14" max="14" width="11.46484375" style="10" customWidth="1"/>
    <col min="15" max="15" width="10.86328125" style="10" customWidth="1"/>
    <col min="16" max="16384" width="10.86328125" style="10"/>
  </cols>
  <sheetData>
    <row r="1" spans="1:14" ht="13.15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ht="13.15" x14ac:dyDescent="0.4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5" x14ac:dyDescent="0.4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5" x14ac:dyDescent="0.4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13.15" x14ac:dyDescent="0.4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4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5" x14ac:dyDescent="0.4">
      <c r="A7" s="3"/>
      <c r="B7" s="11"/>
      <c r="C7" s="229" t="s">
        <v>102</v>
      </c>
      <c r="D7" s="229"/>
      <c r="E7" s="229"/>
      <c r="F7" s="229"/>
      <c r="G7" s="229"/>
      <c r="H7" s="229"/>
      <c r="I7" s="229"/>
      <c r="J7" s="229"/>
      <c r="K7" s="229"/>
      <c r="L7" s="13"/>
      <c r="M7" s="2"/>
    </row>
    <row r="8" spans="1:14" ht="13.15" x14ac:dyDescent="0.4">
      <c r="A8" s="3"/>
      <c r="B8" s="11"/>
      <c r="C8" s="229"/>
      <c r="D8" s="229"/>
      <c r="E8" s="229"/>
      <c r="F8" s="229"/>
      <c r="G8" s="229"/>
      <c r="H8" s="229"/>
      <c r="I8" s="229"/>
      <c r="J8" s="229"/>
      <c r="K8" s="229"/>
      <c r="L8" s="13"/>
      <c r="M8" s="2"/>
    </row>
    <row r="9" spans="1:14" ht="7.5" customHeight="1" x14ac:dyDescent="0.4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13.15" x14ac:dyDescent="0.4">
      <c r="A10" s="3"/>
      <c r="B10" s="48" t="s">
        <v>104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5" x14ac:dyDescent="0.4">
      <c r="A11" s="3"/>
      <c r="B11" s="49" t="s">
        <v>103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35">
      <c r="A12" s="3"/>
      <c r="B12" s="49" t="s">
        <v>215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35">
      <c r="A13" s="3"/>
      <c r="B13" s="49" t="s">
        <v>216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3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35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35">
      <c r="A16" s="3"/>
      <c r="B16" s="49" t="s">
        <v>105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35">
      <c r="A17" s="3"/>
      <c r="B17" s="49" t="s">
        <v>152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35">
      <c r="A18" s="3"/>
      <c r="B18" s="49" t="s">
        <v>153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35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3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35">
      <c r="A21" s="3"/>
      <c r="B21" s="49" t="s">
        <v>108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35">
      <c r="A22" s="3"/>
      <c r="B22" s="49" t="s">
        <v>322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35">
      <c r="A23" s="3"/>
      <c r="B23" s="49" t="s">
        <v>106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35">
      <c r="A24" s="3"/>
      <c r="B24" s="49" t="s">
        <v>107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3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35">
      <c r="A26" s="3"/>
      <c r="B26" s="49" t="s">
        <v>327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35">
      <c r="A27" s="3"/>
      <c r="B27" s="49" t="s">
        <v>232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35">
      <c r="A28" s="3"/>
      <c r="B28" s="49" t="s">
        <v>158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35">
      <c r="A29" s="3"/>
      <c r="B29" s="49" t="s">
        <v>159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3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ht="13.15" x14ac:dyDescent="0.4">
      <c r="A31" s="3"/>
      <c r="B31" s="21" t="s">
        <v>95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ht="13.15" x14ac:dyDescent="0.4">
      <c r="A32" s="3"/>
      <c r="B32" s="49" t="s">
        <v>267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35">
      <c r="A33" s="3"/>
      <c r="B33" s="49" t="s">
        <v>154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35">
      <c r="A34" s="3"/>
      <c r="B34" s="49" t="s">
        <v>112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35">
      <c r="A35" s="3"/>
      <c r="B35" s="49" t="s">
        <v>113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35">
      <c r="A36" s="3"/>
      <c r="B36" s="49" t="s">
        <v>114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35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ht="13.15" x14ac:dyDescent="0.4">
      <c r="A38" s="3"/>
      <c r="B38" s="49" t="s">
        <v>268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35">
      <c r="A39" s="3"/>
      <c r="B39" s="49" t="s">
        <v>220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35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4">
      <c r="A41" s="3"/>
      <c r="B41" s="21" t="s">
        <v>115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ht="13.15" x14ac:dyDescent="0.4">
      <c r="A42" s="3"/>
      <c r="B42" s="49" t="s">
        <v>155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ht="13.15" x14ac:dyDescent="0.4">
      <c r="A43" s="3"/>
      <c r="B43" s="49" t="s">
        <v>218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ht="13.15" x14ac:dyDescent="0.4">
      <c r="A44" s="3"/>
      <c r="B44" s="49" t="s">
        <v>219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ht="13.15" x14ac:dyDescent="0.4">
      <c r="A45" s="3"/>
      <c r="B45" s="49" t="s">
        <v>217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ht="13.15" x14ac:dyDescent="0.4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ht="13.15" x14ac:dyDescent="0.4">
      <c r="A47" s="3"/>
      <c r="B47" s="21" t="s">
        <v>116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ht="13.15" x14ac:dyDescent="0.4">
      <c r="A48" s="3"/>
      <c r="B48" s="2" t="s">
        <v>156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ht="13.15" x14ac:dyDescent="0.4">
      <c r="A49" s="3"/>
      <c r="B49" s="2" t="s">
        <v>117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ht="13.15" x14ac:dyDescent="0.4">
      <c r="A50" s="3"/>
      <c r="B50" s="2" t="s">
        <v>118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ht="13.15" x14ac:dyDescent="0.4">
      <c r="A51" s="3"/>
      <c r="B51" s="2" t="s">
        <v>157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35">
      <c r="A52" s="3"/>
      <c r="B52" s="2" t="s">
        <v>119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3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3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35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Camilo Alexander Ramírez Arias</cp:lastModifiedBy>
  <cp:lastPrinted>2021-12-03T05:41:49Z</cp:lastPrinted>
  <dcterms:created xsi:type="dcterms:W3CDTF">2009-04-02T15:53:30Z</dcterms:created>
  <dcterms:modified xsi:type="dcterms:W3CDTF">2023-01-23T21:38:13Z</dcterms:modified>
</cp:coreProperties>
</file>