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drawings/drawing19.xml" ContentType="application/vnd.openxmlformats-officedocument.drawing+xml"/>
  <Override PartName="/xl/charts/chart20.xml" ContentType="application/vnd.openxmlformats-officedocument.drawingml.chart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2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drawings/drawing22.xml" ContentType="application/vnd.openxmlformats-officedocument.drawing+xml"/>
  <Override PartName="/xl/charts/chart2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3.xml" ContentType="application/vnd.openxmlformats-officedocument.drawing+xml"/>
  <Override PartName="/xl/charts/chart26.xml" ContentType="application/vnd.openxmlformats-officedocument.drawingml.chart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5.xml" ContentType="application/vnd.openxmlformats-officedocument.drawing+xml"/>
  <Override PartName="/xl/charts/chart29.xml" ContentType="application/vnd.openxmlformats-officedocument.drawingml.chart+xml"/>
  <Override PartName="/xl/drawings/drawing26.xml" ContentType="application/vnd.openxmlformats-officedocument.drawing+xml"/>
  <Override PartName="/xl/charts/chart3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3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7.xml" ContentType="application/vnd.openxmlformats-officedocument.drawing+xml"/>
  <Override PartName="/xl/charts/chart32.xml" ContentType="application/vnd.openxmlformats-officedocument.drawingml.chart+xml"/>
  <Override PartName="/xl/drawings/drawing28.xml" ContentType="application/vnd.openxmlformats-officedocument.drawing+xml"/>
  <Override PartName="/xl/charts/chart3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3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9.xml" ContentType="application/vnd.openxmlformats-officedocument.drawing+xml"/>
  <Override PartName="/xl/charts/chart35.xml" ContentType="application/vnd.openxmlformats-officedocument.drawingml.chart+xml"/>
  <Override PartName="/xl/drawings/drawing30.xml" ContentType="application/vnd.openxmlformats-officedocument.drawing+xml"/>
  <Override PartName="/xl/charts/chart3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3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1.xml" ContentType="application/vnd.openxmlformats-officedocument.drawing+xml"/>
  <Override PartName="/xl/charts/chart38.xml" ContentType="application/vnd.openxmlformats-officedocument.drawingml.chart+xml"/>
  <Override PartName="/xl/drawings/drawing32.xml" ContentType="application/vnd.openxmlformats-officedocument.drawing+xml"/>
  <Override PartName="/xl/charts/chart3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4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3.xml" ContentType="application/vnd.openxmlformats-officedocument.drawing+xml"/>
  <Override PartName="/xl/charts/chart4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4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4.xml" ContentType="application/vnd.openxmlformats-officedocument.drawing+xml"/>
  <Override PartName="/xl/charts/chart43.xml" ContentType="application/vnd.openxmlformats-officedocument.drawingml.chart+xml"/>
  <Override PartName="/xl/drawings/drawing35.xml" ContentType="application/vnd.openxmlformats-officedocument.drawing+xml"/>
  <Override PartName="/xl/charts/chart4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G:\Mi unidad\2.PUNTEO\CONSTRUCCION\2022\Nov-22\Revision\Final\"/>
    </mc:Choice>
  </mc:AlternateContent>
  <xr:revisionPtr revIDLastSave="0" documentId="13_ncr:1_{BB39AF63-29F2-4D77-9A4D-85AA2CD8538B}" xr6:coauthVersionLast="47" xr6:coauthVersionMax="47" xr10:uidLastSave="{00000000-0000-0000-0000-000000000000}"/>
  <bookViews>
    <workbookView xWindow="-120" yWindow="-120" windowWidth="20730" windowHeight="11040" tabRatio="903" xr2:uid="{00000000-000D-0000-FFFF-FFFF00000000}"/>
  </bookViews>
  <sheets>
    <sheet name="Índice" sheetId="29" r:id="rId1"/>
    <sheet name="Resumen licencias área " sheetId="1" r:id="rId2"/>
    <sheet name="Resumen costos" sheetId="2" r:id="rId3"/>
    <sheet name="Resumen empleo" sheetId="3" r:id="rId4"/>
    <sheet name="Resumen Venta Vivienda" sheetId="39" r:id="rId5"/>
    <sheet name="Resumen ventas vivienda" sheetId="4" state="hidden" r:id="rId6"/>
    <sheet name="Despachos cemento" sheetId="5" r:id="rId7"/>
    <sheet name="Insumos importados" sheetId="6" r:id="rId8"/>
    <sheet name="Insumos importados edif." sheetId="7" r:id="rId9"/>
    <sheet name="Insumos importados obras c." sheetId="8" r:id="rId10"/>
    <sheet name="Producción concreto" sheetId="9" r:id="rId11"/>
    <sheet name="Producción concreto vivienda" sheetId="10" r:id="rId12"/>
    <sheet name="Producción concreto edific" sheetId="11" r:id="rId13"/>
    <sheet name="Producción concreto obras civil" sheetId="12" r:id="rId14"/>
    <sheet name="Histórico licencias total" sheetId="13" r:id="rId15"/>
    <sheet name="Histórico licencias vivienda" sheetId="14" r:id="rId16"/>
    <sheet name="Histórico licencias VIS" sheetId="15" r:id="rId17"/>
    <sheet name="Histórico licencias No VIS" sheetId="16" r:id="rId18"/>
    <sheet name="Histórico licencias otros dest" sheetId="17" r:id="rId19"/>
    <sheet name="Histórico proyectos " sheetId="30" r:id="rId20"/>
    <sheet name="Histórico proyectos" sheetId="18" state="hidden" r:id="rId21"/>
    <sheet name="Histórico ventas vivienda " sheetId="31" r:id="rId22"/>
    <sheet name="Histórico ventas vivienda" sheetId="19" state="hidden" r:id="rId23"/>
    <sheet name="Histórico ventas VIP " sheetId="32" r:id="rId24"/>
    <sheet name="Histórico ventas VIP" sheetId="20" state="hidden" r:id="rId25"/>
    <sheet name="Histórico ventas VIS 70-150 " sheetId="33" r:id="rId26"/>
    <sheet name="Histórico ventas VIS 70-150sml" sheetId="21" state="hidden" r:id="rId27"/>
    <sheet name="Histórico ventas VIS " sheetId="34" r:id="rId28"/>
    <sheet name="Histórico ventas VIS" sheetId="22" state="hidden" r:id="rId29"/>
    <sheet name="Histórico ventas No VIS " sheetId="35" r:id="rId30"/>
    <sheet name="Histórico ventas No VIS" sheetId="23" state="hidden" r:id="rId31"/>
    <sheet name="Histórico rotación " sheetId="36" r:id="rId32"/>
    <sheet name="Histórico oferta vivienda " sheetId="37" r:id="rId33"/>
    <sheet name="Histórico oferta vivienda" sheetId="24" state="hidden" r:id="rId34"/>
    <sheet name="Histórico rotación" sheetId="25" state="hidden" r:id="rId35"/>
    <sheet name="Fechas Mensual" sheetId="28" state="hidden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\a" localSheetId="6">#REF!</definedName>
    <definedName name="\a" localSheetId="17">#REF!</definedName>
    <definedName name="\a" localSheetId="18">#REF!</definedName>
    <definedName name="\a" localSheetId="14">#REF!</definedName>
    <definedName name="\a" localSheetId="16">#REF!</definedName>
    <definedName name="\a" localSheetId="15">#REF!</definedName>
    <definedName name="\a" localSheetId="33">#REF!</definedName>
    <definedName name="\a" localSheetId="32">#REF!</definedName>
    <definedName name="\a" localSheetId="20">#REF!</definedName>
    <definedName name="\a" localSheetId="19">#REF!</definedName>
    <definedName name="\a" localSheetId="34">#REF!</definedName>
    <definedName name="\a" localSheetId="31">#REF!</definedName>
    <definedName name="\a" localSheetId="30">#REF!</definedName>
    <definedName name="\a" localSheetId="29">#REF!</definedName>
    <definedName name="\a" localSheetId="24">#REF!</definedName>
    <definedName name="\a" localSheetId="23">#REF!</definedName>
    <definedName name="\a" localSheetId="28">#REF!</definedName>
    <definedName name="\a" localSheetId="27">#REF!</definedName>
    <definedName name="\a" localSheetId="25">#REF!</definedName>
    <definedName name="\a" localSheetId="26">#REF!</definedName>
    <definedName name="\a" localSheetId="22">#REF!</definedName>
    <definedName name="\a" localSheetId="21">#REF!</definedName>
    <definedName name="\a" localSheetId="0">#REF!</definedName>
    <definedName name="\a" localSheetId="7">#REF!</definedName>
    <definedName name="\a" localSheetId="8">#REF!</definedName>
    <definedName name="\a" localSheetId="9">#REF!</definedName>
    <definedName name="\a" localSheetId="10">#REF!</definedName>
    <definedName name="\a" localSheetId="12">#REF!</definedName>
    <definedName name="\a" localSheetId="13">#REF!</definedName>
    <definedName name="\a" localSheetId="11">#REF!</definedName>
    <definedName name="\a" localSheetId="2">#REF!</definedName>
    <definedName name="\a" localSheetId="3">#REF!</definedName>
    <definedName name="\a" localSheetId="1">#REF!</definedName>
    <definedName name="\a" localSheetId="4">#REF!</definedName>
    <definedName name="\a" localSheetId="5">#REF!</definedName>
    <definedName name="\y" localSheetId="6">#REF!</definedName>
    <definedName name="\y" localSheetId="17">#REF!</definedName>
    <definedName name="\y" localSheetId="18">#REF!</definedName>
    <definedName name="\y" localSheetId="14">#REF!</definedName>
    <definedName name="\y" localSheetId="16">#REF!</definedName>
    <definedName name="\y" localSheetId="15">#REF!</definedName>
    <definedName name="\y" localSheetId="33">#REF!</definedName>
    <definedName name="\y" localSheetId="32">#REF!</definedName>
    <definedName name="\y" localSheetId="20">#REF!</definedName>
    <definedName name="\y" localSheetId="19">#REF!</definedName>
    <definedName name="\y" localSheetId="34">#REF!</definedName>
    <definedName name="\y" localSheetId="31">#REF!</definedName>
    <definedName name="\y" localSheetId="30">#REF!</definedName>
    <definedName name="\y" localSheetId="29">#REF!</definedName>
    <definedName name="\y" localSheetId="24">#REF!</definedName>
    <definedName name="\y" localSheetId="23">#REF!</definedName>
    <definedName name="\y" localSheetId="28">#REF!</definedName>
    <definedName name="\y" localSheetId="27">#REF!</definedName>
    <definedName name="\y" localSheetId="25">#REF!</definedName>
    <definedName name="\y" localSheetId="26">#REF!</definedName>
    <definedName name="\y" localSheetId="22">#REF!</definedName>
    <definedName name="\y" localSheetId="21">#REF!</definedName>
    <definedName name="\y" localSheetId="0">#REF!</definedName>
    <definedName name="\y" localSheetId="7">#REF!</definedName>
    <definedName name="\y" localSheetId="8">#REF!</definedName>
    <definedName name="\y" localSheetId="9">#REF!</definedName>
    <definedName name="\y" localSheetId="10">#REF!</definedName>
    <definedName name="\y" localSheetId="12">#REF!</definedName>
    <definedName name="\y" localSheetId="13">#REF!</definedName>
    <definedName name="\y" localSheetId="11">#REF!</definedName>
    <definedName name="\y" localSheetId="2">#REF!</definedName>
    <definedName name="\y" localSheetId="3">#REF!</definedName>
    <definedName name="\y" localSheetId="1">#REF!</definedName>
    <definedName name="\y" localSheetId="4">#REF!</definedName>
    <definedName name="\y" localSheetId="5">#REF!</definedName>
    <definedName name="\z" localSheetId="6">#REF!</definedName>
    <definedName name="\z" localSheetId="17">#REF!</definedName>
    <definedName name="\z" localSheetId="18">#REF!</definedName>
    <definedName name="\z" localSheetId="14">#REF!</definedName>
    <definedName name="\z" localSheetId="16">#REF!</definedName>
    <definedName name="\z" localSheetId="15">#REF!</definedName>
    <definedName name="\z" localSheetId="33">#REF!</definedName>
    <definedName name="\z" localSheetId="32">#REF!</definedName>
    <definedName name="\z" localSheetId="20">#REF!</definedName>
    <definedName name="\z" localSheetId="19">#REF!</definedName>
    <definedName name="\z" localSheetId="34">#REF!</definedName>
    <definedName name="\z" localSheetId="31">#REF!</definedName>
    <definedName name="\z" localSheetId="30">#REF!</definedName>
    <definedName name="\z" localSheetId="29">#REF!</definedName>
    <definedName name="\z" localSheetId="24">#REF!</definedName>
    <definedName name="\z" localSheetId="23">#REF!</definedName>
    <definedName name="\z" localSheetId="28">#REF!</definedName>
    <definedName name="\z" localSheetId="27">#REF!</definedName>
    <definedName name="\z" localSheetId="25">#REF!</definedName>
    <definedName name="\z" localSheetId="26">#REF!</definedName>
    <definedName name="\z" localSheetId="22">#REF!</definedName>
    <definedName name="\z" localSheetId="21">#REF!</definedName>
    <definedName name="\z" localSheetId="0">#REF!</definedName>
    <definedName name="\z" localSheetId="7">#REF!</definedName>
    <definedName name="\z" localSheetId="8">#REF!</definedName>
    <definedName name="\z" localSheetId="9">#REF!</definedName>
    <definedName name="\z" localSheetId="10">#REF!</definedName>
    <definedName name="\z" localSheetId="12">#REF!</definedName>
    <definedName name="\z" localSheetId="13">#REF!</definedName>
    <definedName name="\z" localSheetId="11">#REF!</definedName>
    <definedName name="\z" localSheetId="2">#REF!</definedName>
    <definedName name="\z" localSheetId="3">#REF!</definedName>
    <definedName name="\z" localSheetId="1">#REF!</definedName>
    <definedName name="\z" localSheetId="4">#REF!</definedName>
    <definedName name="\z" localSheetId="5">#REF!</definedName>
    <definedName name="_C" localSheetId="6">#REF!</definedName>
    <definedName name="_C" localSheetId="17">#REF!</definedName>
    <definedName name="_C" localSheetId="18">#REF!</definedName>
    <definedName name="_C" localSheetId="14">#REF!</definedName>
    <definedName name="_C" localSheetId="16">#REF!</definedName>
    <definedName name="_C" localSheetId="15">#REF!</definedName>
    <definedName name="_C" localSheetId="33">#REF!</definedName>
    <definedName name="_C" localSheetId="32">#REF!</definedName>
    <definedName name="_C" localSheetId="20">#REF!</definedName>
    <definedName name="_C" localSheetId="19">#REF!</definedName>
    <definedName name="_C" localSheetId="34">#REF!</definedName>
    <definedName name="_C" localSheetId="31">#REF!</definedName>
    <definedName name="_C" localSheetId="30">#REF!</definedName>
    <definedName name="_C" localSheetId="29">#REF!</definedName>
    <definedName name="_C" localSheetId="24">#REF!</definedName>
    <definedName name="_C" localSheetId="23">#REF!</definedName>
    <definedName name="_C" localSheetId="28">#REF!</definedName>
    <definedName name="_C" localSheetId="27">#REF!</definedName>
    <definedName name="_C" localSheetId="25">#REF!</definedName>
    <definedName name="_C" localSheetId="26">#REF!</definedName>
    <definedName name="_C" localSheetId="22">#REF!</definedName>
    <definedName name="_C" localSheetId="21">#REF!</definedName>
    <definedName name="_C" localSheetId="0">#REF!</definedName>
    <definedName name="_C" localSheetId="7">#REF!</definedName>
    <definedName name="_C" localSheetId="8">#REF!</definedName>
    <definedName name="_C" localSheetId="9">#REF!</definedName>
    <definedName name="_C" localSheetId="10">#REF!</definedName>
    <definedName name="_C" localSheetId="12">#REF!</definedName>
    <definedName name="_C" localSheetId="13">#REF!</definedName>
    <definedName name="_C" localSheetId="11">#REF!</definedName>
    <definedName name="_Fill" localSheetId="6" hidden="1">#REF!</definedName>
    <definedName name="_Fill" localSheetId="17" hidden="1">#REF!</definedName>
    <definedName name="_Fill" localSheetId="18" hidden="1">#REF!</definedName>
    <definedName name="_Fill" localSheetId="14" hidden="1">#REF!</definedName>
    <definedName name="_Fill" localSheetId="16" hidden="1">#REF!</definedName>
    <definedName name="_Fill" localSheetId="15" hidden="1">#REF!</definedName>
    <definedName name="_Fill" localSheetId="33" hidden="1">#REF!</definedName>
    <definedName name="_Fill" localSheetId="32" hidden="1">#REF!</definedName>
    <definedName name="_Fill" localSheetId="20" hidden="1">#REF!</definedName>
    <definedName name="_Fill" localSheetId="19" hidden="1">#REF!</definedName>
    <definedName name="_Fill" localSheetId="34" hidden="1">#REF!</definedName>
    <definedName name="_Fill" localSheetId="31" hidden="1">#REF!</definedName>
    <definedName name="_Fill" localSheetId="30" hidden="1">#REF!</definedName>
    <definedName name="_Fill" localSheetId="29" hidden="1">#REF!</definedName>
    <definedName name="_Fill" localSheetId="24" hidden="1">#REF!</definedName>
    <definedName name="_Fill" localSheetId="23" hidden="1">#REF!</definedName>
    <definedName name="_Fill" localSheetId="28" hidden="1">#REF!</definedName>
    <definedName name="_Fill" localSheetId="27" hidden="1">#REF!</definedName>
    <definedName name="_Fill" localSheetId="25" hidden="1">#REF!</definedName>
    <definedName name="_Fill" localSheetId="26" hidden="1">#REF!</definedName>
    <definedName name="_Fill" localSheetId="22" hidden="1">#REF!</definedName>
    <definedName name="_Fill" localSheetId="21" hidden="1">#REF!</definedName>
    <definedName name="_Fill" localSheetId="0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2" hidden="1">#REF!</definedName>
    <definedName name="_Fill" localSheetId="13" hidden="1">#REF!</definedName>
    <definedName name="_Fill" localSheetId="11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Fill" localSheetId="5" hidden="1">#REF!</definedName>
    <definedName name="_xlnm._FilterDatabase" localSheetId="1" hidden="1">'Resumen licencias área '!$L$12:$O$25</definedName>
    <definedName name="_Key1" localSheetId="6" hidden="1">#REF!</definedName>
    <definedName name="_Key1" localSheetId="17" hidden="1">#REF!</definedName>
    <definedName name="_Key1" localSheetId="18" hidden="1">#REF!</definedName>
    <definedName name="_Key1" localSheetId="14" hidden="1">#REF!</definedName>
    <definedName name="_Key1" localSheetId="16" hidden="1">#REF!</definedName>
    <definedName name="_Key1" localSheetId="15" hidden="1">#REF!</definedName>
    <definedName name="_Key1" localSheetId="33" hidden="1">#REF!</definedName>
    <definedName name="_Key1" localSheetId="32" hidden="1">#REF!</definedName>
    <definedName name="_Key1" localSheetId="20" hidden="1">#REF!</definedName>
    <definedName name="_Key1" localSheetId="19" hidden="1">#REF!</definedName>
    <definedName name="_Key1" localSheetId="34" hidden="1">#REF!</definedName>
    <definedName name="_Key1" localSheetId="31" hidden="1">#REF!</definedName>
    <definedName name="_Key1" localSheetId="30" hidden="1">#REF!</definedName>
    <definedName name="_Key1" localSheetId="29" hidden="1">#REF!</definedName>
    <definedName name="_Key1" localSheetId="24" hidden="1">#REF!</definedName>
    <definedName name="_Key1" localSheetId="23" hidden="1">#REF!</definedName>
    <definedName name="_Key1" localSheetId="28" hidden="1">#REF!</definedName>
    <definedName name="_Key1" localSheetId="27" hidden="1">#REF!</definedName>
    <definedName name="_Key1" localSheetId="25" hidden="1">#REF!</definedName>
    <definedName name="_Key1" localSheetId="26" hidden="1">#REF!</definedName>
    <definedName name="_Key1" localSheetId="22" hidden="1">#REF!</definedName>
    <definedName name="_Key1" localSheetId="21" hidden="1">#REF!</definedName>
    <definedName name="_Key1" localSheetId="0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2" hidden="1">#REF!</definedName>
    <definedName name="_Key1" localSheetId="13" hidden="1">#REF!</definedName>
    <definedName name="_Key1" localSheetId="11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4" hidden="1">#REF!</definedName>
    <definedName name="_Key1" localSheetId="5" hidden="1">#REF!</definedName>
    <definedName name="_Order1" hidden="1">255</definedName>
    <definedName name="_Sort" localSheetId="6" hidden="1">#REF!</definedName>
    <definedName name="_Sort" localSheetId="17" hidden="1">#REF!</definedName>
    <definedName name="_Sort" localSheetId="18" hidden="1">#REF!</definedName>
    <definedName name="_Sort" localSheetId="14" hidden="1">#REF!</definedName>
    <definedName name="_Sort" localSheetId="16" hidden="1">#REF!</definedName>
    <definedName name="_Sort" localSheetId="15" hidden="1">#REF!</definedName>
    <definedName name="_Sort" localSheetId="33" hidden="1">#REF!</definedName>
    <definedName name="_Sort" localSheetId="32" hidden="1">#REF!</definedName>
    <definedName name="_Sort" localSheetId="20" hidden="1">#REF!</definedName>
    <definedName name="_Sort" localSheetId="19" hidden="1">#REF!</definedName>
    <definedName name="_Sort" localSheetId="34" hidden="1">#REF!</definedName>
    <definedName name="_Sort" localSheetId="31" hidden="1">#REF!</definedName>
    <definedName name="_Sort" localSheetId="30" hidden="1">#REF!</definedName>
    <definedName name="_Sort" localSheetId="29" hidden="1">#REF!</definedName>
    <definedName name="_Sort" localSheetId="24" hidden="1">#REF!</definedName>
    <definedName name="_Sort" localSheetId="23" hidden="1">#REF!</definedName>
    <definedName name="_Sort" localSheetId="28" hidden="1">#REF!</definedName>
    <definedName name="_Sort" localSheetId="27" hidden="1">#REF!</definedName>
    <definedName name="_Sort" localSheetId="25" hidden="1">#REF!</definedName>
    <definedName name="_Sort" localSheetId="26" hidden="1">#REF!</definedName>
    <definedName name="_Sort" localSheetId="22" hidden="1">#REF!</definedName>
    <definedName name="_Sort" localSheetId="21" hidden="1">#REF!</definedName>
    <definedName name="_Sort" localSheetId="0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2" hidden="1">#REF!</definedName>
    <definedName name="_Sort" localSheetId="13" hidden="1">#REF!</definedName>
    <definedName name="_Sort" localSheetId="11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4" hidden="1">#REF!</definedName>
    <definedName name="_Sort" localSheetId="5" hidden="1">#REF!</definedName>
    <definedName name="_Table1_In1" localSheetId="6" hidden="1">#REF!</definedName>
    <definedName name="_Table1_In1" localSheetId="17" hidden="1">#REF!</definedName>
    <definedName name="_Table1_In1" localSheetId="18" hidden="1">#REF!</definedName>
    <definedName name="_Table1_In1" localSheetId="14" hidden="1">#REF!</definedName>
    <definedName name="_Table1_In1" localSheetId="16" hidden="1">#REF!</definedName>
    <definedName name="_Table1_In1" localSheetId="15" hidden="1">#REF!</definedName>
    <definedName name="_Table1_In1" localSheetId="33" hidden="1">#REF!</definedName>
    <definedName name="_Table1_In1" localSheetId="32" hidden="1">#REF!</definedName>
    <definedName name="_Table1_In1" localSheetId="20" hidden="1">#REF!</definedName>
    <definedName name="_Table1_In1" localSheetId="19" hidden="1">#REF!</definedName>
    <definedName name="_Table1_In1" localSheetId="34" hidden="1">#REF!</definedName>
    <definedName name="_Table1_In1" localSheetId="31" hidden="1">#REF!</definedName>
    <definedName name="_Table1_In1" localSheetId="30" hidden="1">#REF!</definedName>
    <definedName name="_Table1_In1" localSheetId="29" hidden="1">#REF!</definedName>
    <definedName name="_Table1_In1" localSheetId="24" hidden="1">#REF!</definedName>
    <definedName name="_Table1_In1" localSheetId="23" hidden="1">#REF!</definedName>
    <definedName name="_Table1_In1" localSheetId="28" hidden="1">#REF!</definedName>
    <definedName name="_Table1_In1" localSheetId="27" hidden="1">#REF!</definedName>
    <definedName name="_Table1_In1" localSheetId="25" hidden="1">#REF!</definedName>
    <definedName name="_Table1_In1" localSheetId="26" hidden="1">#REF!</definedName>
    <definedName name="_Table1_In1" localSheetId="22" hidden="1">#REF!</definedName>
    <definedName name="_Table1_In1" localSheetId="21" hidden="1">#REF!</definedName>
    <definedName name="_Table1_In1" localSheetId="0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10" hidden="1">#REF!</definedName>
    <definedName name="_Table1_In1" localSheetId="12" hidden="1">#REF!</definedName>
    <definedName name="_Table1_In1" localSheetId="13" hidden="1">#REF!</definedName>
    <definedName name="_Table1_In1" localSheetId="11" hidden="1">#REF!</definedName>
    <definedName name="_Table1_Out" localSheetId="6" hidden="1">#REF!</definedName>
    <definedName name="_Table1_Out" localSheetId="17" hidden="1">#REF!</definedName>
    <definedName name="_Table1_Out" localSheetId="18" hidden="1">#REF!</definedName>
    <definedName name="_Table1_Out" localSheetId="14" hidden="1">#REF!</definedName>
    <definedName name="_Table1_Out" localSheetId="16" hidden="1">#REF!</definedName>
    <definedName name="_Table1_Out" localSheetId="15" hidden="1">#REF!</definedName>
    <definedName name="_Table1_Out" localSheetId="33" hidden="1">#REF!</definedName>
    <definedName name="_Table1_Out" localSheetId="32" hidden="1">#REF!</definedName>
    <definedName name="_Table1_Out" localSheetId="20" hidden="1">#REF!</definedName>
    <definedName name="_Table1_Out" localSheetId="19" hidden="1">#REF!</definedName>
    <definedName name="_Table1_Out" localSheetId="34" hidden="1">#REF!</definedName>
    <definedName name="_Table1_Out" localSheetId="31" hidden="1">#REF!</definedName>
    <definedName name="_Table1_Out" localSheetId="30" hidden="1">#REF!</definedName>
    <definedName name="_Table1_Out" localSheetId="29" hidden="1">#REF!</definedName>
    <definedName name="_Table1_Out" localSheetId="24" hidden="1">#REF!</definedName>
    <definedName name="_Table1_Out" localSheetId="23" hidden="1">#REF!</definedName>
    <definedName name="_Table1_Out" localSheetId="28" hidden="1">#REF!</definedName>
    <definedName name="_Table1_Out" localSheetId="27" hidden="1">#REF!</definedName>
    <definedName name="_Table1_Out" localSheetId="25" hidden="1">#REF!</definedName>
    <definedName name="_Table1_Out" localSheetId="26" hidden="1">#REF!</definedName>
    <definedName name="_Table1_Out" localSheetId="22" hidden="1">#REF!</definedName>
    <definedName name="_Table1_Out" localSheetId="21" hidden="1">#REF!</definedName>
    <definedName name="_Table1_Out" localSheetId="0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10" hidden="1">#REF!</definedName>
    <definedName name="_Table1_Out" localSheetId="12" hidden="1">#REF!</definedName>
    <definedName name="_Table1_Out" localSheetId="13" hidden="1">#REF!</definedName>
    <definedName name="_Table1_Out" localSheetId="11" hidden="1">#REF!</definedName>
    <definedName name="_TBL3" localSheetId="6">#REF!</definedName>
    <definedName name="_TBL3" localSheetId="17">#REF!</definedName>
    <definedName name="_TBL3" localSheetId="18">#REF!</definedName>
    <definedName name="_TBL3" localSheetId="14">#REF!</definedName>
    <definedName name="_TBL3" localSheetId="16">#REF!</definedName>
    <definedName name="_TBL3" localSheetId="15">#REF!</definedName>
    <definedName name="_TBL3" localSheetId="33">#REF!</definedName>
    <definedName name="_TBL3" localSheetId="32">#REF!</definedName>
    <definedName name="_TBL3" localSheetId="20">#REF!</definedName>
    <definedName name="_TBL3" localSheetId="19">#REF!</definedName>
    <definedName name="_TBL3" localSheetId="34">#REF!</definedName>
    <definedName name="_TBL3" localSheetId="31">#REF!</definedName>
    <definedName name="_TBL3" localSheetId="30">#REF!</definedName>
    <definedName name="_TBL3" localSheetId="29">#REF!</definedName>
    <definedName name="_TBL3" localSheetId="24">#REF!</definedName>
    <definedName name="_TBL3" localSheetId="23">#REF!</definedName>
    <definedName name="_TBL3" localSheetId="28">#REF!</definedName>
    <definedName name="_TBL3" localSheetId="27">#REF!</definedName>
    <definedName name="_TBL3" localSheetId="25">#REF!</definedName>
    <definedName name="_TBL3" localSheetId="26">#REF!</definedName>
    <definedName name="_TBL3" localSheetId="22">#REF!</definedName>
    <definedName name="_TBL3" localSheetId="21">#REF!</definedName>
    <definedName name="_TBL3" localSheetId="0">#REF!</definedName>
    <definedName name="_TBL3" localSheetId="7">#REF!</definedName>
    <definedName name="_TBL3" localSheetId="8">#REF!</definedName>
    <definedName name="_TBL3" localSheetId="9">#REF!</definedName>
    <definedName name="_TBL3" localSheetId="10">#REF!</definedName>
    <definedName name="_TBL3" localSheetId="12">#REF!</definedName>
    <definedName name="_TBL3" localSheetId="13">#REF!</definedName>
    <definedName name="_TBL3" localSheetId="11">#REF!</definedName>
    <definedName name="a" localSheetId="17">[1]BASE!#REF!</definedName>
    <definedName name="a" localSheetId="18">[1]BASE!#REF!</definedName>
    <definedName name="a" localSheetId="14">[1]BASE!#REF!</definedName>
    <definedName name="a" localSheetId="16">[1]BASE!#REF!</definedName>
    <definedName name="a" localSheetId="15">[1]BASE!#REF!</definedName>
    <definedName name="a" localSheetId="33">[1]BASE!#REF!</definedName>
    <definedName name="a" localSheetId="32">[1]BASE!#REF!</definedName>
    <definedName name="a" localSheetId="20">[1]BASE!#REF!</definedName>
    <definedName name="a" localSheetId="19">[1]BASE!#REF!</definedName>
    <definedName name="a" localSheetId="34">[1]BASE!#REF!</definedName>
    <definedName name="a" localSheetId="31">[1]BASE!#REF!</definedName>
    <definedName name="a" localSheetId="30">[1]BASE!#REF!</definedName>
    <definedName name="a" localSheetId="29">[1]BASE!#REF!</definedName>
    <definedName name="a" localSheetId="24">[1]BASE!#REF!</definedName>
    <definedName name="a" localSheetId="23">[1]BASE!#REF!</definedName>
    <definedName name="a" localSheetId="28">[1]BASE!#REF!</definedName>
    <definedName name="a" localSheetId="27">[1]BASE!#REF!</definedName>
    <definedName name="a" localSheetId="25">[1]BASE!#REF!</definedName>
    <definedName name="a" localSheetId="26">[1]BASE!#REF!</definedName>
    <definedName name="a" localSheetId="22">[1]BASE!#REF!</definedName>
    <definedName name="a" localSheetId="21">[1]BASE!#REF!</definedName>
    <definedName name="a" localSheetId="7">[1]BASE!#REF!</definedName>
    <definedName name="a" localSheetId="8">[1]BASE!#REF!</definedName>
    <definedName name="a" localSheetId="9">[1]BASE!#REF!</definedName>
    <definedName name="a" localSheetId="10">[1]BASE!#REF!</definedName>
    <definedName name="a" localSheetId="12">[1]BASE!#REF!</definedName>
    <definedName name="a" localSheetId="13">[1]BASE!#REF!</definedName>
    <definedName name="a" localSheetId="11">[1]BASE!#REF!</definedName>
    <definedName name="a" localSheetId="2">[1]BASE!#REF!</definedName>
    <definedName name="a" localSheetId="4">[2]BASE!#REF!</definedName>
    <definedName name="a" localSheetId="5">[2]BASE!#REF!</definedName>
    <definedName name="a">[1]BASE!#REF!</definedName>
    <definedName name="A_IMPRESIÓN_IM" localSheetId="6">#REF!</definedName>
    <definedName name="A_IMPRESIÓN_IM" localSheetId="17">#REF!</definedName>
    <definedName name="A_IMPRESIÓN_IM" localSheetId="18">#REF!</definedName>
    <definedName name="A_IMPRESIÓN_IM" localSheetId="14">#REF!</definedName>
    <definedName name="A_IMPRESIÓN_IM" localSheetId="16">#REF!</definedName>
    <definedName name="A_IMPRESIÓN_IM" localSheetId="15">#REF!</definedName>
    <definedName name="A_IMPRESIÓN_IM" localSheetId="33">#REF!</definedName>
    <definedName name="A_IMPRESIÓN_IM" localSheetId="32">#REF!</definedName>
    <definedName name="A_IMPRESIÓN_IM" localSheetId="20">#REF!</definedName>
    <definedName name="A_IMPRESIÓN_IM" localSheetId="19">#REF!</definedName>
    <definedName name="A_IMPRESIÓN_IM" localSheetId="34">#REF!</definedName>
    <definedName name="A_IMPRESIÓN_IM" localSheetId="31">#REF!</definedName>
    <definedName name="A_IMPRESIÓN_IM" localSheetId="30">#REF!</definedName>
    <definedName name="A_IMPRESIÓN_IM" localSheetId="29">#REF!</definedName>
    <definedName name="A_IMPRESIÓN_IM" localSheetId="24">#REF!</definedName>
    <definedName name="A_IMPRESIÓN_IM" localSheetId="23">#REF!</definedName>
    <definedName name="A_IMPRESIÓN_IM" localSheetId="28">#REF!</definedName>
    <definedName name="A_IMPRESIÓN_IM" localSheetId="27">#REF!</definedName>
    <definedName name="A_IMPRESIÓN_IM" localSheetId="25">#REF!</definedName>
    <definedName name="A_IMPRESIÓN_IM" localSheetId="26">#REF!</definedName>
    <definedName name="A_IMPRESIÓN_IM" localSheetId="22">#REF!</definedName>
    <definedName name="A_IMPRESIÓN_IM" localSheetId="21">#REF!</definedName>
    <definedName name="A_IMPRESIÓN_IM" localSheetId="0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0">#REF!</definedName>
    <definedName name="A_IMPRESIÓN_IM" localSheetId="12">#REF!</definedName>
    <definedName name="A_IMPRESIÓN_IM" localSheetId="13">#REF!</definedName>
    <definedName name="A_IMPRESIÓN_IM" localSheetId="11">#REF!</definedName>
    <definedName name="ABR._89" localSheetId="6">'[3]ipc indice 2'!$L$1:$L$311</definedName>
    <definedName name="ABR._89" localSheetId="17">'[3]ipc indice 2'!$L$1:$L$311</definedName>
    <definedName name="ABR._89" localSheetId="18">'[3]ipc indice 2'!$L$1:$L$311</definedName>
    <definedName name="ABR._89" localSheetId="14">'[3]ipc indice 2'!$L$1:$L$311</definedName>
    <definedName name="ABR._89" localSheetId="16">'[3]ipc indice 2'!$L$1:$L$311</definedName>
    <definedName name="ABR._89" localSheetId="15">'[3]ipc indice 2'!$L$1:$L$311</definedName>
    <definedName name="ABR._89" localSheetId="33">'[3]ipc indice 2'!$L$1:$L$311</definedName>
    <definedName name="ABR._89" localSheetId="32">'[3]ipc indice 2'!$L$1:$L$311</definedName>
    <definedName name="ABR._89" localSheetId="20">'[3]ipc indice 2'!$L$1:$L$311</definedName>
    <definedName name="ABR._89" localSheetId="19">'[3]ipc indice 2'!$L$1:$L$311</definedName>
    <definedName name="ABR._89" localSheetId="34">'[3]ipc indice 2'!$L$1:$L$311</definedName>
    <definedName name="ABR._89" localSheetId="31">'[3]ipc indice 2'!$L$1:$L$311</definedName>
    <definedName name="ABR._89" localSheetId="30">'[3]ipc indice 2'!$L$1:$L$311</definedName>
    <definedName name="ABR._89" localSheetId="29">'[3]ipc indice 2'!$L$1:$L$311</definedName>
    <definedName name="ABR._89" localSheetId="24">'[3]ipc indice 2'!$L$1:$L$311</definedName>
    <definedName name="ABR._89" localSheetId="23">'[3]ipc indice 2'!$L$1:$L$311</definedName>
    <definedName name="ABR._89" localSheetId="28">'[3]ipc indice 2'!$L$1:$L$311</definedName>
    <definedName name="ABR._89" localSheetId="27">'[3]ipc indice 2'!$L$1:$L$311</definedName>
    <definedName name="ABR._89" localSheetId="25">'[3]ipc indice 2'!$L$1:$L$311</definedName>
    <definedName name="ABR._89" localSheetId="26">'[3]ipc indice 2'!$L$1:$L$311</definedName>
    <definedName name="ABR._89" localSheetId="22">'[3]ipc indice 2'!$L$1:$L$311</definedName>
    <definedName name="ABR._89" localSheetId="21">'[3]ipc indice 2'!$L$1:$L$311</definedName>
    <definedName name="ABR._89" localSheetId="0">'[3]ipc indice 2'!$L$1:$L$311</definedName>
    <definedName name="ABR._89" localSheetId="7">'[3]ipc indice 2'!$L$1:$L$311</definedName>
    <definedName name="ABR._89" localSheetId="8">'[3]ipc indice 2'!$L$1:$L$311</definedName>
    <definedName name="ABR._89" localSheetId="9">'[3]ipc indice 2'!$L$1:$L$311</definedName>
    <definedName name="ABR._89" localSheetId="10">'[3]ipc indice 2'!$L$1:$L$311</definedName>
    <definedName name="ABR._89" localSheetId="12">'[3]ipc indice 2'!$L$1:$L$311</definedName>
    <definedName name="ABR._89" localSheetId="13">'[3]ipc indice 2'!$L$1:$L$311</definedName>
    <definedName name="ABR._89" localSheetId="11">'[3]ipc indice 2'!$L$1:$L$311</definedName>
    <definedName name="ABR._89" localSheetId="2">'[3]ipc indice 2'!$L$1:$L$311</definedName>
    <definedName name="ABR._89" localSheetId="3">'[4]ipc indice 2'!$L$1:$L$311</definedName>
    <definedName name="ABR._89" localSheetId="1">'[3]ipc indice 2'!$L$1:$L$311</definedName>
    <definedName name="ABR._89" localSheetId="4">'[5]ipc indice 2'!$L$1:$L$311</definedName>
    <definedName name="ABR._89" localSheetId="5">'[5]ipc indice 2'!$L$1:$L$311</definedName>
    <definedName name="AGO._89" localSheetId="6">'[3]ipc indice 2'!$P$1:$P$311</definedName>
    <definedName name="AGO._89" localSheetId="17">'[3]ipc indice 2'!$P$1:$P$311</definedName>
    <definedName name="AGO._89" localSheetId="18">'[3]ipc indice 2'!$P$1:$P$311</definedName>
    <definedName name="AGO._89" localSheetId="14">'[3]ipc indice 2'!$P$1:$P$311</definedName>
    <definedName name="AGO._89" localSheetId="16">'[3]ipc indice 2'!$P$1:$P$311</definedName>
    <definedName name="AGO._89" localSheetId="15">'[3]ipc indice 2'!$P$1:$P$311</definedName>
    <definedName name="AGO._89" localSheetId="33">'[3]ipc indice 2'!$P$1:$P$311</definedName>
    <definedName name="AGO._89" localSheetId="32">'[3]ipc indice 2'!$P$1:$P$311</definedName>
    <definedName name="AGO._89" localSheetId="20">'[3]ipc indice 2'!$P$1:$P$311</definedName>
    <definedName name="AGO._89" localSheetId="19">'[3]ipc indice 2'!$P$1:$P$311</definedName>
    <definedName name="AGO._89" localSheetId="34">'[3]ipc indice 2'!$P$1:$P$311</definedName>
    <definedName name="AGO._89" localSheetId="31">'[3]ipc indice 2'!$P$1:$P$311</definedName>
    <definedName name="AGO._89" localSheetId="30">'[3]ipc indice 2'!$P$1:$P$311</definedName>
    <definedName name="AGO._89" localSheetId="29">'[3]ipc indice 2'!$P$1:$P$311</definedName>
    <definedName name="AGO._89" localSheetId="24">'[3]ipc indice 2'!$P$1:$P$311</definedName>
    <definedName name="AGO._89" localSheetId="23">'[3]ipc indice 2'!$P$1:$P$311</definedName>
    <definedName name="AGO._89" localSheetId="28">'[3]ipc indice 2'!$P$1:$P$311</definedName>
    <definedName name="AGO._89" localSheetId="27">'[3]ipc indice 2'!$P$1:$P$311</definedName>
    <definedName name="AGO._89" localSheetId="25">'[3]ipc indice 2'!$P$1:$P$311</definedName>
    <definedName name="AGO._89" localSheetId="26">'[3]ipc indice 2'!$P$1:$P$311</definedName>
    <definedName name="AGO._89" localSheetId="22">'[3]ipc indice 2'!$P$1:$P$311</definedName>
    <definedName name="AGO._89" localSheetId="21">'[3]ipc indice 2'!$P$1:$P$311</definedName>
    <definedName name="AGO._89" localSheetId="0">'[3]ipc indice 2'!$P$1:$P$311</definedName>
    <definedName name="AGO._89" localSheetId="7">'[3]ipc indice 2'!$P$1:$P$311</definedName>
    <definedName name="AGO._89" localSheetId="8">'[3]ipc indice 2'!$P$1:$P$311</definedName>
    <definedName name="AGO._89" localSheetId="9">'[3]ipc indice 2'!$P$1:$P$311</definedName>
    <definedName name="AGO._89" localSheetId="10">'[3]ipc indice 2'!$P$1:$P$311</definedName>
    <definedName name="AGO._89" localSheetId="12">'[3]ipc indice 2'!$P$1:$P$311</definedName>
    <definedName name="AGO._89" localSheetId="13">'[3]ipc indice 2'!$P$1:$P$311</definedName>
    <definedName name="AGO._89" localSheetId="11">'[3]ipc indice 2'!$P$1:$P$311</definedName>
    <definedName name="AGO._89" localSheetId="2">'[3]ipc indice 2'!$P$1:$P$311</definedName>
    <definedName name="AGO._89" localSheetId="3">'[4]ipc indice 2'!$P$1:$P$311</definedName>
    <definedName name="AGO._89" localSheetId="1">'[3]ipc indice 2'!$P$1:$P$311</definedName>
    <definedName name="AGO._89" localSheetId="4">'[5]ipc indice 2'!$P$1:$P$311</definedName>
    <definedName name="AGO._89" localSheetId="5">'[5]ipc indice 2'!$P$1:$P$311</definedName>
    <definedName name="AÑO" localSheetId="6">#REF!</definedName>
    <definedName name="AÑO" localSheetId="17">#REF!</definedName>
    <definedName name="AÑO" localSheetId="18">#REF!</definedName>
    <definedName name="AÑO" localSheetId="14">#REF!</definedName>
    <definedName name="AÑO" localSheetId="16">#REF!</definedName>
    <definedName name="AÑO" localSheetId="15">#REF!</definedName>
    <definedName name="AÑO" localSheetId="33">#REF!</definedName>
    <definedName name="AÑO" localSheetId="32">#REF!</definedName>
    <definedName name="AÑO" localSheetId="20">#REF!</definedName>
    <definedName name="AÑO" localSheetId="19">#REF!</definedName>
    <definedName name="AÑO" localSheetId="34">#REF!</definedName>
    <definedName name="AÑO" localSheetId="31">#REF!</definedName>
    <definedName name="AÑO" localSheetId="30">#REF!</definedName>
    <definedName name="AÑO" localSheetId="29">#REF!</definedName>
    <definedName name="AÑO" localSheetId="24">#REF!</definedName>
    <definedName name="AÑO" localSheetId="23">#REF!</definedName>
    <definedName name="AÑO" localSheetId="28">#REF!</definedName>
    <definedName name="AÑO" localSheetId="27">#REF!</definedName>
    <definedName name="AÑO" localSheetId="25">#REF!</definedName>
    <definedName name="AÑO" localSheetId="26">#REF!</definedName>
    <definedName name="AÑO" localSheetId="22">#REF!</definedName>
    <definedName name="AÑO" localSheetId="21">#REF!</definedName>
    <definedName name="AÑO" localSheetId="0">#REF!</definedName>
    <definedName name="AÑO" localSheetId="7">#REF!</definedName>
    <definedName name="AÑO" localSheetId="8">#REF!</definedName>
    <definedName name="AÑO" localSheetId="9">#REF!</definedName>
    <definedName name="AÑO" localSheetId="10">#REF!</definedName>
    <definedName name="AÑO" localSheetId="12">#REF!</definedName>
    <definedName name="AÑO" localSheetId="13">#REF!</definedName>
    <definedName name="AÑO" localSheetId="11">#REF!</definedName>
    <definedName name="_xlnm.Print_Area" localSheetId="6">'Despachos cemento'!$A$1:$L$47</definedName>
    <definedName name="_xlnm.Print_Area" localSheetId="17">'Histórico licencias No VIS'!$A$1:$L$46</definedName>
    <definedName name="_xlnm.Print_Area" localSheetId="18">'Histórico licencias otros dest'!$A$1:$L$48</definedName>
    <definedName name="_xlnm.Print_Area" localSheetId="14">'Histórico licencias total'!$A$1:$L$47</definedName>
    <definedName name="_xlnm.Print_Area" localSheetId="16">'Histórico licencias VIS'!$A$1:$L$46</definedName>
    <definedName name="_xlnm.Print_Area" localSheetId="15">'Histórico licencias vivienda'!$A$1:$L$47</definedName>
    <definedName name="_xlnm.Print_Area" localSheetId="33">'Histórico oferta vivienda'!$A$1:$L$48</definedName>
    <definedName name="_xlnm.Print_Area" localSheetId="32">'Histórico oferta vivienda '!$A$1:$L$37</definedName>
    <definedName name="_xlnm.Print_Area" localSheetId="20">'Histórico proyectos'!$A$1:$L$48</definedName>
    <definedName name="_xlnm.Print_Area" localSheetId="19">'Histórico proyectos '!$A$1:$L$43</definedName>
    <definedName name="_xlnm.Print_Area" localSheetId="34">'Histórico rotación'!$A$1:$L$45</definedName>
    <definedName name="_xlnm.Print_Area" localSheetId="31">'Histórico rotación '!$A$1:$L$33</definedName>
    <definedName name="_xlnm.Print_Area" localSheetId="30">'Histórico ventas No VIS'!$A$1:$L$48</definedName>
    <definedName name="_xlnm.Print_Area" localSheetId="29">'Histórico ventas No VIS '!$A$1:$L$36</definedName>
    <definedName name="_xlnm.Print_Area" localSheetId="24">'Histórico ventas VIP'!$A$1:$L$50</definedName>
    <definedName name="_xlnm.Print_Area" localSheetId="23">'Histórico ventas VIP '!$A$1:$L$38</definedName>
    <definedName name="_xlnm.Print_Area" localSheetId="28">'Histórico ventas VIS'!$A$1:$L$48</definedName>
    <definedName name="_xlnm.Print_Area" localSheetId="27">'Histórico ventas VIS '!$A$1:$L$36</definedName>
    <definedName name="_xlnm.Print_Area" localSheetId="25">'Histórico ventas VIS 70-150 '!$A$1:$L$39</definedName>
    <definedName name="_xlnm.Print_Area" localSheetId="26">'Histórico ventas VIS 70-150sml'!$A$1:$L$50</definedName>
    <definedName name="_xlnm.Print_Area" localSheetId="22">'Histórico ventas vivienda'!$A$1:$L$48</definedName>
    <definedName name="_xlnm.Print_Area" localSheetId="21">'Histórico ventas vivienda '!$A$1:$L$38</definedName>
    <definedName name="_xlnm.Print_Area" localSheetId="0">Índice!$A$1:$L$32</definedName>
    <definedName name="_xlnm.Print_Area" localSheetId="7">'Insumos importados'!$A$1:$L$48</definedName>
    <definedName name="_xlnm.Print_Area" localSheetId="8">'Insumos importados edif.'!$A$1:$L$48</definedName>
    <definedName name="_xlnm.Print_Area" localSheetId="9">'Insumos importados obras c.'!$A$1:$L$48</definedName>
    <definedName name="_xlnm.Print_Area" localSheetId="10">'Producción concreto'!$A$1:$L$47</definedName>
    <definedName name="_xlnm.Print_Area" localSheetId="12">'Producción concreto edific'!$A$1:$L$49</definedName>
    <definedName name="_xlnm.Print_Area" localSheetId="13">'Producción concreto obras civil'!$A$1:$L$50</definedName>
    <definedName name="_xlnm.Print_Area" localSheetId="11">'Producción concreto vivienda'!$A$1:$L$47</definedName>
    <definedName name="_xlnm.Print_Area" localSheetId="2">'Resumen costos'!$A$1:$K$37</definedName>
    <definedName name="_xlnm.Print_Area" localSheetId="3">'Resumen empleo'!$A$1:$L$42</definedName>
    <definedName name="_xlnm.Print_Area" localSheetId="1">'Resumen licencias área '!$A$1:$K$43</definedName>
    <definedName name="_xlnm.Print_Area" localSheetId="4">'Resumen Venta Vivienda'!$A$1:$K$43</definedName>
    <definedName name="_xlnm.Print_Area" localSheetId="5">'Resumen ventas vivienda'!$A$1:$K$34</definedName>
    <definedName name="BASE" localSheetId="6">#REF!</definedName>
    <definedName name="BASE" localSheetId="17">#REF!</definedName>
    <definedName name="BASE" localSheetId="18">#REF!</definedName>
    <definedName name="BASE" localSheetId="14">#REF!</definedName>
    <definedName name="BASE" localSheetId="16">#REF!</definedName>
    <definedName name="BASE" localSheetId="15">#REF!</definedName>
    <definedName name="BASE" localSheetId="33">#REF!</definedName>
    <definedName name="BASE" localSheetId="32">#REF!</definedName>
    <definedName name="BASE" localSheetId="20">#REF!</definedName>
    <definedName name="BASE" localSheetId="19">#REF!</definedName>
    <definedName name="BASE" localSheetId="34">#REF!</definedName>
    <definedName name="BASE" localSheetId="31">#REF!</definedName>
    <definedName name="BASE" localSheetId="30">#REF!</definedName>
    <definedName name="BASE" localSheetId="29">#REF!</definedName>
    <definedName name="BASE" localSheetId="24">#REF!</definedName>
    <definedName name="BASE" localSheetId="23">#REF!</definedName>
    <definedName name="BASE" localSheetId="28">#REF!</definedName>
    <definedName name="BASE" localSheetId="27">#REF!</definedName>
    <definedName name="BASE" localSheetId="25">#REF!</definedName>
    <definedName name="BASE" localSheetId="26">#REF!</definedName>
    <definedName name="BASE" localSheetId="22">#REF!</definedName>
    <definedName name="BASE" localSheetId="21">#REF!</definedName>
    <definedName name="BASE" localSheetId="0">#REF!</definedName>
    <definedName name="BASE" localSheetId="7">#REF!</definedName>
    <definedName name="BASE" localSheetId="8">#REF!</definedName>
    <definedName name="BASE" localSheetId="9">#REF!</definedName>
    <definedName name="BASE" localSheetId="10">#REF!</definedName>
    <definedName name="BASE" localSheetId="12">#REF!</definedName>
    <definedName name="BASE" localSheetId="13">#REF!</definedName>
    <definedName name="BASE" localSheetId="11">#REF!</definedName>
    <definedName name="_xlnm.Database" localSheetId="6">[6]BASE!#REF!</definedName>
    <definedName name="_xlnm.Database" localSheetId="17">[6]BASE!#REF!</definedName>
    <definedName name="_xlnm.Database" localSheetId="18">[6]BASE!#REF!</definedName>
    <definedName name="_xlnm.Database" localSheetId="14">[6]BASE!#REF!</definedName>
    <definedName name="_xlnm.Database" localSheetId="16">[6]BASE!#REF!</definedName>
    <definedName name="_xlnm.Database" localSheetId="15">[6]BASE!#REF!</definedName>
    <definedName name="_xlnm.Database" localSheetId="33">[6]BASE!#REF!</definedName>
    <definedName name="_xlnm.Database" localSheetId="32">[6]BASE!#REF!</definedName>
    <definedName name="_xlnm.Database" localSheetId="20">[6]BASE!#REF!</definedName>
    <definedName name="_xlnm.Database" localSheetId="19">[6]BASE!#REF!</definedName>
    <definedName name="_xlnm.Database" localSheetId="34">[6]BASE!#REF!</definedName>
    <definedName name="_xlnm.Database" localSheetId="31">[6]BASE!#REF!</definedName>
    <definedName name="_xlnm.Database" localSheetId="30">[6]BASE!#REF!</definedName>
    <definedName name="_xlnm.Database" localSheetId="29">[6]BASE!#REF!</definedName>
    <definedName name="_xlnm.Database" localSheetId="24">[6]BASE!#REF!</definedName>
    <definedName name="_xlnm.Database" localSheetId="23">[6]BASE!#REF!</definedName>
    <definedName name="_xlnm.Database" localSheetId="28">[6]BASE!#REF!</definedName>
    <definedName name="_xlnm.Database" localSheetId="27">[6]BASE!#REF!</definedName>
    <definedName name="_xlnm.Database" localSheetId="25">[6]BASE!#REF!</definedName>
    <definedName name="_xlnm.Database" localSheetId="26">[6]BASE!#REF!</definedName>
    <definedName name="_xlnm.Database" localSheetId="22">[6]BASE!#REF!</definedName>
    <definedName name="_xlnm.Database" localSheetId="21">[6]BASE!#REF!</definedName>
    <definedName name="_xlnm.Database" localSheetId="0">[1]BASE!#REF!</definedName>
    <definedName name="_xlnm.Database" localSheetId="7">[6]BASE!#REF!</definedName>
    <definedName name="_xlnm.Database" localSheetId="8">[6]BASE!#REF!</definedName>
    <definedName name="_xlnm.Database" localSheetId="9">[6]BASE!#REF!</definedName>
    <definedName name="_xlnm.Database" localSheetId="10">[6]BASE!#REF!</definedName>
    <definedName name="_xlnm.Database" localSheetId="12">[6]BASE!#REF!</definedName>
    <definedName name="_xlnm.Database" localSheetId="13">[6]BASE!#REF!</definedName>
    <definedName name="_xlnm.Database" localSheetId="11">[6]BASE!#REF!</definedName>
    <definedName name="_xlnm.Database" localSheetId="2">[1]BASE!#REF!</definedName>
    <definedName name="_xlnm.Database" localSheetId="3">[7]BASE!#REF!</definedName>
    <definedName name="_xlnm.Database" localSheetId="1">[1]BASE!#REF!</definedName>
    <definedName name="_xlnm.Database" localSheetId="4">[2]BASE!#REF!</definedName>
    <definedName name="_xlnm.Database" localSheetId="5">[2]BASE!#REF!</definedName>
    <definedName name="_xlnm.Database">[1]BASE!#REF!</definedName>
    <definedName name="BasePermanentes" localSheetId="6">#REF!</definedName>
    <definedName name="BasePermanentes" localSheetId="17">#REF!</definedName>
    <definedName name="BasePermanentes" localSheetId="18">#REF!</definedName>
    <definedName name="BasePermanentes" localSheetId="14">#REF!</definedName>
    <definedName name="BasePermanentes" localSheetId="16">#REF!</definedName>
    <definedName name="BasePermanentes" localSheetId="15">#REF!</definedName>
    <definedName name="BasePermanentes" localSheetId="33">#REF!</definedName>
    <definedName name="BasePermanentes" localSheetId="32">#REF!</definedName>
    <definedName name="BasePermanentes" localSheetId="20">#REF!</definedName>
    <definedName name="BasePermanentes" localSheetId="19">#REF!</definedName>
    <definedName name="BasePermanentes" localSheetId="34">#REF!</definedName>
    <definedName name="BasePermanentes" localSheetId="31">#REF!</definedName>
    <definedName name="BasePermanentes" localSheetId="30">#REF!</definedName>
    <definedName name="BasePermanentes" localSheetId="29">#REF!</definedName>
    <definedName name="BasePermanentes" localSheetId="24">#REF!</definedName>
    <definedName name="BasePermanentes" localSheetId="23">#REF!</definedName>
    <definedName name="BasePermanentes" localSheetId="28">#REF!</definedName>
    <definedName name="BasePermanentes" localSheetId="27">#REF!</definedName>
    <definedName name="BasePermanentes" localSheetId="25">#REF!</definedName>
    <definedName name="BasePermanentes" localSheetId="26">#REF!</definedName>
    <definedName name="BasePermanentes" localSheetId="22">#REF!</definedName>
    <definedName name="BasePermanentes" localSheetId="21">#REF!</definedName>
    <definedName name="BasePermanentes" localSheetId="0">#REF!</definedName>
    <definedName name="BasePermanentes" localSheetId="7">#REF!</definedName>
    <definedName name="BasePermanentes" localSheetId="8">#REF!</definedName>
    <definedName name="BasePermanentes" localSheetId="9">#REF!</definedName>
    <definedName name="BasePermanentes" localSheetId="10">#REF!</definedName>
    <definedName name="BasePermanentes" localSheetId="12">#REF!</definedName>
    <definedName name="BasePermanentes" localSheetId="13">#REF!</definedName>
    <definedName name="BasePermanentes" localSheetId="11">#REF!</definedName>
    <definedName name="BASETRANSITORIOS" localSheetId="6">#REF!</definedName>
    <definedName name="BASETRANSITORIOS" localSheetId="17">#REF!</definedName>
    <definedName name="BASETRANSITORIOS" localSheetId="18">#REF!</definedName>
    <definedName name="BASETRANSITORIOS" localSheetId="14">#REF!</definedName>
    <definedName name="BASETRANSITORIOS" localSheetId="16">#REF!</definedName>
    <definedName name="BASETRANSITORIOS" localSheetId="15">#REF!</definedName>
    <definedName name="BASETRANSITORIOS" localSheetId="33">#REF!</definedName>
    <definedName name="BASETRANSITORIOS" localSheetId="32">#REF!</definedName>
    <definedName name="BASETRANSITORIOS" localSheetId="20">#REF!</definedName>
    <definedName name="BASETRANSITORIOS" localSheetId="19">#REF!</definedName>
    <definedName name="BASETRANSITORIOS" localSheetId="34">#REF!</definedName>
    <definedName name="BASETRANSITORIOS" localSheetId="31">#REF!</definedName>
    <definedName name="BASETRANSITORIOS" localSheetId="30">#REF!</definedName>
    <definedName name="BASETRANSITORIOS" localSheetId="29">#REF!</definedName>
    <definedName name="BASETRANSITORIOS" localSheetId="24">#REF!</definedName>
    <definedName name="BASETRANSITORIOS" localSheetId="23">#REF!</definedName>
    <definedName name="BASETRANSITORIOS" localSheetId="28">#REF!</definedName>
    <definedName name="BASETRANSITORIOS" localSheetId="27">#REF!</definedName>
    <definedName name="BASETRANSITORIOS" localSheetId="25">#REF!</definedName>
    <definedName name="BASETRANSITORIOS" localSheetId="26">#REF!</definedName>
    <definedName name="BASETRANSITORIOS" localSheetId="22">#REF!</definedName>
    <definedName name="BASETRANSITORIOS" localSheetId="21">#REF!</definedName>
    <definedName name="BASETRANSITORIOS" localSheetId="0">#REF!</definedName>
    <definedName name="BASETRANSITORIOS" localSheetId="7">#REF!</definedName>
    <definedName name="BASETRANSITORIOS" localSheetId="8">#REF!</definedName>
    <definedName name="BASETRANSITORIOS" localSheetId="9">#REF!</definedName>
    <definedName name="BASETRANSITORIOS" localSheetId="10">#REF!</definedName>
    <definedName name="BASETRANSITORIOS" localSheetId="12">#REF!</definedName>
    <definedName name="BASETRANSITORIOS" localSheetId="13">#REF!</definedName>
    <definedName name="BASETRANSITORIOS" localSheetId="11">#REF!</definedName>
    <definedName name="BASETRANSITORIOS1" localSheetId="6">#REF!</definedName>
    <definedName name="BASETRANSITORIOS1" localSheetId="17">#REF!</definedName>
    <definedName name="BASETRANSITORIOS1" localSheetId="18">#REF!</definedName>
    <definedName name="BASETRANSITORIOS1" localSheetId="14">#REF!</definedName>
    <definedName name="BASETRANSITORIOS1" localSheetId="16">#REF!</definedName>
    <definedName name="BASETRANSITORIOS1" localSheetId="15">#REF!</definedName>
    <definedName name="BASETRANSITORIOS1" localSheetId="33">#REF!</definedName>
    <definedName name="BASETRANSITORIOS1" localSheetId="32">#REF!</definedName>
    <definedName name="BASETRANSITORIOS1" localSheetId="20">#REF!</definedName>
    <definedName name="BASETRANSITORIOS1" localSheetId="19">#REF!</definedName>
    <definedName name="BASETRANSITORIOS1" localSheetId="34">#REF!</definedName>
    <definedName name="BASETRANSITORIOS1" localSheetId="31">#REF!</definedName>
    <definedName name="BASETRANSITORIOS1" localSheetId="30">#REF!</definedName>
    <definedName name="BASETRANSITORIOS1" localSheetId="29">#REF!</definedName>
    <definedName name="BASETRANSITORIOS1" localSheetId="24">#REF!</definedName>
    <definedName name="BASETRANSITORIOS1" localSheetId="23">#REF!</definedName>
    <definedName name="BASETRANSITORIOS1" localSheetId="28">#REF!</definedName>
    <definedName name="BASETRANSITORIOS1" localSheetId="27">#REF!</definedName>
    <definedName name="BASETRANSITORIOS1" localSheetId="25">#REF!</definedName>
    <definedName name="BASETRANSITORIOS1" localSheetId="26">#REF!</definedName>
    <definedName name="BASETRANSITORIOS1" localSheetId="22">#REF!</definedName>
    <definedName name="BASETRANSITORIOS1" localSheetId="21">#REF!</definedName>
    <definedName name="BASETRANSITORIOS1" localSheetId="0">#REF!</definedName>
    <definedName name="BASETRANSITORIOS1" localSheetId="7">#REF!</definedName>
    <definedName name="BASETRANSITORIOS1" localSheetId="8">#REF!</definedName>
    <definedName name="BASETRANSITORIOS1" localSheetId="9">#REF!</definedName>
    <definedName name="BASETRANSITORIOS1" localSheetId="10">#REF!</definedName>
    <definedName name="BASETRANSITORIOS1" localSheetId="12">#REF!</definedName>
    <definedName name="BASETRANSITORIOS1" localSheetId="13">#REF!</definedName>
    <definedName name="BASETRANSITORIOS1" localSheetId="11">#REF!</definedName>
    <definedName name="BaseTransitorios2" localSheetId="6">#REF!</definedName>
    <definedName name="BaseTransitorios2" localSheetId="17">#REF!</definedName>
    <definedName name="BaseTransitorios2" localSheetId="18">#REF!</definedName>
    <definedName name="BaseTransitorios2" localSheetId="14">#REF!</definedName>
    <definedName name="BaseTransitorios2" localSheetId="16">#REF!</definedName>
    <definedName name="BaseTransitorios2" localSheetId="15">#REF!</definedName>
    <definedName name="BaseTransitorios2" localSheetId="33">#REF!</definedName>
    <definedName name="BaseTransitorios2" localSheetId="32">#REF!</definedName>
    <definedName name="BaseTransitorios2" localSheetId="20">#REF!</definedName>
    <definedName name="BaseTransitorios2" localSheetId="19">#REF!</definedName>
    <definedName name="BaseTransitorios2" localSheetId="34">#REF!</definedName>
    <definedName name="BaseTransitorios2" localSheetId="31">#REF!</definedName>
    <definedName name="BaseTransitorios2" localSheetId="30">#REF!</definedName>
    <definedName name="BaseTransitorios2" localSheetId="29">#REF!</definedName>
    <definedName name="BaseTransitorios2" localSheetId="24">#REF!</definedName>
    <definedName name="BaseTransitorios2" localSheetId="23">#REF!</definedName>
    <definedName name="BaseTransitorios2" localSheetId="28">#REF!</definedName>
    <definedName name="BaseTransitorios2" localSheetId="27">#REF!</definedName>
    <definedName name="BaseTransitorios2" localSheetId="25">#REF!</definedName>
    <definedName name="BaseTransitorios2" localSheetId="26">#REF!</definedName>
    <definedName name="BaseTransitorios2" localSheetId="22">#REF!</definedName>
    <definedName name="BaseTransitorios2" localSheetId="21">#REF!</definedName>
    <definedName name="BaseTransitorios2" localSheetId="0">#REF!</definedName>
    <definedName name="BaseTransitorios2" localSheetId="7">#REF!</definedName>
    <definedName name="BaseTransitorios2" localSheetId="8">#REF!</definedName>
    <definedName name="BaseTransitorios2" localSheetId="9">#REF!</definedName>
    <definedName name="BaseTransitorios2" localSheetId="10">#REF!</definedName>
    <definedName name="BaseTransitorios2" localSheetId="12">#REF!</definedName>
    <definedName name="BaseTransitorios2" localSheetId="13">#REF!</definedName>
    <definedName name="BaseTransitorios2" localSheetId="11">#REF!</definedName>
    <definedName name="BaseTransitorios3" localSheetId="6">#REF!</definedName>
    <definedName name="BaseTransitorios3" localSheetId="17">#REF!</definedName>
    <definedName name="BaseTransitorios3" localSheetId="18">#REF!</definedName>
    <definedName name="BaseTransitorios3" localSheetId="14">#REF!</definedName>
    <definedName name="BaseTransitorios3" localSheetId="16">#REF!</definedName>
    <definedName name="BaseTransitorios3" localSheetId="15">#REF!</definedName>
    <definedName name="BaseTransitorios3" localSheetId="33">#REF!</definedName>
    <definedName name="BaseTransitorios3" localSheetId="32">#REF!</definedName>
    <definedName name="BaseTransitorios3" localSheetId="20">#REF!</definedName>
    <definedName name="BaseTransitorios3" localSheetId="19">#REF!</definedName>
    <definedName name="BaseTransitorios3" localSheetId="34">#REF!</definedName>
    <definedName name="BaseTransitorios3" localSheetId="31">#REF!</definedName>
    <definedName name="BaseTransitorios3" localSheetId="30">#REF!</definedName>
    <definedName name="BaseTransitorios3" localSheetId="29">#REF!</definedName>
    <definedName name="BaseTransitorios3" localSheetId="24">#REF!</definedName>
    <definedName name="BaseTransitorios3" localSheetId="23">#REF!</definedName>
    <definedName name="BaseTransitorios3" localSheetId="28">#REF!</definedName>
    <definedName name="BaseTransitorios3" localSheetId="27">#REF!</definedName>
    <definedName name="BaseTransitorios3" localSheetId="25">#REF!</definedName>
    <definedName name="BaseTransitorios3" localSheetId="26">#REF!</definedName>
    <definedName name="BaseTransitorios3" localSheetId="22">#REF!</definedName>
    <definedName name="BaseTransitorios3" localSheetId="21">#REF!</definedName>
    <definedName name="BaseTransitorios3" localSheetId="0">#REF!</definedName>
    <definedName name="BaseTransitorios3" localSheetId="7">#REF!</definedName>
    <definedName name="BaseTransitorios3" localSheetId="8">#REF!</definedName>
    <definedName name="BaseTransitorios3" localSheetId="9">#REF!</definedName>
    <definedName name="BaseTransitorios3" localSheetId="10">#REF!</definedName>
    <definedName name="BaseTransitorios3" localSheetId="12">#REF!</definedName>
    <definedName name="BaseTransitorios3" localSheetId="13">#REF!</definedName>
    <definedName name="BaseTransitorios3" localSheetId="11">#REF!</definedName>
    <definedName name="CRIT" localSheetId="6">#REF!</definedName>
    <definedName name="CRIT" localSheetId="17">#REF!</definedName>
    <definedName name="CRIT" localSheetId="18">#REF!</definedName>
    <definedName name="CRIT" localSheetId="14">#REF!</definedName>
    <definedName name="CRIT" localSheetId="16">#REF!</definedName>
    <definedName name="CRIT" localSheetId="15">#REF!</definedName>
    <definedName name="CRIT" localSheetId="33">#REF!</definedName>
    <definedName name="CRIT" localSheetId="32">#REF!</definedName>
    <definedName name="CRIT" localSheetId="20">#REF!</definedName>
    <definedName name="CRIT" localSheetId="19">#REF!</definedName>
    <definedName name="CRIT" localSheetId="34">#REF!</definedName>
    <definedName name="CRIT" localSheetId="31">#REF!</definedName>
    <definedName name="CRIT" localSheetId="30">#REF!</definedName>
    <definedName name="CRIT" localSheetId="29">#REF!</definedName>
    <definedName name="CRIT" localSheetId="24">#REF!</definedName>
    <definedName name="CRIT" localSheetId="23">#REF!</definedName>
    <definedName name="CRIT" localSheetId="28">#REF!</definedName>
    <definedName name="CRIT" localSheetId="27">#REF!</definedName>
    <definedName name="CRIT" localSheetId="25">#REF!</definedName>
    <definedName name="CRIT" localSheetId="26">#REF!</definedName>
    <definedName name="CRIT" localSheetId="22">#REF!</definedName>
    <definedName name="CRIT" localSheetId="21">#REF!</definedName>
    <definedName name="CRIT" localSheetId="0">#REF!</definedName>
    <definedName name="CRIT" localSheetId="7">#REF!</definedName>
    <definedName name="CRIT" localSheetId="8">#REF!</definedName>
    <definedName name="CRIT" localSheetId="9">#REF!</definedName>
    <definedName name="CRIT" localSheetId="10">#REF!</definedName>
    <definedName name="CRIT" localSheetId="12">#REF!</definedName>
    <definedName name="CRIT" localSheetId="13">#REF!</definedName>
    <definedName name="CRIT" localSheetId="11">#REF!</definedName>
    <definedName name="CRIT2">#N/A</definedName>
    <definedName name="DIC._88" localSheetId="6">'[3]ipc indice 2'!$H$1:$H$311</definedName>
    <definedName name="DIC._88" localSheetId="17">'[3]ipc indice 2'!$H$1:$H$311</definedName>
    <definedName name="DIC._88" localSheetId="18">'[3]ipc indice 2'!$H$1:$H$311</definedName>
    <definedName name="DIC._88" localSheetId="14">'[3]ipc indice 2'!$H$1:$H$311</definedName>
    <definedName name="DIC._88" localSheetId="16">'[3]ipc indice 2'!$H$1:$H$311</definedName>
    <definedName name="DIC._88" localSheetId="15">'[3]ipc indice 2'!$H$1:$H$311</definedName>
    <definedName name="DIC._88" localSheetId="33">'[3]ipc indice 2'!$H$1:$H$311</definedName>
    <definedName name="DIC._88" localSheetId="32">'[3]ipc indice 2'!$H$1:$H$311</definedName>
    <definedName name="DIC._88" localSheetId="20">'[3]ipc indice 2'!$H$1:$H$311</definedName>
    <definedName name="DIC._88" localSheetId="19">'[3]ipc indice 2'!$H$1:$H$311</definedName>
    <definedName name="DIC._88" localSheetId="34">'[3]ipc indice 2'!$H$1:$H$311</definedName>
    <definedName name="DIC._88" localSheetId="31">'[3]ipc indice 2'!$H$1:$H$311</definedName>
    <definedName name="DIC._88" localSheetId="30">'[3]ipc indice 2'!$H$1:$H$311</definedName>
    <definedName name="DIC._88" localSheetId="29">'[3]ipc indice 2'!$H$1:$H$311</definedName>
    <definedName name="DIC._88" localSheetId="24">'[3]ipc indice 2'!$H$1:$H$311</definedName>
    <definedName name="DIC._88" localSheetId="23">'[3]ipc indice 2'!$H$1:$H$311</definedName>
    <definedName name="DIC._88" localSheetId="28">'[3]ipc indice 2'!$H$1:$H$311</definedName>
    <definedName name="DIC._88" localSheetId="27">'[3]ipc indice 2'!$H$1:$H$311</definedName>
    <definedName name="DIC._88" localSheetId="25">'[3]ipc indice 2'!$H$1:$H$311</definedName>
    <definedName name="DIC._88" localSheetId="26">'[3]ipc indice 2'!$H$1:$H$311</definedName>
    <definedName name="DIC._88" localSheetId="22">'[3]ipc indice 2'!$H$1:$H$311</definedName>
    <definedName name="DIC._88" localSheetId="21">'[3]ipc indice 2'!$H$1:$H$311</definedName>
    <definedName name="DIC._88" localSheetId="0">'[3]ipc indice 2'!$H$1:$H$311</definedName>
    <definedName name="DIC._88" localSheetId="7">'[3]ipc indice 2'!$H$1:$H$311</definedName>
    <definedName name="DIC._88" localSheetId="8">'[3]ipc indice 2'!$H$1:$H$311</definedName>
    <definedName name="DIC._88" localSheetId="9">'[3]ipc indice 2'!$H$1:$H$311</definedName>
    <definedName name="DIC._88" localSheetId="10">'[3]ipc indice 2'!$H$1:$H$311</definedName>
    <definedName name="DIC._88" localSheetId="12">'[3]ipc indice 2'!$H$1:$H$311</definedName>
    <definedName name="DIC._88" localSheetId="13">'[3]ipc indice 2'!$H$1:$H$311</definedName>
    <definedName name="DIC._88" localSheetId="11">'[3]ipc indice 2'!$H$1:$H$311</definedName>
    <definedName name="DIC._88" localSheetId="2">'[3]ipc indice 2'!$H$1:$H$311</definedName>
    <definedName name="DIC._88" localSheetId="3">'[4]ipc indice 2'!$H$1:$H$311</definedName>
    <definedName name="DIC._88" localSheetId="1">'[3]ipc indice 2'!$H$1:$H$311</definedName>
    <definedName name="DIC._88" localSheetId="4">'[5]ipc indice 2'!$H$1:$H$311</definedName>
    <definedName name="DIC._88" localSheetId="5">'[5]ipc indice 2'!$H$1:$H$311</definedName>
    <definedName name="DIC._89" localSheetId="6">'[3]ipc indice 2'!$T$1:$T$311</definedName>
    <definedName name="DIC._89" localSheetId="17">'[3]ipc indice 2'!$T$1:$T$311</definedName>
    <definedName name="DIC._89" localSheetId="18">'[3]ipc indice 2'!$T$1:$T$311</definedName>
    <definedName name="DIC._89" localSheetId="14">'[3]ipc indice 2'!$T$1:$T$311</definedName>
    <definedName name="DIC._89" localSheetId="16">'[3]ipc indice 2'!$T$1:$T$311</definedName>
    <definedName name="DIC._89" localSheetId="15">'[3]ipc indice 2'!$T$1:$T$311</definedName>
    <definedName name="DIC._89" localSheetId="33">'[3]ipc indice 2'!$T$1:$T$311</definedName>
    <definedName name="DIC._89" localSheetId="32">'[3]ipc indice 2'!$T$1:$T$311</definedName>
    <definedName name="DIC._89" localSheetId="20">'[3]ipc indice 2'!$T$1:$T$311</definedName>
    <definedName name="DIC._89" localSheetId="19">'[3]ipc indice 2'!$T$1:$T$311</definedName>
    <definedName name="DIC._89" localSheetId="34">'[3]ipc indice 2'!$T$1:$T$311</definedName>
    <definedName name="DIC._89" localSheetId="31">'[3]ipc indice 2'!$T$1:$T$311</definedName>
    <definedName name="DIC._89" localSheetId="30">'[3]ipc indice 2'!$T$1:$T$311</definedName>
    <definedName name="DIC._89" localSheetId="29">'[3]ipc indice 2'!$T$1:$T$311</definedName>
    <definedName name="DIC._89" localSheetId="24">'[3]ipc indice 2'!$T$1:$T$311</definedName>
    <definedName name="DIC._89" localSheetId="23">'[3]ipc indice 2'!$T$1:$T$311</definedName>
    <definedName name="DIC._89" localSheetId="28">'[3]ipc indice 2'!$T$1:$T$311</definedName>
    <definedName name="DIC._89" localSheetId="27">'[3]ipc indice 2'!$T$1:$T$311</definedName>
    <definedName name="DIC._89" localSheetId="25">'[3]ipc indice 2'!$T$1:$T$311</definedName>
    <definedName name="DIC._89" localSheetId="26">'[3]ipc indice 2'!$T$1:$T$311</definedName>
    <definedName name="DIC._89" localSheetId="22">'[3]ipc indice 2'!$T$1:$T$311</definedName>
    <definedName name="DIC._89" localSheetId="21">'[3]ipc indice 2'!$T$1:$T$311</definedName>
    <definedName name="DIC._89" localSheetId="0">'[3]ipc indice 2'!$T$1:$T$311</definedName>
    <definedName name="DIC._89" localSheetId="7">'[3]ipc indice 2'!$T$1:$T$311</definedName>
    <definedName name="DIC._89" localSheetId="8">'[3]ipc indice 2'!$T$1:$T$311</definedName>
    <definedName name="DIC._89" localSheetId="9">'[3]ipc indice 2'!$T$1:$T$311</definedName>
    <definedName name="DIC._89" localSheetId="10">'[3]ipc indice 2'!$T$1:$T$311</definedName>
    <definedName name="DIC._89" localSheetId="12">'[3]ipc indice 2'!$T$1:$T$311</definedName>
    <definedName name="DIC._89" localSheetId="13">'[3]ipc indice 2'!$T$1:$T$311</definedName>
    <definedName name="DIC._89" localSheetId="11">'[3]ipc indice 2'!$T$1:$T$311</definedName>
    <definedName name="DIC._89" localSheetId="2">'[3]ipc indice 2'!$T$1:$T$311</definedName>
    <definedName name="DIC._89" localSheetId="3">'[4]ipc indice 2'!$T$1:$T$311</definedName>
    <definedName name="DIC._89" localSheetId="1">'[3]ipc indice 2'!$T$1:$T$311</definedName>
    <definedName name="DIC._89" localSheetId="4">'[5]ipc indice 2'!$T$1:$T$311</definedName>
    <definedName name="DIC._89" localSheetId="5">'[5]ipc indice 2'!$T$1:$T$311</definedName>
    <definedName name="ENE._89" localSheetId="6">'[3]ipc indice 2'!$I$1:$I$311</definedName>
    <definedName name="ENE._89" localSheetId="17">'[3]ipc indice 2'!$I$1:$I$311</definedName>
    <definedName name="ENE._89" localSheetId="18">'[3]ipc indice 2'!$I$1:$I$311</definedName>
    <definedName name="ENE._89" localSheetId="14">'[3]ipc indice 2'!$I$1:$I$311</definedName>
    <definedName name="ENE._89" localSheetId="16">'[3]ipc indice 2'!$I$1:$I$311</definedName>
    <definedName name="ENE._89" localSheetId="15">'[3]ipc indice 2'!$I$1:$I$311</definedName>
    <definedName name="ENE._89" localSheetId="33">'[3]ipc indice 2'!$I$1:$I$311</definedName>
    <definedName name="ENE._89" localSheetId="32">'[3]ipc indice 2'!$I$1:$I$311</definedName>
    <definedName name="ENE._89" localSheetId="20">'[3]ipc indice 2'!$I$1:$I$311</definedName>
    <definedName name="ENE._89" localSheetId="19">'[3]ipc indice 2'!$I$1:$I$311</definedName>
    <definedName name="ENE._89" localSheetId="34">'[3]ipc indice 2'!$I$1:$I$311</definedName>
    <definedName name="ENE._89" localSheetId="31">'[3]ipc indice 2'!$I$1:$I$311</definedName>
    <definedName name="ENE._89" localSheetId="30">'[3]ipc indice 2'!$I$1:$I$311</definedName>
    <definedName name="ENE._89" localSheetId="29">'[3]ipc indice 2'!$I$1:$I$311</definedName>
    <definedName name="ENE._89" localSheetId="24">'[3]ipc indice 2'!$I$1:$I$311</definedName>
    <definedName name="ENE._89" localSheetId="23">'[3]ipc indice 2'!$I$1:$I$311</definedName>
    <definedName name="ENE._89" localSheetId="28">'[3]ipc indice 2'!$I$1:$I$311</definedName>
    <definedName name="ENE._89" localSheetId="27">'[3]ipc indice 2'!$I$1:$I$311</definedName>
    <definedName name="ENE._89" localSheetId="25">'[3]ipc indice 2'!$I$1:$I$311</definedName>
    <definedName name="ENE._89" localSheetId="26">'[3]ipc indice 2'!$I$1:$I$311</definedName>
    <definedName name="ENE._89" localSheetId="22">'[3]ipc indice 2'!$I$1:$I$311</definedName>
    <definedName name="ENE._89" localSheetId="21">'[3]ipc indice 2'!$I$1:$I$311</definedName>
    <definedName name="ENE._89" localSheetId="0">'[3]ipc indice 2'!$I$1:$I$311</definedName>
    <definedName name="ENE._89" localSheetId="7">'[3]ipc indice 2'!$I$1:$I$311</definedName>
    <definedName name="ENE._89" localSheetId="8">'[3]ipc indice 2'!$I$1:$I$311</definedName>
    <definedName name="ENE._89" localSheetId="9">'[3]ipc indice 2'!$I$1:$I$311</definedName>
    <definedName name="ENE._89" localSheetId="10">'[3]ipc indice 2'!$I$1:$I$311</definedName>
    <definedName name="ENE._89" localSheetId="12">'[3]ipc indice 2'!$I$1:$I$311</definedName>
    <definedName name="ENE._89" localSheetId="13">'[3]ipc indice 2'!$I$1:$I$311</definedName>
    <definedName name="ENE._89" localSheetId="11">'[3]ipc indice 2'!$I$1:$I$311</definedName>
    <definedName name="ENE._89" localSheetId="2">'[3]ipc indice 2'!$I$1:$I$311</definedName>
    <definedName name="ENE._89" localSheetId="3">'[4]ipc indice 2'!$I$1:$I$311</definedName>
    <definedName name="ENE._89" localSheetId="1">'[3]ipc indice 2'!$I$1:$I$311</definedName>
    <definedName name="ENE._89" localSheetId="4">'[5]ipc indice 2'!$I$1:$I$311</definedName>
    <definedName name="ENE._89" localSheetId="5">'[5]ipc indice 2'!$I$1:$I$311</definedName>
    <definedName name="ENE._90" localSheetId="6">'[3]ipc indice 2'!$U$1:$U$311</definedName>
    <definedName name="ENE._90" localSheetId="17">'[3]ipc indice 2'!$U$1:$U$311</definedName>
    <definedName name="ENE._90" localSheetId="18">'[3]ipc indice 2'!$U$1:$U$311</definedName>
    <definedName name="ENE._90" localSheetId="14">'[3]ipc indice 2'!$U$1:$U$311</definedName>
    <definedName name="ENE._90" localSheetId="16">'[3]ipc indice 2'!$U$1:$U$311</definedName>
    <definedName name="ENE._90" localSheetId="15">'[3]ipc indice 2'!$U$1:$U$311</definedName>
    <definedName name="ENE._90" localSheetId="33">'[3]ipc indice 2'!$U$1:$U$311</definedName>
    <definedName name="ENE._90" localSheetId="32">'[3]ipc indice 2'!$U$1:$U$311</definedName>
    <definedName name="ENE._90" localSheetId="20">'[3]ipc indice 2'!$U$1:$U$311</definedName>
    <definedName name="ENE._90" localSheetId="19">'[3]ipc indice 2'!$U$1:$U$311</definedName>
    <definedName name="ENE._90" localSheetId="34">'[3]ipc indice 2'!$U$1:$U$311</definedName>
    <definedName name="ENE._90" localSheetId="31">'[3]ipc indice 2'!$U$1:$U$311</definedName>
    <definedName name="ENE._90" localSheetId="30">'[3]ipc indice 2'!$U$1:$U$311</definedName>
    <definedName name="ENE._90" localSheetId="29">'[3]ipc indice 2'!$U$1:$U$311</definedName>
    <definedName name="ENE._90" localSheetId="24">'[3]ipc indice 2'!$U$1:$U$311</definedName>
    <definedName name="ENE._90" localSheetId="23">'[3]ipc indice 2'!$U$1:$U$311</definedName>
    <definedName name="ENE._90" localSheetId="28">'[3]ipc indice 2'!$U$1:$U$311</definedName>
    <definedName name="ENE._90" localSheetId="27">'[3]ipc indice 2'!$U$1:$U$311</definedName>
    <definedName name="ENE._90" localSheetId="25">'[3]ipc indice 2'!$U$1:$U$311</definedName>
    <definedName name="ENE._90" localSheetId="26">'[3]ipc indice 2'!$U$1:$U$311</definedName>
    <definedName name="ENE._90" localSheetId="22">'[3]ipc indice 2'!$U$1:$U$311</definedName>
    <definedName name="ENE._90" localSheetId="21">'[3]ipc indice 2'!$U$1:$U$311</definedName>
    <definedName name="ENE._90" localSheetId="0">'[3]ipc indice 2'!$U$1:$U$311</definedName>
    <definedName name="ENE._90" localSheetId="7">'[3]ipc indice 2'!$U$1:$U$311</definedName>
    <definedName name="ENE._90" localSheetId="8">'[3]ipc indice 2'!$U$1:$U$311</definedName>
    <definedName name="ENE._90" localSheetId="9">'[3]ipc indice 2'!$U$1:$U$311</definedName>
    <definedName name="ENE._90" localSheetId="10">'[3]ipc indice 2'!$U$1:$U$311</definedName>
    <definedName name="ENE._90" localSheetId="12">'[3]ipc indice 2'!$U$1:$U$311</definedName>
    <definedName name="ENE._90" localSheetId="13">'[3]ipc indice 2'!$U$1:$U$311</definedName>
    <definedName name="ENE._90" localSheetId="11">'[3]ipc indice 2'!$U$1:$U$311</definedName>
    <definedName name="ENE._90" localSheetId="2">'[3]ipc indice 2'!$U$1:$U$311</definedName>
    <definedName name="ENE._90" localSheetId="3">'[4]ipc indice 2'!$U$1:$U$311</definedName>
    <definedName name="ENE._90" localSheetId="1">'[3]ipc indice 2'!$U$1:$U$311</definedName>
    <definedName name="ENE._90" localSheetId="4">'[5]ipc indice 2'!$U$1:$U$311</definedName>
    <definedName name="ENE._90" localSheetId="5">'[5]ipc indice 2'!$U$1:$U$311</definedName>
    <definedName name="FEB._89" localSheetId="6">'[3]ipc indice 2'!$J$1:$J$311</definedName>
    <definedName name="FEB._89" localSheetId="17">'[3]ipc indice 2'!$J$1:$J$311</definedName>
    <definedName name="FEB._89" localSheetId="18">'[3]ipc indice 2'!$J$1:$J$311</definedName>
    <definedName name="FEB._89" localSheetId="14">'[3]ipc indice 2'!$J$1:$J$311</definedName>
    <definedName name="FEB._89" localSheetId="16">'[3]ipc indice 2'!$J$1:$J$311</definedName>
    <definedName name="FEB._89" localSheetId="15">'[3]ipc indice 2'!$J$1:$J$311</definedName>
    <definedName name="FEB._89" localSheetId="33">'[3]ipc indice 2'!$J$1:$J$311</definedName>
    <definedName name="FEB._89" localSheetId="32">'[3]ipc indice 2'!$J$1:$J$311</definedName>
    <definedName name="FEB._89" localSheetId="20">'[3]ipc indice 2'!$J$1:$J$311</definedName>
    <definedName name="FEB._89" localSheetId="19">'[3]ipc indice 2'!$J$1:$J$311</definedName>
    <definedName name="FEB._89" localSheetId="34">'[3]ipc indice 2'!$J$1:$J$311</definedName>
    <definedName name="FEB._89" localSheetId="31">'[3]ipc indice 2'!$J$1:$J$311</definedName>
    <definedName name="FEB._89" localSheetId="30">'[3]ipc indice 2'!$J$1:$J$311</definedName>
    <definedName name="FEB._89" localSheetId="29">'[3]ipc indice 2'!$J$1:$J$311</definedName>
    <definedName name="FEB._89" localSheetId="24">'[3]ipc indice 2'!$J$1:$J$311</definedName>
    <definedName name="FEB._89" localSheetId="23">'[3]ipc indice 2'!$J$1:$J$311</definedName>
    <definedName name="FEB._89" localSheetId="28">'[3]ipc indice 2'!$J$1:$J$311</definedName>
    <definedName name="FEB._89" localSheetId="27">'[3]ipc indice 2'!$J$1:$J$311</definedName>
    <definedName name="FEB._89" localSheetId="25">'[3]ipc indice 2'!$J$1:$J$311</definedName>
    <definedName name="FEB._89" localSheetId="26">'[3]ipc indice 2'!$J$1:$J$311</definedName>
    <definedName name="FEB._89" localSheetId="22">'[3]ipc indice 2'!$J$1:$J$311</definedName>
    <definedName name="FEB._89" localSheetId="21">'[3]ipc indice 2'!$J$1:$J$311</definedName>
    <definedName name="FEB._89" localSheetId="0">'[3]ipc indice 2'!$J$1:$J$311</definedName>
    <definedName name="FEB._89" localSheetId="7">'[3]ipc indice 2'!$J$1:$J$311</definedName>
    <definedName name="FEB._89" localSheetId="8">'[3]ipc indice 2'!$J$1:$J$311</definedName>
    <definedName name="FEB._89" localSheetId="9">'[3]ipc indice 2'!$J$1:$J$311</definedName>
    <definedName name="FEB._89" localSheetId="10">'[3]ipc indice 2'!$J$1:$J$311</definedName>
    <definedName name="FEB._89" localSheetId="12">'[3]ipc indice 2'!$J$1:$J$311</definedName>
    <definedName name="FEB._89" localSheetId="13">'[3]ipc indice 2'!$J$1:$J$311</definedName>
    <definedName name="FEB._89" localSheetId="11">'[3]ipc indice 2'!$J$1:$J$311</definedName>
    <definedName name="FEB._89" localSheetId="2">'[3]ipc indice 2'!$J$1:$J$311</definedName>
    <definedName name="FEB._89" localSheetId="3">'[4]ipc indice 2'!$J$1:$J$311</definedName>
    <definedName name="FEB._89" localSheetId="1">'[3]ipc indice 2'!$J$1:$J$311</definedName>
    <definedName name="FEB._89" localSheetId="4">'[5]ipc indice 2'!$J$1:$J$311</definedName>
    <definedName name="FEB._89" localSheetId="5">'[5]ipc indice 2'!$J$1:$J$311</definedName>
    <definedName name="FENALCE">#N/A</definedName>
    <definedName name="HTML_CodePage" hidden="1">9</definedName>
    <definedName name="HTML_Control" localSheetId="6" hidden="1">{"'Hoja1'!$A$2:$E$19"}</definedName>
    <definedName name="HTML_Control" localSheetId="17" hidden="1">{"'Hoja1'!$A$2:$E$19"}</definedName>
    <definedName name="HTML_Control" localSheetId="18" hidden="1">{"'Hoja1'!$A$2:$E$19"}</definedName>
    <definedName name="HTML_Control" localSheetId="14" hidden="1">{"'Hoja1'!$A$2:$E$19"}</definedName>
    <definedName name="HTML_Control" localSheetId="16" hidden="1">{"'Hoja1'!$A$2:$E$19"}</definedName>
    <definedName name="HTML_Control" localSheetId="15" hidden="1">{"'Hoja1'!$A$2:$E$19"}</definedName>
    <definedName name="HTML_Control" localSheetId="33" hidden="1">{"'Hoja1'!$A$2:$E$19"}</definedName>
    <definedName name="HTML_Control" localSheetId="32" hidden="1">{"'Hoja1'!$A$2:$E$19"}</definedName>
    <definedName name="HTML_Control" localSheetId="20" hidden="1">{"'Hoja1'!$A$2:$E$19"}</definedName>
    <definedName name="HTML_Control" localSheetId="19" hidden="1">{"'Hoja1'!$A$2:$E$19"}</definedName>
    <definedName name="HTML_Control" localSheetId="34" hidden="1">{"'Hoja1'!$A$2:$E$19"}</definedName>
    <definedName name="HTML_Control" localSheetId="31" hidden="1">{"'Hoja1'!$A$2:$E$19"}</definedName>
    <definedName name="HTML_Control" localSheetId="30" hidden="1">{"'Hoja1'!$A$2:$E$19"}</definedName>
    <definedName name="HTML_Control" localSheetId="29" hidden="1">{"'Hoja1'!$A$2:$E$19"}</definedName>
    <definedName name="HTML_Control" localSheetId="24" hidden="1">{"'Hoja1'!$A$2:$E$19"}</definedName>
    <definedName name="HTML_Control" localSheetId="23" hidden="1">{"'Hoja1'!$A$2:$E$19"}</definedName>
    <definedName name="HTML_Control" localSheetId="28" hidden="1">{"'Hoja1'!$A$2:$E$19"}</definedName>
    <definedName name="HTML_Control" localSheetId="27" hidden="1">{"'Hoja1'!$A$2:$E$19"}</definedName>
    <definedName name="HTML_Control" localSheetId="25" hidden="1">{"'Hoja1'!$A$2:$E$19"}</definedName>
    <definedName name="HTML_Control" localSheetId="26" hidden="1">{"'Hoja1'!$A$2:$E$19"}</definedName>
    <definedName name="HTML_Control" localSheetId="22" hidden="1">{"'Hoja1'!$A$2:$E$19"}</definedName>
    <definedName name="HTML_Control" localSheetId="21" hidden="1">{"'Hoja1'!$A$2:$E$19"}</definedName>
    <definedName name="HTML_Control" localSheetId="0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0" hidden="1">{"'Hoja1'!$A$2:$E$19"}</definedName>
    <definedName name="HTML_Control" localSheetId="12" hidden="1">{"'Hoja1'!$A$2:$E$19"}</definedName>
    <definedName name="HTML_Control" localSheetId="13" hidden="1">{"'Hoja1'!$A$2:$E$19"}</definedName>
    <definedName name="HTML_Control" localSheetId="11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6">'[3]ipc indice 2'!$O$1:$O$311</definedName>
    <definedName name="JUL._89" localSheetId="17">'[3]ipc indice 2'!$O$1:$O$311</definedName>
    <definedName name="JUL._89" localSheetId="18">'[3]ipc indice 2'!$O$1:$O$311</definedName>
    <definedName name="JUL._89" localSheetId="14">'[3]ipc indice 2'!$O$1:$O$311</definedName>
    <definedName name="JUL._89" localSheetId="16">'[3]ipc indice 2'!$O$1:$O$311</definedName>
    <definedName name="JUL._89" localSheetId="15">'[3]ipc indice 2'!$O$1:$O$311</definedName>
    <definedName name="JUL._89" localSheetId="33">'[3]ipc indice 2'!$O$1:$O$311</definedName>
    <definedName name="JUL._89" localSheetId="32">'[3]ipc indice 2'!$O$1:$O$311</definedName>
    <definedName name="JUL._89" localSheetId="20">'[3]ipc indice 2'!$O$1:$O$311</definedName>
    <definedName name="JUL._89" localSheetId="19">'[3]ipc indice 2'!$O$1:$O$311</definedName>
    <definedName name="JUL._89" localSheetId="34">'[3]ipc indice 2'!$O$1:$O$311</definedName>
    <definedName name="JUL._89" localSheetId="31">'[3]ipc indice 2'!$O$1:$O$311</definedName>
    <definedName name="JUL._89" localSheetId="30">'[3]ipc indice 2'!$O$1:$O$311</definedName>
    <definedName name="JUL._89" localSheetId="29">'[3]ipc indice 2'!$O$1:$O$311</definedName>
    <definedName name="JUL._89" localSheetId="24">'[3]ipc indice 2'!$O$1:$O$311</definedName>
    <definedName name="JUL._89" localSheetId="23">'[3]ipc indice 2'!$O$1:$O$311</definedName>
    <definedName name="JUL._89" localSheetId="28">'[3]ipc indice 2'!$O$1:$O$311</definedName>
    <definedName name="JUL._89" localSheetId="27">'[3]ipc indice 2'!$O$1:$O$311</definedName>
    <definedName name="JUL._89" localSheetId="25">'[3]ipc indice 2'!$O$1:$O$311</definedName>
    <definedName name="JUL._89" localSheetId="26">'[3]ipc indice 2'!$O$1:$O$311</definedName>
    <definedName name="JUL._89" localSheetId="22">'[3]ipc indice 2'!$O$1:$O$311</definedName>
    <definedName name="JUL._89" localSheetId="21">'[3]ipc indice 2'!$O$1:$O$311</definedName>
    <definedName name="JUL._89" localSheetId="0">'[3]ipc indice 2'!$O$1:$O$311</definedName>
    <definedName name="JUL._89" localSheetId="7">'[3]ipc indice 2'!$O$1:$O$311</definedName>
    <definedName name="JUL._89" localSheetId="8">'[3]ipc indice 2'!$O$1:$O$311</definedName>
    <definedName name="JUL._89" localSheetId="9">'[3]ipc indice 2'!$O$1:$O$311</definedName>
    <definedName name="JUL._89" localSheetId="10">'[3]ipc indice 2'!$O$1:$O$311</definedName>
    <definedName name="JUL._89" localSheetId="12">'[3]ipc indice 2'!$O$1:$O$311</definedName>
    <definedName name="JUL._89" localSheetId="13">'[3]ipc indice 2'!$O$1:$O$311</definedName>
    <definedName name="JUL._89" localSheetId="11">'[3]ipc indice 2'!$O$1:$O$311</definedName>
    <definedName name="JUL._89" localSheetId="2">'[3]ipc indice 2'!$O$1:$O$311</definedName>
    <definedName name="JUL._89" localSheetId="3">'[4]ipc indice 2'!$O$1:$O$311</definedName>
    <definedName name="JUL._89" localSheetId="1">'[3]ipc indice 2'!$O$1:$O$311</definedName>
    <definedName name="JUL._89" localSheetId="4">'[5]ipc indice 2'!$O$1:$O$311</definedName>
    <definedName name="JUL._89" localSheetId="5">'[5]ipc indice 2'!$O$1:$O$311</definedName>
    <definedName name="JUN._89" localSheetId="6">'[3]ipc indice 2'!$N$1:$N$311</definedName>
    <definedName name="JUN._89" localSheetId="17">'[3]ipc indice 2'!$N$1:$N$311</definedName>
    <definedName name="JUN._89" localSheetId="18">'[3]ipc indice 2'!$N$1:$N$311</definedName>
    <definedName name="JUN._89" localSheetId="14">'[3]ipc indice 2'!$N$1:$N$311</definedName>
    <definedName name="JUN._89" localSheetId="16">'[3]ipc indice 2'!$N$1:$N$311</definedName>
    <definedName name="JUN._89" localSheetId="15">'[3]ipc indice 2'!$N$1:$N$311</definedName>
    <definedName name="JUN._89" localSheetId="33">'[3]ipc indice 2'!$N$1:$N$311</definedName>
    <definedName name="JUN._89" localSheetId="32">'[3]ipc indice 2'!$N$1:$N$311</definedName>
    <definedName name="JUN._89" localSheetId="20">'[3]ipc indice 2'!$N$1:$N$311</definedName>
    <definedName name="JUN._89" localSheetId="19">'[3]ipc indice 2'!$N$1:$N$311</definedName>
    <definedName name="JUN._89" localSheetId="34">'[3]ipc indice 2'!$N$1:$N$311</definedName>
    <definedName name="JUN._89" localSheetId="31">'[3]ipc indice 2'!$N$1:$N$311</definedName>
    <definedName name="JUN._89" localSheetId="30">'[3]ipc indice 2'!$N$1:$N$311</definedName>
    <definedName name="JUN._89" localSheetId="29">'[3]ipc indice 2'!$N$1:$N$311</definedName>
    <definedName name="JUN._89" localSheetId="24">'[3]ipc indice 2'!$N$1:$N$311</definedName>
    <definedName name="JUN._89" localSheetId="23">'[3]ipc indice 2'!$N$1:$N$311</definedName>
    <definedName name="JUN._89" localSheetId="28">'[3]ipc indice 2'!$N$1:$N$311</definedName>
    <definedName name="JUN._89" localSheetId="27">'[3]ipc indice 2'!$N$1:$N$311</definedName>
    <definedName name="JUN._89" localSheetId="25">'[3]ipc indice 2'!$N$1:$N$311</definedName>
    <definedName name="JUN._89" localSheetId="26">'[3]ipc indice 2'!$N$1:$N$311</definedName>
    <definedName name="JUN._89" localSheetId="22">'[3]ipc indice 2'!$N$1:$N$311</definedName>
    <definedName name="JUN._89" localSheetId="21">'[3]ipc indice 2'!$N$1:$N$311</definedName>
    <definedName name="JUN._89" localSheetId="0">'[3]ipc indice 2'!$N$1:$N$311</definedName>
    <definedName name="JUN._89" localSheetId="7">'[3]ipc indice 2'!$N$1:$N$311</definedName>
    <definedName name="JUN._89" localSheetId="8">'[3]ipc indice 2'!$N$1:$N$311</definedName>
    <definedName name="JUN._89" localSheetId="9">'[3]ipc indice 2'!$N$1:$N$311</definedName>
    <definedName name="JUN._89" localSheetId="10">'[3]ipc indice 2'!$N$1:$N$311</definedName>
    <definedName name="JUN._89" localSheetId="12">'[3]ipc indice 2'!$N$1:$N$311</definedName>
    <definedName name="JUN._89" localSheetId="13">'[3]ipc indice 2'!$N$1:$N$311</definedName>
    <definedName name="JUN._89" localSheetId="11">'[3]ipc indice 2'!$N$1:$N$311</definedName>
    <definedName name="JUN._89" localSheetId="2">'[3]ipc indice 2'!$N$1:$N$311</definedName>
    <definedName name="JUN._89" localSheetId="3">'[4]ipc indice 2'!$N$1:$N$311</definedName>
    <definedName name="JUN._89" localSheetId="1">'[3]ipc indice 2'!$N$1:$N$311</definedName>
    <definedName name="JUN._89" localSheetId="4">'[5]ipc indice 2'!$N$1:$N$311</definedName>
    <definedName name="JUN._89" localSheetId="5">'[5]ipc indice 2'!$N$1:$N$311</definedName>
    <definedName name="MAR._89" localSheetId="6">'[3]ipc indice 2'!$K$1:$K$311</definedName>
    <definedName name="MAR._89" localSheetId="17">'[3]ipc indice 2'!$K$1:$K$311</definedName>
    <definedName name="MAR._89" localSheetId="18">'[3]ipc indice 2'!$K$1:$K$311</definedName>
    <definedName name="MAR._89" localSheetId="14">'[3]ipc indice 2'!$K$1:$K$311</definedName>
    <definedName name="MAR._89" localSheetId="16">'[3]ipc indice 2'!$K$1:$K$311</definedName>
    <definedName name="MAR._89" localSheetId="15">'[3]ipc indice 2'!$K$1:$K$311</definedName>
    <definedName name="MAR._89" localSheetId="33">'[3]ipc indice 2'!$K$1:$K$311</definedName>
    <definedName name="MAR._89" localSheetId="32">'[3]ipc indice 2'!$K$1:$K$311</definedName>
    <definedName name="MAR._89" localSheetId="20">'[3]ipc indice 2'!$K$1:$K$311</definedName>
    <definedName name="MAR._89" localSheetId="19">'[3]ipc indice 2'!$K$1:$K$311</definedName>
    <definedName name="MAR._89" localSheetId="34">'[3]ipc indice 2'!$K$1:$K$311</definedName>
    <definedName name="MAR._89" localSheetId="31">'[3]ipc indice 2'!$K$1:$K$311</definedName>
    <definedName name="MAR._89" localSheetId="30">'[3]ipc indice 2'!$K$1:$K$311</definedName>
    <definedName name="MAR._89" localSheetId="29">'[3]ipc indice 2'!$K$1:$K$311</definedName>
    <definedName name="MAR._89" localSheetId="24">'[3]ipc indice 2'!$K$1:$K$311</definedName>
    <definedName name="MAR._89" localSheetId="23">'[3]ipc indice 2'!$K$1:$K$311</definedName>
    <definedName name="MAR._89" localSheetId="28">'[3]ipc indice 2'!$K$1:$K$311</definedName>
    <definedName name="MAR._89" localSheetId="27">'[3]ipc indice 2'!$K$1:$K$311</definedName>
    <definedName name="MAR._89" localSheetId="25">'[3]ipc indice 2'!$K$1:$K$311</definedName>
    <definedName name="MAR._89" localSheetId="26">'[3]ipc indice 2'!$K$1:$K$311</definedName>
    <definedName name="MAR._89" localSheetId="22">'[3]ipc indice 2'!$K$1:$K$311</definedName>
    <definedName name="MAR._89" localSheetId="21">'[3]ipc indice 2'!$K$1:$K$311</definedName>
    <definedName name="MAR._89" localSheetId="0">'[3]ipc indice 2'!$K$1:$K$311</definedName>
    <definedName name="MAR._89" localSheetId="7">'[3]ipc indice 2'!$K$1:$K$311</definedName>
    <definedName name="MAR._89" localSheetId="8">'[3]ipc indice 2'!$K$1:$K$311</definedName>
    <definedName name="MAR._89" localSheetId="9">'[3]ipc indice 2'!$K$1:$K$311</definedName>
    <definedName name="MAR._89" localSheetId="10">'[3]ipc indice 2'!$K$1:$K$311</definedName>
    <definedName name="MAR._89" localSheetId="12">'[3]ipc indice 2'!$K$1:$K$311</definedName>
    <definedName name="MAR._89" localSheetId="13">'[3]ipc indice 2'!$K$1:$K$311</definedName>
    <definedName name="MAR._89" localSheetId="11">'[3]ipc indice 2'!$K$1:$K$311</definedName>
    <definedName name="MAR._89" localSheetId="2">'[3]ipc indice 2'!$K$1:$K$311</definedName>
    <definedName name="MAR._89" localSheetId="3">'[4]ipc indice 2'!$K$1:$K$311</definedName>
    <definedName name="MAR._89" localSheetId="1">'[3]ipc indice 2'!$K$1:$K$311</definedName>
    <definedName name="MAR._89" localSheetId="4">'[5]ipc indice 2'!$K$1:$K$311</definedName>
    <definedName name="MAR._89" localSheetId="5">'[5]ipc indice 2'!$K$1:$K$311</definedName>
    <definedName name="MARZO">#N/A</definedName>
    <definedName name="MAY._89" localSheetId="6">'[3]ipc indice 2'!$M$1:$M$311</definedName>
    <definedName name="MAY._89" localSheetId="17">'[3]ipc indice 2'!$M$1:$M$311</definedName>
    <definedName name="MAY._89" localSheetId="18">'[3]ipc indice 2'!$M$1:$M$311</definedName>
    <definedName name="MAY._89" localSheetId="14">'[3]ipc indice 2'!$M$1:$M$311</definedName>
    <definedName name="MAY._89" localSheetId="16">'[3]ipc indice 2'!$M$1:$M$311</definedName>
    <definedName name="MAY._89" localSheetId="15">'[3]ipc indice 2'!$M$1:$M$311</definedName>
    <definedName name="MAY._89" localSheetId="33">'[3]ipc indice 2'!$M$1:$M$311</definedName>
    <definedName name="MAY._89" localSheetId="32">'[3]ipc indice 2'!$M$1:$M$311</definedName>
    <definedName name="MAY._89" localSheetId="20">'[3]ipc indice 2'!$M$1:$M$311</definedName>
    <definedName name="MAY._89" localSheetId="19">'[3]ipc indice 2'!$M$1:$M$311</definedName>
    <definedName name="MAY._89" localSheetId="34">'[3]ipc indice 2'!$M$1:$M$311</definedName>
    <definedName name="MAY._89" localSheetId="31">'[3]ipc indice 2'!$M$1:$M$311</definedName>
    <definedName name="MAY._89" localSheetId="30">'[3]ipc indice 2'!$M$1:$M$311</definedName>
    <definedName name="MAY._89" localSheetId="29">'[3]ipc indice 2'!$M$1:$M$311</definedName>
    <definedName name="MAY._89" localSheetId="24">'[3]ipc indice 2'!$M$1:$M$311</definedName>
    <definedName name="MAY._89" localSheetId="23">'[3]ipc indice 2'!$M$1:$M$311</definedName>
    <definedName name="MAY._89" localSheetId="28">'[3]ipc indice 2'!$M$1:$M$311</definedName>
    <definedName name="MAY._89" localSheetId="27">'[3]ipc indice 2'!$M$1:$M$311</definedName>
    <definedName name="MAY._89" localSheetId="25">'[3]ipc indice 2'!$M$1:$M$311</definedName>
    <definedName name="MAY._89" localSheetId="26">'[3]ipc indice 2'!$M$1:$M$311</definedName>
    <definedName name="MAY._89" localSheetId="22">'[3]ipc indice 2'!$M$1:$M$311</definedName>
    <definedName name="MAY._89" localSheetId="21">'[3]ipc indice 2'!$M$1:$M$311</definedName>
    <definedName name="MAY._89" localSheetId="0">'[3]ipc indice 2'!$M$1:$M$311</definedName>
    <definedName name="MAY._89" localSheetId="7">'[3]ipc indice 2'!$M$1:$M$311</definedName>
    <definedName name="MAY._89" localSheetId="8">'[3]ipc indice 2'!$M$1:$M$311</definedName>
    <definedName name="MAY._89" localSheetId="9">'[3]ipc indice 2'!$M$1:$M$311</definedName>
    <definedName name="MAY._89" localSheetId="10">'[3]ipc indice 2'!$M$1:$M$311</definedName>
    <definedName name="MAY._89" localSheetId="12">'[3]ipc indice 2'!$M$1:$M$311</definedName>
    <definedName name="MAY._89" localSheetId="13">'[3]ipc indice 2'!$M$1:$M$311</definedName>
    <definedName name="MAY._89" localSheetId="11">'[3]ipc indice 2'!$M$1:$M$311</definedName>
    <definedName name="MAY._89" localSheetId="2">'[3]ipc indice 2'!$M$1:$M$311</definedName>
    <definedName name="MAY._89" localSheetId="3">'[4]ipc indice 2'!$M$1:$M$311</definedName>
    <definedName name="MAY._89" localSheetId="1">'[3]ipc indice 2'!$M$1:$M$311</definedName>
    <definedName name="MAY._89" localSheetId="4">'[5]ipc indice 2'!$M$1:$M$311</definedName>
    <definedName name="MAY._89" localSheetId="5">'[5]ipc indice 2'!$M$1:$M$311</definedName>
    <definedName name="MES" localSheetId="6">#REF!</definedName>
    <definedName name="MES" localSheetId="17">#REF!</definedName>
    <definedName name="MES" localSheetId="18">#REF!</definedName>
    <definedName name="MES" localSheetId="14">#REF!</definedName>
    <definedName name="MES" localSheetId="16">#REF!</definedName>
    <definedName name="MES" localSheetId="15">#REF!</definedName>
    <definedName name="MES" localSheetId="33">#REF!</definedName>
    <definedName name="MES" localSheetId="32">#REF!</definedName>
    <definedName name="MES" localSheetId="20">#REF!</definedName>
    <definedName name="MES" localSheetId="19">#REF!</definedName>
    <definedName name="MES" localSheetId="34">#REF!</definedName>
    <definedName name="MES" localSheetId="31">#REF!</definedName>
    <definedName name="MES" localSheetId="30">#REF!</definedName>
    <definedName name="MES" localSheetId="29">#REF!</definedName>
    <definedName name="MES" localSheetId="24">#REF!</definedName>
    <definedName name="MES" localSheetId="23">#REF!</definedName>
    <definedName name="MES" localSheetId="28">#REF!</definedName>
    <definedName name="MES" localSheetId="27">#REF!</definedName>
    <definedName name="MES" localSheetId="25">#REF!</definedName>
    <definedName name="MES" localSheetId="26">#REF!</definedName>
    <definedName name="MES" localSheetId="22">#REF!</definedName>
    <definedName name="MES" localSheetId="21">#REF!</definedName>
    <definedName name="MES" localSheetId="0">#REF!</definedName>
    <definedName name="MES" localSheetId="7">#REF!</definedName>
    <definedName name="MES" localSheetId="8">#REF!</definedName>
    <definedName name="MES" localSheetId="9">#REF!</definedName>
    <definedName name="MES" localSheetId="10">#REF!</definedName>
    <definedName name="MES" localSheetId="12">#REF!</definedName>
    <definedName name="MES" localSheetId="13">#REF!</definedName>
    <definedName name="MES" localSheetId="11">#REF!</definedName>
    <definedName name="NOV._89" localSheetId="6">'[3]ipc indice 2'!$S$1:$S$311</definedName>
    <definedName name="NOV._89" localSheetId="17">'[3]ipc indice 2'!$S$1:$S$311</definedName>
    <definedName name="NOV._89" localSheetId="18">'[3]ipc indice 2'!$S$1:$S$311</definedName>
    <definedName name="NOV._89" localSheetId="14">'[3]ipc indice 2'!$S$1:$S$311</definedName>
    <definedName name="NOV._89" localSheetId="16">'[3]ipc indice 2'!$S$1:$S$311</definedName>
    <definedName name="NOV._89" localSheetId="15">'[3]ipc indice 2'!$S$1:$S$311</definedName>
    <definedName name="NOV._89" localSheetId="33">'[3]ipc indice 2'!$S$1:$S$311</definedName>
    <definedName name="NOV._89" localSheetId="32">'[3]ipc indice 2'!$S$1:$S$311</definedName>
    <definedName name="NOV._89" localSheetId="20">'[3]ipc indice 2'!$S$1:$S$311</definedName>
    <definedName name="NOV._89" localSheetId="19">'[3]ipc indice 2'!$S$1:$S$311</definedName>
    <definedName name="NOV._89" localSheetId="34">'[3]ipc indice 2'!$S$1:$S$311</definedName>
    <definedName name="NOV._89" localSheetId="31">'[3]ipc indice 2'!$S$1:$S$311</definedName>
    <definedName name="NOV._89" localSheetId="30">'[3]ipc indice 2'!$S$1:$S$311</definedName>
    <definedName name="NOV._89" localSheetId="29">'[3]ipc indice 2'!$S$1:$S$311</definedName>
    <definedName name="NOV._89" localSheetId="24">'[3]ipc indice 2'!$S$1:$S$311</definedName>
    <definedName name="NOV._89" localSheetId="23">'[3]ipc indice 2'!$S$1:$S$311</definedName>
    <definedName name="NOV._89" localSheetId="28">'[3]ipc indice 2'!$S$1:$S$311</definedName>
    <definedName name="NOV._89" localSheetId="27">'[3]ipc indice 2'!$S$1:$S$311</definedName>
    <definedName name="NOV._89" localSheetId="25">'[3]ipc indice 2'!$S$1:$S$311</definedName>
    <definedName name="NOV._89" localSheetId="26">'[3]ipc indice 2'!$S$1:$S$311</definedName>
    <definedName name="NOV._89" localSheetId="22">'[3]ipc indice 2'!$S$1:$S$311</definedName>
    <definedName name="NOV._89" localSheetId="21">'[3]ipc indice 2'!$S$1:$S$311</definedName>
    <definedName name="NOV._89" localSheetId="0">'[3]ipc indice 2'!$S$1:$S$311</definedName>
    <definedName name="NOV._89" localSheetId="7">'[3]ipc indice 2'!$S$1:$S$311</definedName>
    <definedName name="NOV._89" localSheetId="8">'[3]ipc indice 2'!$S$1:$S$311</definedName>
    <definedName name="NOV._89" localSheetId="9">'[3]ipc indice 2'!$S$1:$S$311</definedName>
    <definedName name="NOV._89" localSheetId="10">'[3]ipc indice 2'!$S$1:$S$311</definedName>
    <definedName name="NOV._89" localSheetId="12">'[3]ipc indice 2'!$S$1:$S$311</definedName>
    <definedName name="NOV._89" localSheetId="13">'[3]ipc indice 2'!$S$1:$S$311</definedName>
    <definedName name="NOV._89" localSheetId="11">'[3]ipc indice 2'!$S$1:$S$311</definedName>
    <definedName name="NOV._89" localSheetId="2">'[3]ipc indice 2'!$S$1:$S$311</definedName>
    <definedName name="NOV._89" localSheetId="3">'[4]ipc indice 2'!$S$1:$S$311</definedName>
    <definedName name="NOV._89" localSheetId="1">'[3]ipc indice 2'!$S$1:$S$311</definedName>
    <definedName name="NOV._89" localSheetId="4">'[5]ipc indice 2'!$S$1:$S$311</definedName>
    <definedName name="NOV._89" localSheetId="5">'[5]ipc indice 2'!$S$1:$S$311</definedName>
    <definedName name="OCT._89" localSheetId="6">#REF!</definedName>
    <definedName name="OCT._89" localSheetId="17">#REF!</definedName>
    <definedName name="OCT._89" localSheetId="18">#REF!</definedName>
    <definedName name="OCT._89" localSheetId="14">#REF!</definedName>
    <definedName name="OCT._89" localSheetId="16">#REF!</definedName>
    <definedName name="OCT._89" localSheetId="15">#REF!</definedName>
    <definedName name="OCT._89" localSheetId="33">#REF!</definedName>
    <definedName name="OCT._89" localSheetId="32">#REF!</definedName>
    <definedName name="OCT._89" localSheetId="20">#REF!</definedName>
    <definedName name="OCT._89" localSheetId="19">#REF!</definedName>
    <definedName name="OCT._89" localSheetId="34">#REF!</definedName>
    <definedName name="OCT._89" localSheetId="31">#REF!</definedName>
    <definedName name="OCT._89" localSheetId="30">#REF!</definedName>
    <definedName name="OCT._89" localSheetId="29">#REF!</definedName>
    <definedName name="OCT._89" localSheetId="24">#REF!</definedName>
    <definedName name="OCT._89" localSheetId="23">#REF!</definedName>
    <definedName name="OCT._89" localSheetId="28">#REF!</definedName>
    <definedName name="OCT._89" localSheetId="27">#REF!</definedName>
    <definedName name="OCT._89" localSheetId="25">#REF!</definedName>
    <definedName name="OCT._89" localSheetId="26">#REF!</definedName>
    <definedName name="OCT._89" localSheetId="22">#REF!</definedName>
    <definedName name="OCT._89" localSheetId="21">#REF!</definedName>
    <definedName name="OCT._89" localSheetId="0">#REF!</definedName>
    <definedName name="OCT._89" localSheetId="7">#REF!</definedName>
    <definedName name="OCT._89" localSheetId="8">#REF!</definedName>
    <definedName name="OCT._89" localSheetId="9">#REF!</definedName>
    <definedName name="OCT._89" localSheetId="10">#REF!</definedName>
    <definedName name="OCT._89" localSheetId="12">#REF!</definedName>
    <definedName name="OCT._89" localSheetId="13">#REF!</definedName>
    <definedName name="OCT._89" localSheetId="11">#REF!</definedName>
    <definedName name="OCT._89" localSheetId="2">#REF!</definedName>
    <definedName name="OCT._89" localSheetId="3">#REF!</definedName>
    <definedName name="OCT._89" localSheetId="1">#REF!</definedName>
    <definedName name="OCT._89" localSheetId="4">#REF!</definedName>
    <definedName name="OCT._89" localSheetId="5">#REF!</definedName>
    <definedName name="RESUMEN">#N/A</definedName>
    <definedName name="s" localSheetId="6">#REF!</definedName>
    <definedName name="s" localSheetId="17">#REF!</definedName>
    <definedName name="s" localSheetId="18">#REF!</definedName>
    <definedName name="s" localSheetId="14">#REF!</definedName>
    <definedName name="s" localSheetId="16">#REF!</definedName>
    <definedName name="s" localSheetId="15">#REF!</definedName>
    <definedName name="s" localSheetId="33">#REF!</definedName>
    <definedName name="s" localSheetId="32">#REF!</definedName>
    <definedName name="s" localSheetId="20">#REF!</definedName>
    <definedName name="s" localSheetId="19">#REF!</definedName>
    <definedName name="s" localSheetId="34">#REF!</definedName>
    <definedName name="s" localSheetId="31">#REF!</definedName>
    <definedName name="s" localSheetId="30">#REF!</definedName>
    <definedName name="s" localSheetId="29">#REF!</definedName>
    <definedName name="s" localSheetId="24">#REF!</definedName>
    <definedName name="s" localSheetId="23">#REF!</definedName>
    <definedName name="s" localSheetId="28">#REF!</definedName>
    <definedName name="s" localSheetId="27">#REF!</definedName>
    <definedName name="s" localSheetId="25">#REF!</definedName>
    <definedName name="s" localSheetId="26">#REF!</definedName>
    <definedName name="s" localSheetId="22">#REF!</definedName>
    <definedName name="s" localSheetId="21">#REF!</definedName>
    <definedName name="s" localSheetId="0">#REF!</definedName>
    <definedName name="s" localSheetId="7">#REF!</definedName>
    <definedName name="s" localSheetId="8">#REF!</definedName>
    <definedName name="s" localSheetId="9">#REF!</definedName>
    <definedName name="s" localSheetId="10">#REF!</definedName>
    <definedName name="s" localSheetId="12">#REF!</definedName>
    <definedName name="s" localSheetId="13">#REF!</definedName>
    <definedName name="s" localSheetId="11">#REF!</definedName>
    <definedName name="SEP._89" localSheetId="6">'[3]ipc indice 2'!$Q$1:$Q$311</definedName>
    <definedName name="SEP._89" localSheetId="17">'[3]ipc indice 2'!$Q$1:$Q$311</definedName>
    <definedName name="SEP._89" localSheetId="18">'[3]ipc indice 2'!$Q$1:$Q$311</definedName>
    <definedName name="SEP._89" localSheetId="14">'[3]ipc indice 2'!$Q$1:$Q$311</definedName>
    <definedName name="SEP._89" localSheetId="16">'[3]ipc indice 2'!$Q$1:$Q$311</definedName>
    <definedName name="SEP._89" localSheetId="15">'[3]ipc indice 2'!$Q$1:$Q$311</definedName>
    <definedName name="SEP._89" localSheetId="33">'[3]ipc indice 2'!$Q$1:$Q$311</definedName>
    <definedName name="SEP._89" localSheetId="32">'[3]ipc indice 2'!$Q$1:$Q$311</definedName>
    <definedName name="SEP._89" localSheetId="20">'[3]ipc indice 2'!$Q$1:$Q$311</definedName>
    <definedName name="SEP._89" localSheetId="19">'[3]ipc indice 2'!$Q$1:$Q$311</definedName>
    <definedName name="SEP._89" localSheetId="34">'[3]ipc indice 2'!$Q$1:$Q$311</definedName>
    <definedName name="SEP._89" localSheetId="31">'[3]ipc indice 2'!$Q$1:$Q$311</definedName>
    <definedName name="SEP._89" localSheetId="30">'[3]ipc indice 2'!$Q$1:$Q$311</definedName>
    <definedName name="SEP._89" localSheetId="29">'[3]ipc indice 2'!$Q$1:$Q$311</definedName>
    <definedName name="SEP._89" localSheetId="24">'[3]ipc indice 2'!$Q$1:$Q$311</definedName>
    <definedName name="SEP._89" localSheetId="23">'[3]ipc indice 2'!$Q$1:$Q$311</definedName>
    <definedName name="SEP._89" localSheetId="28">'[3]ipc indice 2'!$Q$1:$Q$311</definedName>
    <definedName name="SEP._89" localSheetId="27">'[3]ipc indice 2'!$Q$1:$Q$311</definedName>
    <definedName name="SEP._89" localSheetId="25">'[3]ipc indice 2'!$Q$1:$Q$311</definedName>
    <definedName name="SEP._89" localSheetId="26">'[3]ipc indice 2'!$Q$1:$Q$311</definedName>
    <definedName name="SEP._89" localSheetId="22">'[3]ipc indice 2'!$Q$1:$Q$311</definedName>
    <definedName name="SEP._89" localSheetId="21">'[3]ipc indice 2'!$Q$1:$Q$311</definedName>
    <definedName name="SEP._89" localSheetId="0">'[3]ipc indice 2'!$Q$1:$Q$311</definedName>
    <definedName name="SEP._89" localSheetId="7">'[3]ipc indice 2'!$Q$1:$Q$311</definedName>
    <definedName name="SEP._89" localSheetId="8">'[3]ipc indice 2'!$Q$1:$Q$311</definedName>
    <definedName name="SEP._89" localSheetId="9">'[3]ipc indice 2'!$Q$1:$Q$311</definedName>
    <definedName name="SEP._89" localSheetId="10">'[3]ipc indice 2'!$Q$1:$Q$311</definedName>
    <definedName name="SEP._89" localSheetId="12">'[3]ipc indice 2'!$Q$1:$Q$311</definedName>
    <definedName name="SEP._89" localSheetId="13">'[3]ipc indice 2'!$Q$1:$Q$311</definedName>
    <definedName name="SEP._89" localSheetId="11">'[3]ipc indice 2'!$Q$1:$Q$311</definedName>
    <definedName name="SEP._89" localSheetId="2">'[3]ipc indice 2'!$Q$1:$Q$311</definedName>
    <definedName name="SEP._89" localSheetId="3">'[4]ipc indice 2'!$Q$1:$Q$311</definedName>
    <definedName name="SEP._89" localSheetId="1">'[3]ipc indice 2'!$Q$1:$Q$311</definedName>
    <definedName name="SEP._89" localSheetId="4">'[5]ipc indice 2'!$Q$1:$Q$311</definedName>
    <definedName name="SEP._89" localSheetId="5">'[5]ipc indice 2'!$Q$1:$Q$311</definedName>
    <definedName name="sss" localSheetId="17">[1]BASE!#REF!</definedName>
    <definedName name="sss" localSheetId="18">[1]BASE!#REF!</definedName>
    <definedName name="sss" localSheetId="14">[1]BASE!#REF!</definedName>
    <definedName name="sss" localSheetId="16">[1]BASE!#REF!</definedName>
    <definedName name="sss" localSheetId="15">[1]BASE!#REF!</definedName>
    <definedName name="sss" localSheetId="33">[1]BASE!#REF!</definedName>
    <definedName name="sss" localSheetId="32">[1]BASE!#REF!</definedName>
    <definedName name="sss" localSheetId="20">[1]BASE!#REF!</definedName>
    <definedName name="sss" localSheetId="19">[1]BASE!#REF!</definedName>
    <definedName name="sss" localSheetId="34">[1]BASE!#REF!</definedName>
    <definedName name="sss" localSheetId="31">[1]BASE!#REF!</definedName>
    <definedName name="sss" localSheetId="30">[1]BASE!#REF!</definedName>
    <definedName name="sss" localSheetId="29">[1]BASE!#REF!</definedName>
    <definedName name="sss" localSheetId="24">[1]BASE!#REF!</definedName>
    <definedName name="sss" localSheetId="23">[1]BASE!#REF!</definedName>
    <definedName name="sss" localSheetId="28">[1]BASE!#REF!</definedName>
    <definedName name="sss" localSheetId="27">[1]BASE!#REF!</definedName>
    <definedName name="sss" localSheetId="25">[1]BASE!#REF!</definedName>
    <definedName name="sss" localSheetId="26">[1]BASE!#REF!</definedName>
    <definedName name="sss" localSheetId="22">[1]BASE!#REF!</definedName>
    <definedName name="sss" localSheetId="21">[1]BASE!#REF!</definedName>
    <definedName name="sss" localSheetId="7">[1]BASE!#REF!</definedName>
    <definedName name="sss" localSheetId="8">[1]BASE!#REF!</definedName>
    <definedName name="sss" localSheetId="9">[1]BASE!#REF!</definedName>
    <definedName name="sss" localSheetId="10">[1]BASE!#REF!</definedName>
    <definedName name="sss" localSheetId="12">[1]BASE!#REF!</definedName>
    <definedName name="sss" localSheetId="13">[1]BASE!#REF!</definedName>
    <definedName name="sss" localSheetId="11">[1]BASE!#REF!</definedName>
    <definedName name="sss" localSheetId="2">[1]BASE!#REF!</definedName>
    <definedName name="sss" localSheetId="3">[7]BASE!#REF!</definedName>
    <definedName name="sss" localSheetId="4">[2]BASE!#REF!</definedName>
    <definedName name="sss" localSheetId="5">[2]BASE!#REF!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6">#REF!</definedName>
    <definedName name="z" localSheetId="17">#REF!</definedName>
    <definedName name="z" localSheetId="18">#REF!</definedName>
    <definedName name="z" localSheetId="14">#REF!</definedName>
    <definedName name="z" localSheetId="16">#REF!</definedName>
    <definedName name="z" localSheetId="15">#REF!</definedName>
    <definedName name="z" localSheetId="33">#REF!</definedName>
    <definedName name="z" localSheetId="32">#REF!</definedName>
    <definedName name="z" localSheetId="20">#REF!</definedName>
    <definedName name="z" localSheetId="19">#REF!</definedName>
    <definedName name="z" localSheetId="34">#REF!</definedName>
    <definedName name="z" localSheetId="31">#REF!</definedName>
    <definedName name="z" localSheetId="30">#REF!</definedName>
    <definedName name="z" localSheetId="29">#REF!</definedName>
    <definedName name="z" localSheetId="24">#REF!</definedName>
    <definedName name="z" localSheetId="23">#REF!</definedName>
    <definedName name="z" localSheetId="28">#REF!</definedName>
    <definedName name="z" localSheetId="27">#REF!</definedName>
    <definedName name="z" localSheetId="25">#REF!</definedName>
    <definedName name="z" localSheetId="26">#REF!</definedName>
    <definedName name="z" localSheetId="22">#REF!</definedName>
    <definedName name="z" localSheetId="21">#REF!</definedName>
    <definedName name="z" localSheetId="0">#REF!</definedName>
    <definedName name="z" localSheetId="7">#REF!</definedName>
    <definedName name="z" localSheetId="8">#REF!</definedName>
    <definedName name="z" localSheetId="9">#REF!</definedName>
    <definedName name="z" localSheetId="10">#REF!</definedName>
    <definedName name="z" localSheetId="12">#REF!</definedName>
    <definedName name="z" localSheetId="13">#REF!</definedName>
    <definedName name="z" localSheetId="1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7" i="4" l="1"/>
  <c r="H16" i="4"/>
  <c r="H14" i="4"/>
  <c r="H13" i="4"/>
  <c r="G17" i="4"/>
  <c r="G16" i="4"/>
  <c r="G13" i="4"/>
  <c r="G14" i="4"/>
  <c r="D17" i="4"/>
  <c r="D16" i="4"/>
  <c r="D14" i="4"/>
  <c r="D13" i="4"/>
  <c r="C17" i="4"/>
  <c r="C16" i="4"/>
  <c r="C14" i="4"/>
  <c r="C13" i="4"/>
  <c r="N71" i="25"/>
  <c r="N70" i="25"/>
  <c r="N69" i="25"/>
  <c r="N68" i="25"/>
  <c r="N67" i="25"/>
  <c r="N66" i="25"/>
  <c r="N65" i="25"/>
  <c r="N64" i="25"/>
  <c r="N63" i="25"/>
  <c r="N62" i="25"/>
  <c r="N61" i="25"/>
  <c r="N60" i="25"/>
  <c r="N59" i="25"/>
  <c r="N58" i="25"/>
  <c r="N57" i="25"/>
  <c r="N56" i="25"/>
  <c r="N55" i="25"/>
  <c r="N54" i="25"/>
  <c r="N53" i="25"/>
  <c r="N52" i="25"/>
  <c r="N51" i="25"/>
  <c r="N50" i="25"/>
  <c r="N49" i="25"/>
  <c r="N48" i="25"/>
  <c r="N47" i="25"/>
  <c r="N46" i="25"/>
  <c r="N45" i="25"/>
  <c r="N44" i="25"/>
  <c r="N43" i="25"/>
  <c r="N42" i="25"/>
  <c r="N41" i="25"/>
  <c r="N40" i="25"/>
  <c r="N39" i="25"/>
  <c r="N38" i="25"/>
  <c r="N37" i="25"/>
  <c r="N36" i="25"/>
  <c r="N35" i="25"/>
  <c r="N34" i="25"/>
  <c r="N33" i="25"/>
  <c r="N32" i="25"/>
  <c r="N31" i="25"/>
  <c r="N30" i="25"/>
  <c r="N29" i="25"/>
  <c r="N28" i="25"/>
  <c r="N27" i="25"/>
  <c r="N26" i="25"/>
  <c r="N25" i="25"/>
  <c r="N24" i="25"/>
  <c r="N23" i="25"/>
  <c r="N22" i="25"/>
  <c r="N21" i="25"/>
  <c r="N20" i="25"/>
  <c r="N19" i="25"/>
  <c r="N18" i="25"/>
  <c r="N17" i="25"/>
  <c r="N16" i="25"/>
  <c r="N15" i="25"/>
  <c r="N14" i="25"/>
  <c r="N13" i="25"/>
  <c r="N12" i="25"/>
  <c r="N11" i="25"/>
  <c r="N10" i="25"/>
  <c r="N9" i="25"/>
  <c r="N8" i="25"/>
  <c r="N7" i="25"/>
  <c r="N6" i="25"/>
  <c r="N5" i="25"/>
  <c r="N4" i="25"/>
  <c r="N3" i="25"/>
  <c r="N2" i="25"/>
  <c r="N71" i="24"/>
  <c r="N70" i="24"/>
  <c r="N69" i="24"/>
  <c r="N68" i="24"/>
  <c r="N67" i="24"/>
  <c r="N66" i="24"/>
  <c r="N65" i="24"/>
  <c r="N64" i="24"/>
  <c r="N63" i="24"/>
  <c r="N62" i="24"/>
  <c r="N61" i="24"/>
  <c r="N60" i="24"/>
  <c r="N59" i="24"/>
  <c r="N58" i="24"/>
  <c r="N57" i="24"/>
  <c r="N56" i="24"/>
  <c r="N55" i="24"/>
  <c r="N54" i="24"/>
  <c r="N53" i="24"/>
  <c r="N52" i="24"/>
  <c r="N51" i="24"/>
  <c r="N50" i="24"/>
  <c r="N49" i="24"/>
  <c r="N48" i="24"/>
  <c r="N47" i="24"/>
  <c r="N46" i="24"/>
  <c r="N45" i="24"/>
  <c r="N44" i="24"/>
  <c r="N43" i="24"/>
  <c r="N42" i="24"/>
  <c r="N41" i="24"/>
  <c r="N40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4" i="24"/>
  <c r="N23" i="24"/>
  <c r="N22" i="24"/>
  <c r="N21" i="24"/>
  <c r="N20" i="24"/>
  <c r="N19" i="24"/>
  <c r="N18" i="24"/>
  <c r="N17" i="24"/>
  <c r="N16" i="24"/>
  <c r="N15" i="24"/>
  <c r="N14" i="24"/>
  <c r="N13" i="24"/>
  <c r="N12" i="24"/>
  <c r="N11" i="24"/>
  <c r="N10" i="24"/>
  <c r="N9" i="24"/>
  <c r="N8" i="24"/>
  <c r="N7" i="24"/>
  <c r="N6" i="24"/>
  <c r="N5" i="24"/>
  <c r="N4" i="24"/>
  <c r="N3" i="24"/>
  <c r="N2" i="24"/>
  <c r="N71" i="23"/>
  <c r="N70" i="23"/>
  <c r="N69" i="23"/>
  <c r="N68" i="23"/>
  <c r="N67" i="23"/>
  <c r="N66" i="23"/>
  <c r="N65" i="23"/>
  <c r="N64" i="23"/>
  <c r="N63" i="23"/>
  <c r="N62" i="23"/>
  <c r="N61" i="23"/>
  <c r="N60" i="23"/>
  <c r="N59" i="23"/>
  <c r="N58" i="23"/>
  <c r="N57" i="23"/>
  <c r="N56" i="23"/>
  <c r="N55" i="23"/>
  <c r="N54" i="23"/>
  <c r="N53" i="23"/>
  <c r="N52" i="23"/>
  <c r="N51" i="23"/>
  <c r="N50" i="23"/>
  <c r="N49" i="23"/>
  <c r="N48" i="23"/>
  <c r="N47" i="23"/>
  <c r="N46" i="23"/>
  <c r="N45" i="23"/>
  <c r="N44" i="23"/>
  <c r="N43" i="23"/>
  <c r="N42" i="23"/>
  <c r="N41" i="23"/>
  <c r="N40" i="23"/>
  <c r="N39" i="23"/>
  <c r="N38" i="23"/>
  <c r="N37" i="23"/>
  <c r="N36" i="23"/>
  <c r="N35" i="23"/>
  <c r="N34" i="23"/>
  <c r="N33" i="23"/>
  <c r="N32" i="23"/>
  <c r="N31" i="23"/>
  <c r="N30" i="23"/>
  <c r="N29" i="23"/>
  <c r="N28" i="23"/>
  <c r="N27" i="23"/>
  <c r="N26" i="23"/>
  <c r="N25" i="23"/>
  <c r="N24" i="23"/>
  <c r="N23" i="23"/>
  <c r="N22" i="23"/>
  <c r="N21" i="23"/>
  <c r="N20" i="23"/>
  <c r="N19" i="23"/>
  <c r="N18" i="23"/>
  <c r="N17" i="23"/>
  <c r="N16" i="23"/>
  <c r="N15" i="23"/>
  <c r="N14" i="23"/>
  <c r="N13" i="23"/>
  <c r="N12" i="23"/>
  <c r="N11" i="23"/>
  <c r="N10" i="23"/>
  <c r="N9" i="23"/>
  <c r="N8" i="23"/>
  <c r="N7" i="23"/>
  <c r="N6" i="23"/>
  <c r="N5" i="23"/>
  <c r="N4" i="23"/>
  <c r="N3" i="23"/>
  <c r="N2" i="23"/>
  <c r="N71" i="22"/>
  <c r="N70" i="22"/>
  <c r="N69" i="22"/>
  <c r="N68" i="22"/>
  <c r="N67" i="22"/>
  <c r="N66" i="22"/>
  <c r="N65" i="22"/>
  <c r="N64" i="22"/>
  <c r="N63" i="22"/>
  <c r="N62" i="22"/>
  <c r="N61" i="22"/>
  <c r="N60" i="22"/>
  <c r="N59" i="22"/>
  <c r="N58" i="22"/>
  <c r="N57" i="22"/>
  <c r="N56" i="22"/>
  <c r="N55" i="22"/>
  <c r="N54" i="22"/>
  <c r="N53" i="22"/>
  <c r="N52" i="22"/>
  <c r="N51" i="22"/>
  <c r="N50" i="22"/>
  <c r="N49" i="22"/>
  <c r="N48" i="22"/>
  <c r="N47" i="22"/>
  <c r="N46" i="22"/>
  <c r="N45" i="22"/>
  <c r="N44" i="22"/>
  <c r="N43" i="22"/>
  <c r="N42" i="22"/>
  <c r="N41" i="22"/>
  <c r="N40" i="22"/>
  <c r="N39" i="22"/>
  <c r="N38" i="22"/>
  <c r="N37" i="22"/>
  <c r="N36" i="22"/>
  <c r="N35" i="22"/>
  <c r="N34" i="22"/>
  <c r="N33" i="22"/>
  <c r="N32" i="22"/>
  <c r="N31" i="22"/>
  <c r="N30" i="22"/>
  <c r="N29" i="22"/>
  <c r="N28" i="22"/>
  <c r="N27" i="22"/>
  <c r="N26" i="22"/>
  <c r="N25" i="22"/>
  <c r="N24" i="22"/>
  <c r="N23" i="22"/>
  <c r="N22" i="22"/>
  <c r="N21" i="22"/>
  <c r="N20" i="22"/>
  <c r="N19" i="22"/>
  <c r="N18" i="22"/>
  <c r="N17" i="22"/>
  <c r="N16" i="22"/>
  <c r="N15" i="22"/>
  <c r="N14" i="22"/>
  <c r="N13" i="22"/>
  <c r="N12" i="22"/>
  <c r="N11" i="22"/>
  <c r="N10" i="22"/>
  <c r="N9" i="22"/>
  <c r="N8" i="22"/>
  <c r="N7" i="22"/>
  <c r="N6" i="22"/>
  <c r="N5" i="22"/>
  <c r="N4" i="22"/>
  <c r="N3" i="22"/>
  <c r="N2" i="22"/>
  <c r="N71" i="20"/>
  <c r="N70" i="20"/>
  <c r="N69" i="20"/>
  <c r="N68" i="20"/>
  <c r="N67" i="20"/>
  <c r="N66" i="20"/>
  <c r="N65" i="20"/>
  <c r="N64" i="20"/>
  <c r="N63" i="20"/>
  <c r="N62" i="20"/>
  <c r="N61" i="20"/>
  <c r="N60" i="20"/>
  <c r="N59" i="20"/>
  <c r="N58" i="20"/>
  <c r="N57" i="20"/>
  <c r="N56" i="20"/>
  <c r="N55" i="20"/>
  <c r="N54" i="20"/>
  <c r="N53" i="20"/>
  <c r="N52" i="20"/>
  <c r="N51" i="20"/>
  <c r="N50" i="20"/>
  <c r="N49" i="20"/>
  <c r="N48" i="20"/>
  <c r="N47" i="20"/>
  <c r="N46" i="20"/>
  <c r="N45" i="20"/>
  <c r="N44" i="20"/>
  <c r="N43" i="20"/>
  <c r="N42" i="20"/>
  <c r="N41" i="20"/>
  <c r="N40" i="20"/>
  <c r="N39" i="20"/>
  <c r="N38" i="20"/>
  <c r="N37" i="20"/>
  <c r="N36" i="20"/>
  <c r="N35" i="20"/>
  <c r="N34" i="20"/>
  <c r="N33" i="20"/>
  <c r="N32" i="20"/>
  <c r="N31" i="20"/>
  <c r="N30" i="20"/>
  <c r="N29" i="20"/>
  <c r="N28" i="20"/>
  <c r="N27" i="20"/>
  <c r="N26" i="20"/>
  <c r="N25" i="20"/>
  <c r="N24" i="20"/>
  <c r="N23" i="20"/>
  <c r="N22" i="20"/>
  <c r="N21" i="20"/>
  <c r="N20" i="20"/>
  <c r="N19" i="20"/>
  <c r="N18" i="20"/>
  <c r="N17" i="20"/>
  <c r="N16" i="20"/>
  <c r="N15" i="20"/>
  <c r="N14" i="20"/>
  <c r="N13" i="20"/>
  <c r="N12" i="20"/>
  <c r="N11" i="20"/>
  <c r="N10" i="20"/>
  <c r="N9" i="20"/>
  <c r="N8" i="20"/>
  <c r="N7" i="20"/>
  <c r="N6" i="20"/>
  <c r="N5" i="20"/>
  <c r="N4" i="20"/>
  <c r="N3" i="20"/>
  <c r="N2" i="20"/>
  <c r="N71" i="19"/>
  <c r="N70" i="19"/>
  <c r="N69" i="19"/>
  <c r="N68" i="19"/>
  <c r="N67" i="19"/>
  <c r="N66" i="19"/>
  <c r="N65" i="19"/>
  <c r="N64" i="19"/>
  <c r="N63" i="19"/>
  <c r="N62" i="19"/>
  <c r="N61" i="19"/>
  <c r="N60" i="19"/>
  <c r="N59" i="19"/>
  <c r="N58" i="19"/>
  <c r="N57" i="19"/>
  <c r="N56" i="19"/>
  <c r="N55" i="19"/>
  <c r="N54" i="19"/>
  <c r="N53" i="19"/>
  <c r="N52" i="19"/>
  <c r="N51" i="19"/>
  <c r="N50" i="19"/>
  <c r="N49" i="19"/>
  <c r="N48" i="19"/>
  <c r="N47" i="19"/>
  <c r="N46" i="19"/>
  <c r="N45" i="19"/>
  <c r="N44" i="19"/>
  <c r="N43" i="19"/>
  <c r="N42" i="19"/>
  <c r="N41" i="19"/>
  <c r="N40" i="19"/>
  <c r="N39" i="19"/>
  <c r="N38" i="19"/>
  <c r="N37" i="19"/>
  <c r="N36" i="19"/>
  <c r="N35" i="19"/>
  <c r="N34" i="19"/>
  <c r="N33" i="19"/>
  <c r="N32" i="19"/>
  <c r="N31" i="19"/>
  <c r="N30" i="19"/>
  <c r="N29" i="19"/>
  <c r="N28" i="19"/>
  <c r="N27" i="19"/>
  <c r="N26" i="19"/>
  <c r="N25" i="19"/>
  <c r="N24" i="19"/>
  <c r="N23" i="19"/>
  <c r="N22" i="19"/>
  <c r="N21" i="19"/>
  <c r="N20" i="19"/>
  <c r="N19" i="19"/>
  <c r="N18" i="19"/>
  <c r="N17" i="19"/>
  <c r="N16" i="19"/>
  <c r="N15" i="19"/>
  <c r="N14" i="19"/>
  <c r="N13" i="19"/>
  <c r="N12" i="19"/>
  <c r="N11" i="19"/>
  <c r="N10" i="19"/>
  <c r="N9" i="19"/>
  <c r="N8" i="19"/>
  <c r="N7" i="19"/>
  <c r="N6" i="19"/>
  <c r="N5" i="19"/>
  <c r="N4" i="19"/>
  <c r="N3" i="19"/>
  <c r="N2" i="19"/>
  <c r="N71" i="18"/>
  <c r="N70" i="18"/>
  <c r="N69" i="18"/>
  <c r="N68" i="18"/>
  <c r="N67" i="18"/>
  <c r="N66" i="18"/>
  <c r="N65" i="18"/>
  <c r="N64" i="18"/>
  <c r="N63" i="18"/>
  <c r="N62" i="18"/>
  <c r="N61" i="18"/>
  <c r="N60" i="18"/>
  <c r="N59" i="18"/>
  <c r="N58" i="18"/>
  <c r="N57" i="18"/>
  <c r="N56" i="18"/>
  <c r="N55" i="18"/>
  <c r="N54" i="18"/>
  <c r="N53" i="18"/>
  <c r="N52" i="18"/>
  <c r="N51" i="18"/>
  <c r="N50" i="18"/>
  <c r="N49" i="18"/>
  <c r="N48" i="18"/>
  <c r="N47" i="18"/>
  <c r="N46" i="18"/>
  <c r="N45" i="18"/>
  <c r="N44" i="18"/>
  <c r="N43" i="18"/>
  <c r="N42" i="18"/>
  <c r="N41" i="18"/>
  <c r="N40" i="18"/>
  <c r="N39" i="18"/>
  <c r="N38" i="18"/>
  <c r="N37" i="18"/>
  <c r="N36" i="18"/>
  <c r="N35" i="18"/>
  <c r="N34" i="18"/>
  <c r="N33" i="18"/>
  <c r="N32" i="18"/>
  <c r="N31" i="18"/>
  <c r="N30" i="18"/>
  <c r="N29" i="18"/>
  <c r="N28" i="18"/>
  <c r="N27" i="18"/>
  <c r="N26" i="18"/>
  <c r="N25" i="18"/>
  <c r="N24" i="18"/>
  <c r="N23" i="18"/>
  <c r="N22" i="18"/>
  <c r="N21" i="18"/>
  <c r="N20" i="18"/>
  <c r="N19" i="18"/>
  <c r="N18" i="18"/>
  <c r="N17" i="18"/>
  <c r="N16" i="18"/>
  <c r="N15" i="18"/>
  <c r="N14" i="18"/>
  <c r="N13" i="18"/>
  <c r="N12" i="18"/>
  <c r="N11" i="18"/>
  <c r="N10" i="18"/>
  <c r="N9" i="18"/>
  <c r="N8" i="18"/>
  <c r="N7" i="18"/>
  <c r="N6" i="18"/>
  <c r="N5" i="18"/>
  <c r="N4" i="18"/>
  <c r="N3" i="18"/>
  <c r="N2" i="18"/>
  <c r="H22" i="25" l="1"/>
  <c r="H22" i="24"/>
  <c r="H22" i="23"/>
  <c r="H22" i="22"/>
  <c r="H22" i="20"/>
  <c r="H22" i="19"/>
  <c r="H22" i="18"/>
  <c r="P71" i="20" l="1"/>
  <c r="P71" i="25"/>
  <c r="P71" i="22"/>
  <c r="P71" i="19"/>
  <c r="P71" i="18"/>
  <c r="P71" i="23"/>
  <c r="P71" i="24"/>
  <c r="H21" i="25"/>
  <c r="H21" i="24"/>
  <c r="H21" i="22"/>
  <c r="H21" i="20"/>
  <c r="H21" i="19"/>
  <c r="H21" i="18"/>
  <c r="P70" i="25"/>
  <c r="P70" i="24"/>
  <c r="P70" i="22"/>
  <c r="P70" i="20"/>
  <c r="P70" i="18"/>
  <c r="P70" i="23" l="1"/>
  <c r="H21" i="23"/>
  <c r="P70" i="19"/>
  <c r="H20" i="25"/>
  <c r="H20" i="24"/>
  <c r="H20" i="23"/>
  <c r="H20" i="22"/>
  <c r="H20" i="20"/>
  <c r="H20" i="19"/>
  <c r="H20" i="18"/>
  <c r="P69" i="19" l="1"/>
  <c r="P69" i="25"/>
  <c r="P69" i="22"/>
  <c r="P69" i="20"/>
  <c r="P69" i="23"/>
  <c r="P69" i="18"/>
  <c r="P69" i="24"/>
  <c r="H19" i="25"/>
  <c r="H19" i="24"/>
  <c r="H19" i="23"/>
  <c r="H19" i="22"/>
  <c r="H19" i="20"/>
  <c r="H19" i="19"/>
  <c r="H19" i="18"/>
  <c r="P68" i="23"/>
  <c r="P68" i="20"/>
  <c r="P68" i="25" l="1"/>
  <c r="P68" i="24"/>
  <c r="P68" i="18"/>
  <c r="P68" i="19"/>
  <c r="P68" i="22"/>
  <c r="H18" i="23" l="1"/>
  <c r="H18" i="22"/>
  <c r="H18" i="20"/>
  <c r="H18" i="19"/>
  <c r="H18" i="18"/>
  <c r="P67" i="19" l="1"/>
  <c r="P67" i="20"/>
  <c r="P67" i="18"/>
  <c r="P67" i="24"/>
  <c r="H18" i="24"/>
  <c r="P67" i="25"/>
  <c r="P67" i="22"/>
  <c r="P67" i="23"/>
  <c r="H18" i="25"/>
  <c r="H17" i="25"/>
  <c r="H17" i="24"/>
  <c r="H17" i="23"/>
  <c r="H17" i="22"/>
  <c r="H17" i="20"/>
  <c r="H17" i="19"/>
  <c r="H17" i="18"/>
  <c r="P66" i="25"/>
  <c r="P66" i="24"/>
  <c r="P66" i="23"/>
  <c r="P66" i="22"/>
  <c r="P66" i="20"/>
  <c r="P66" i="19"/>
  <c r="P66" i="18"/>
  <c r="H16" i="24"/>
  <c r="H16" i="23"/>
  <c r="H16" i="20"/>
  <c r="P65" i="24"/>
  <c r="P65" i="20"/>
  <c r="P65" i="18" l="1"/>
  <c r="P65" i="19"/>
  <c r="P65" i="22"/>
  <c r="P65" i="25"/>
  <c r="H16" i="19"/>
  <c r="H16" i="25"/>
  <c r="P65" i="23"/>
  <c r="H16" i="18"/>
  <c r="H16" i="22"/>
  <c r="H15" i="24"/>
  <c r="H15" i="18"/>
  <c r="H15" i="22"/>
  <c r="H15" i="20"/>
  <c r="H15" i="19"/>
  <c r="H28" i="25" l="1"/>
  <c r="H15" i="23"/>
  <c r="H15" i="25"/>
  <c r="H14" i="25"/>
  <c r="H13" i="25"/>
  <c r="G24" i="25"/>
  <c r="G23" i="25"/>
  <c r="G22" i="25"/>
  <c r="G21" i="25"/>
  <c r="G18" i="25"/>
  <c r="G17" i="25"/>
  <c r="G16" i="25"/>
  <c r="G15" i="25"/>
  <c r="G14" i="25"/>
  <c r="F23" i="25"/>
  <c r="F22" i="25"/>
  <c r="F21" i="25"/>
  <c r="F20" i="25"/>
  <c r="F17" i="25"/>
  <c r="F14" i="25"/>
  <c r="F13" i="25"/>
  <c r="E23" i="25"/>
  <c r="E22" i="25"/>
  <c r="E19" i="25"/>
  <c r="E18" i="25"/>
  <c r="E17" i="25"/>
  <c r="E16" i="25"/>
  <c r="E28" i="25" s="1"/>
  <c r="E15" i="25"/>
  <c r="E14" i="25"/>
  <c r="E13" i="25"/>
  <c r="D22" i="25"/>
  <c r="D21" i="25"/>
  <c r="D20" i="25"/>
  <c r="D19" i="25"/>
  <c r="D18" i="25"/>
  <c r="D17" i="25"/>
  <c r="D15" i="25"/>
  <c r="D14" i="25"/>
  <c r="D13" i="25"/>
  <c r="C24" i="25"/>
  <c r="C23" i="25"/>
  <c r="C21" i="25"/>
  <c r="C19" i="25"/>
  <c r="C18" i="25"/>
  <c r="C17" i="25"/>
  <c r="C16" i="25"/>
  <c r="C28" i="25" s="1"/>
  <c r="C15" i="25"/>
  <c r="C14" i="25"/>
  <c r="C13" i="25"/>
  <c r="G24" i="24"/>
  <c r="G22" i="24"/>
  <c r="G19" i="24"/>
  <c r="G17" i="24"/>
  <c r="G15" i="24"/>
  <c r="G13" i="24"/>
  <c r="F24" i="24"/>
  <c r="F23" i="24"/>
  <c r="F21" i="24"/>
  <c r="F20" i="24"/>
  <c r="F19" i="24"/>
  <c r="F18" i="24"/>
  <c r="F17" i="24"/>
  <c r="F16" i="24"/>
  <c r="F15" i="24"/>
  <c r="E24" i="24"/>
  <c r="E23" i="24"/>
  <c r="E22" i="24"/>
  <c r="E21" i="24"/>
  <c r="E20" i="24"/>
  <c r="E17" i="24"/>
  <c r="E16" i="24"/>
  <c r="E15" i="24"/>
  <c r="E14" i="24"/>
  <c r="E13" i="24"/>
  <c r="D24" i="24"/>
  <c r="D23" i="24"/>
  <c r="D21" i="24"/>
  <c r="D20" i="24"/>
  <c r="D17" i="24"/>
  <c r="D15" i="24"/>
  <c r="C24" i="24"/>
  <c r="C23" i="24"/>
  <c r="C21" i="24"/>
  <c r="C20" i="24"/>
  <c r="C19" i="24"/>
  <c r="C17" i="24"/>
  <c r="C16" i="24"/>
  <c r="C13" i="24"/>
  <c r="H14" i="23"/>
  <c r="G22" i="23"/>
  <c r="G21" i="23"/>
  <c r="G20" i="23"/>
  <c r="G19" i="23"/>
  <c r="G18" i="23"/>
  <c r="G17" i="23"/>
  <c r="G15" i="23"/>
  <c r="G14" i="23"/>
  <c r="G13" i="23"/>
  <c r="F23" i="23"/>
  <c r="F21" i="23"/>
  <c r="F19" i="23"/>
  <c r="F18" i="23"/>
  <c r="F17" i="23"/>
  <c r="F15" i="23"/>
  <c r="F13" i="23"/>
  <c r="E23" i="23"/>
  <c r="E22" i="23"/>
  <c r="E21" i="23"/>
  <c r="E19" i="23"/>
  <c r="E18" i="23"/>
  <c r="E17" i="23"/>
  <c r="E15" i="23"/>
  <c r="E14" i="23"/>
  <c r="E13" i="23"/>
  <c r="D24" i="23"/>
  <c r="D23" i="23"/>
  <c r="D21" i="23"/>
  <c r="D19" i="23"/>
  <c r="D18" i="23"/>
  <c r="D17" i="23"/>
  <c r="D16" i="23"/>
  <c r="D15" i="23"/>
  <c r="D13" i="23"/>
  <c r="C23" i="23"/>
  <c r="C22" i="23"/>
  <c r="C21" i="23"/>
  <c r="C20" i="23"/>
  <c r="C19" i="23"/>
  <c r="C18" i="23"/>
  <c r="C17" i="23"/>
  <c r="C15" i="23"/>
  <c r="C14" i="23"/>
  <c r="C13" i="23"/>
  <c r="H13" i="22"/>
  <c r="G24" i="22"/>
  <c r="G23" i="22"/>
  <c r="G21" i="22"/>
  <c r="G20" i="22"/>
  <c r="G19" i="22"/>
  <c r="G18" i="22"/>
  <c r="G17" i="22"/>
  <c r="G13" i="22"/>
  <c r="F24" i="22"/>
  <c r="F23" i="22"/>
  <c r="F22" i="22"/>
  <c r="F21" i="22"/>
  <c r="F17" i="22"/>
  <c r="F16" i="22"/>
  <c r="F15" i="22"/>
  <c r="F14" i="22"/>
  <c r="E21" i="22"/>
  <c r="E20" i="22"/>
  <c r="E19" i="22"/>
  <c r="E17" i="22"/>
  <c r="E15" i="22"/>
  <c r="D24" i="22"/>
  <c r="D23" i="22"/>
  <c r="D21" i="22"/>
  <c r="D20" i="22"/>
  <c r="D16" i="22"/>
  <c r="D15" i="22"/>
  <c r="D14" i="22"/>
  <c r="D13" i="22"/>
  <c r="C24" i="22"/>
  <c r="C21" i="22"/>
  <c r="C20" i="22"/>
  <c r="C19" i="22"/>
  <c r="C18" i="22"/>
  <c r="C17" i="22"/>
  <c r="C15" i="22"/>
  <c r="C13" i="22"/>
  <c r="G24" i="20"/>
  <c r="G23" i="20"/>
  <c r="G22" i="20"/>
  <c r="G21" i="20"/>
  <c r="G17" i="20"/>
  <c r="P63" i="20"/>
  <c r="G14" i="20"/>
  <c r="G13" i="20"/>
  <c r="F21" i="20"/>
  <c r="F20" i="20"/>
  <c r="F19" i="20"/>
  <c r="F18" i="20"/>
  <c r="F17" i="20"/>
  <c r="E24" i="20"/>
  <c r="E23" i="20"/>
  <c r="E21" i="20"/>
  <c r="E20" i="20"/>
  <c r="E19" i="20"/>
  <c r="E17" i="20"/>
  <c r="E16" i="20"/>
  <c r="E15" i="20"/>
  <c r="E14" i="20"/>
  <c r="E13" i="20"/>
  <c r="D23" i="20"/>
  <c r="D21" i="20"/>
  <c r="D20" i="20"/>
  <c r="D19" i="20"/>
  <c r="D17" i="20"/>
  <c r="D16" i="20"/>
  <c r="D13" i="20"/>
  <c r="C24" i="20"/>
  <c r="C23" i="20"/>
  <c r="C20" i="20"/>
  <c r="C19" i="20"/>
  <c r="C17" i="20"/>
  <c r="C16" i="20"/>
  <c r="C14" i="20"/>
  <c r="C13" i="20"/>
  <c r="H14" i="19"/>
  <c r="H13" i="19"/>
  <c r="G23" i="19"/>
  <c r="G22" i="19"/>
  <c r="G21" i="19"/>
  <c r="G18" i="19"/>
  <c r="G17" i="19"/>
  <c r="G15" i="19"/>
  <c r="I15" i="19" s="1"/>
  <c r="G14" i="19"/>
  <c r="G13" i="19"/>
  <c r="F23" i="19"/>
  <c r="F22" i="19"/>
  <c r="F21" i="19"/>
  <c r="F19" i="19"/>
  <c r="F18" i="19"/>
  <c r="F15" i="19"/>
  <c r="F13" i="19"/>
  <c r="E23" i="19"/>
  <c r="E22" i="19"/>
  <c r="E21" i="19"/>
  <c r="E19" i="19"/>
  <c r="E17" i="19"/>
  <c r="E15" i="19"/>
  <c r="E14" i="19"/>
  <c r="D24" i="19"/>
  <c r="D23" i="19"/>
  <c r="D22" i="19"/>
  <c r="D19" i="19"/>
  <c r="D18" i="19"/>
  <c r="D17" i="19"/>
  <c r="D16" i="19"/>
  <c r="D15" i="19"/>
  <c r="D13" i="19"/>
  <c r="C23" i="19"/>
  <c r="C22" i="19"/>
  <c r="C21" i="19"/>
  <c r="C19" i="19"/>
  <c r="C14" i="19"/>
  <c r="C13" i="19"/>
  <c r="H13" i="18"/>
  <c r="G24" i="18"/>
  <c r="G23" i="18"/>
  <c r="G20" i="18"/>
  <c r="G19" i="18"/>
  <c r="G18" i="18"/>
  <c r="G13" i="18"/>
  <c r="F24" i="18"/>
  <c r="F23" i="18"/>
  <c r="F22" i="18"/>
  <c r="F21" i="18"/>
  <c r="F19" i="18"/>
  <c r="F17" i="18"/>
  <c r="F16" i="18"/>
  <c r="F15" i="18"/>
  <c r="F14" i="18"/>
  <c r="F13" i="18"/>
  <c r="E23" i="18"/>
  <c r="E20" i="18"/>
  <c r="E19" i="18"/>
  <c r="E18" i="18"/>
  <c r="E17" i="18"/>
  <c r="E13" i="18"/>
  <c r="D24" i="18"/>
  <c r="D23" i="18"/>
  <c r="D21" i="18"/>
  <c r="D17" i="18"/>
  <c r="D16" i="18"/>
  <c r="D15" i="18"/>
  <c r="D14" i="18"/>
  <c r="C24" i="18"/>
  <c r="C23" i="18"/>
  <c r="C21" i="18"/>
  <c r="C20" i="18"/>
  <c r="C19" i="18"/>
  <c r="C18" i="18"/>
  <c r="C17" i="18"/>
  <c r="C15" i="18"/>
  <c r="C13" i="18"/>
  <c r="D38" i="4"/>
  <c r="D36" i="4"/>
  <c r="G13" i="25"/>
  <c r="F24" i="25"/>
  <c r="E21" i="25"/>
  <c r="E20" i="25"/>
  <c r="D16" i="25"/>
  <c r="D28" i="25" s="1"/>
  <c r="G21" i="24"/>
  <c r="F22" i="24"/>
  <c r="F14" i="24"/>
  <c r="E18" i="24"/>
  <c r="D19" i="24"/>
  <c r="C15" i="24"/>
  <c r="H13" i="23"/>
  <c r="F20" i="23"/>
  <c r="G22" i="22"/>
  <c r="G14" i="22"/>
  <c r="F19" i="22"/>
  <c r="F13" i="22"/>
  <c r="E23" i="22"/>
  <c r="E14" i="22"/>
  <c r="D19" i="22"/>
  <c r="C22" i="22"/>
  <c r="G19" i="20"/>
  <c r="F15" i="20"/>
  <c r="F14" i="20"/>
  <c r="C21" i="20"/>
  <c r="G16" i="19"/>
  <c r="J16" i="19" s="1"/>
  <c r="F20" i="19"/>
  <c r="D21" i="19"/>
  <c r="C17" i="19"/>
  <c r="G22" i="18"/>
  <c r="G17" i="18"/>
  <c r="E22" i="18"/>
  <c r="E15" i="18"/>
  <c r="D19" i="18"/>
  <c r="D18" i="18"/>
  <c r="C22" i="18"/>
  <c r="H14" i="24"/>
  <c r="H14" i="22"/>
  <c r="H14" i="20"/>
  <c r="H14" i="18"/>
  <c r="F15" i="25"/>
  <c r="D23" i="25"/>
  <c r="G20" i="24"/>
  <c r="D18" i="24"/>
  <c r="D16" i="24"/>
  <c r="C22" i="24"/>
  <c r="F20" i="22"/>
  <c r="E22" i="22"/>
  <c r="E18" i="22"/>
  <c r="E16" i="22"/>
  <c r="D22" i="22"/>
  <c r="C14" i="22"/>
  <c r="F24" i="20"/>
  <c r="F22" i="20"/>
  <c r="E22" i="20"/>
  <c r="E18" i="20"/>
  <c r="D22" i="20"/>
  <c r="D14" i="20"/>
  <c r="C18" i="20"/>
  <c r="F17" i="19"/>
  <c r="E13" i="19"/>
  <c r="G14" i="18"/>
  <c r="F18" i="18"/>
  <c r="D20" i="18"/>
  <c r="G20" i="25"/>
  <c r="F18" i="25"/>
  <c r="F16" i="25"/>
  <c r="F28" i="25" s="1"/>
  <c r="E24" i="25"/>
  <c r="D24" i="25"/>
  <c r="C22" i="25"/>
  <c r="H13" i="24"/>
  <c r="G14" i="24"/>
  <c r="C14" i="24"/>
  <c r="G24" i="23"/>
  <c r="F22" i="23"/>
  <c r="E16" i="23"/>
  <c r="D22" i="23"/>
  <c r="D20" i="23"/>
  <c r="D14" i="23"/>
  <c r="C24" i="23"/>
  <c r="C16" i="23"/>
  <c r="G15" i="22"/>
  <c r="I15" i="22" s="1"/>
  <c r="C23" i="22"/>
  <c r="C16" i="22"/>
  <c r="G18" i="20"/>
  <c r="C15" i="20"/>
  <c r="F24" i="19"/>
  <c r="F16" i="19"/>
  <c r="C18" i="19"/>
  <c r="C15" i="19"/>
  <c r="D13" i="18"/>
  <c r="E16" i="19"/>
  <c r="E24" i="19"/>
  <c r="F16" i="20"/>
  <c r="E20" i="23"/>
  <c r="C20" i="25"/>
  <c r="F19" i="25"/>
  <c r="C18" i="24"/>
  <c r="D13" i="24"/>
  <c r="D14" i="24"/>
  <c r="D22" i="24"/>
  <c r="E19" i="24"/>
  <c r="F13" i="24"/>
  <c r="G18" i="24"/>
  <c r="G23" i="24"/>
  <c r="E24" i="23"/>
  <c r="F14" i="23"/>
  <c r="F16" i="23"/>
  <c r="F24" i="23"/>
  <c r="G16" i="23"/>
  <c r="G23" i="23"/>
  <c r="D17" i="22"/>
  <c r="D18" i="22"/>
  <c r="E13" i="22"/>
  <c r="E24" i="22"/>
  <c r="F18" i="22"/>
  <c r="C22" i="20"/>
  <c r="D15" i="20"/>
  <c r="D18" i="20"/>
  <c r="D24" i="20"/>
  <c r="F13" i="20"/>
  <c r="F23" i="20"/>
  <c r="G15" i="20"/>
  <c r="G20" i="20"/>
  <c r="H13" i="20"/>
  <c r="C16" i="19"/>
  <c r="C20" i="19"/>
  <c r="C24" i="19"/>
  <c r="D14" i="19"/>
  <c r="D20" i="19"/>
  <c r="E18" i="19"/>
  <c r="E20" i="19"/>
  <c r="F14" i="19"/>
  <c r="G20" i="19"/>
  <c r="G24" i="19"/>
  <c r="C14" i="18"/>
  <c r="C16" i="18"/>
  <c r="D22" i="18"/>
  <c r="E14" i="18"/>
  <c r="E16" i="18"/>
  <c r="E21" i="18"/>
  <c r="E24" i="18"/>
  <c r="K22" i="18" l="1"/>
  <c r="J22" i="18"/>
  <c r="I22" i="18"/>
  <c r="K22" i="20"/>
  <c r="J22" i="20"/>
  <c r="I22" i="20"/>
  <c r="K22" i="19"/>
  <c r="J22" i="19"/>
  <c r="I22" i="19"/>
  <c r="K22" i="22"/>
  <c r="J22" i="22"/>
  <c r="I22" i="22"/>
  <c r="K22" i="24"/>
  <c r="I22" i="24"/>
  <c r="J22" i="24"/>
  <c r="K22" i="23"/>
  <c r="J22" i="23"/>
  <c r="I22" i="23"/>
  <c r="K22" i="25"/>
  <c r="J22" i="25"/>
  <c r="I22" i="25"/>
  <c r="I21" i="19"/>
  <c r="K21" i="19"/>
  <c r="J21" i="19"/>
  <c r="K21" i="24"/>
  <c r="I21" i="24"/>
  <c r="J21" i="24"/>
  <c r="K21" i="23"/>
  <c r="J21" i="23"/>
  <c r="I21" i="23"/>
  <c r="K21" i="22"/>
  <c r="J21" i="22"/>
  <c r="I21" i="22"/>
  <c r="K21" i="25"/>
  <c r="I21" i="25"/>
  <c r="J21" i="25"/>
  <c r="K21" i="20"/>
  <c r="I21" i="20"/>
  <c r="J21" i="20"/>
  <c r="J20" i="18"/>
  <c r="I20" i="18"/>
  <c r="K20" i="23"/>
  <c r="J20" i="23"/>
  <c r="I20" i="23"/>
  <c r="K20" i="20"/>
  <c r="J20" i="20"/>
  <c r="I20" i="20"/>
  <c r="K20" i="24"/>
  <c r="I20" i="24"/>
  <c r="J20" i="24"/>
  <c r="K20" i="22"/>
  <c r="I20" i="22"/>
  <c r="J20" i="22"/>
  <c r="K20" i="19"/>
  <c r="J20" i="19"/>
  <c r="I20" i="19"/>
  <c r="K20" i="25"/>
  <c r="J20" i="25"/>
  <c r="I20" i="25"/>
  <c r="K19" i="18"/>
  <c r="J19" i="18"/>
  <c r="I19" i="18"/>
  <c r="K19" i="23"/>
  <c r="I19" i="23"/>
  <c r="J19" i="23"/>
  <c r="K19" i="24"/>
  <c r="I19" i="24"/>
  <c r="J19" i="24"/>
  <c r="K19" i="22"/>
  <c r="I19" i="22"/>
  <c r="J19" i="22"/>
  <c r="K19" i="20"/>
  <c r="J19" i="20"/>
  <c r="I19" i="20"/>
  <c r="K18" i="20"/>
  <c r="I18" i="20"/>
  <c r="J18" i="20"/>
  <c r="K18" i="18"/>
  <c r="I18" i="18"/>
  <c r="J18" i="18"/>
  <c r="K18" i="23"/>
  <c r="I18" i="23"/>
  <c r="J18" i="23"/>
  <c r="K18" i="25"/>
  <c r="J18" i="25"/>
  <c r="I18" i="25"/>
  <c r="K18" i="22"/>
  <c r="I18" i="22"/>
  <c r="J18" i="22"/>
  <c r="K18" i="24"/>
  <c r="I18" i="24"/>
  <c r="J18" i="24"/>
  <c r="K18" i="19"/>
  <c r="I18" i="19"/>
  <c r="J18" i="19"/>
  <c r="I17" i="22"/>
  <c r="J17" i="22"/>
  <c r="K17" i="22"/>
  <c r="I17" i="24"/>
  <c r="J17" i="24"/>
  <c r="K17" i="24"/>
  <c r="K17" i="19"/>
  <c r="I17" i="19"/>
  <c r="J17" i="19"/>
  <c r="K17" i="20"/>
  <c r="I17" i="20"/>
  <c r="J17" i="20"/>
  <c r="K17" i="18"/>
  <c r="J17" i="18"/>
  <c r="I17" i="18"/>
  <c r="I17" i="23"/>
  <c r="J17" i="23"/>
  <c r="K17" i="23"/>
  <c r="I17" i="25"/>
  <c r="J17" i="25"/>
  <c r="K17" i="25"/>
  <c r="J15" i="19"/>
  <c r="K16" i="23"/>
  <c r="I16" i="23"/>
  <c r="J16" i="23"/>
  <c r="K16" i="19"/>
  <c r="I16" i="19"/>
  <c r="J15" i="23"/>
  <c r="G28" i="25"/>
  <c r="K16" i="25"/>
  <c r="I16" i="25"/>
  <c r="J16" i="25"/>
  <c r="J15" i="22"/>
  <c r="K14" i="19"/>
  <c r="K15" i="24"/>
  <c r="I15" i="24"/>
  <c r="P64" i="18"/>
  <c r="P64" i="24"/>
  <c r="P64" i="19"/>
  <c r="J15" i="25"/>
  <c r="K14" i="23"/>
  <c r="J14" i="25"/>
  <c r="P64" i="25"/>
  <c r="P64" i="23"/>
  <c r="I15" i="23"/>
  <c r="G19" i="19"/>
  <c r="J15" i="24"/>
  <c r="K15" i="20"/>
  <c r="I13" i="23"/>
  <c r="P64" i="22"/>
  <c r="G16" i="20"/>
  <c r="P63" i="18"/>
  <c r="P63" i="22"/>
  <c r="K15" i="25"/>
  <c r="K14" i="24"/>
  <c r="K15" i="22"/>
  <c r="G16" i="22"/>
  <c r="J15" i="20"/>
  <c r="I15" i="20"/>
  <c r="G16" i="18"/>
  <c r="K14" i="18"/>
  <c r="K15" i="19"/>
  <c r="K15" i="23"/>
  <c r="P63" i="25"/>
  <c r="I15" i="25"/>
  <c r="P64" i="20"/>
  <c r="P63" i="23"/>
  <c r="G15" i="18"/>
  <c r="G19" i="25"/>
  <c r="J14" i="24"/>
  <c r="K14" i="25"/>
  <c r="K14" i="22"/>
  <c r="J14" i="20"/>
  <c r="P63" i="24"/>
  <c r="K14" i="20"/>
  <c r="J14" i="18"/>
  <c r="J14" i="22"/>
  <c r="K23" i="19"/>
  <c r="K24" i="22"/>
  <c r="P63" i="19"/>
  <c r="G16" i="24"/>
  <c r="J14" i="19"/>
  <c r="J14" i="23"/>
  <c r="I14" i="25"/>
  <c r="I14" i="24"/>
  <c r="I14" i="23"/>
  <c r="I14" i="22"/>
  <c r="I14" i="20"/>
  <c r="I14" i="19"/>
  <c r="I14" i="18"/>
  <c r="K24" i="24"/>
  <c r="K24" i="25"/>
  <c r="K24" i="19"/>
  <c r="K23" i="22"/>
  <c r="K23" i="23"/>
  <c r="K13" i="19"/>
  <c r="K23" i="24"/>
  <c r="I13" i="19"/>
  <c r="J13" i="19"/>
  <c r="I13" i="25"/>
  <c r="J13" i="25"/>
  <c r="J13" i="24"/>
  <c r="K23" i="20"/>
  <c r="K24" i="23"/>
  <c r="K13" i="23"/>
  <c r="J13" i="23"/>
  <c r="K13" i="24"/>
  <c r="I13" i="22"/>
  <c r="K13" i="25"/>
  <c r="K13" i="22"/>
  <c r="I13" i="24"/>
  <c r="G21" i="18"/>
  <c r="F20" i="18"/>
  <c r="K20" i="18" s="1"/>
  <c r="J13" i="22"/>
  <c r="K23" i="25"/>
  <c r="K24" i="20"/>
  <c r="I13" i="20"/>
  <c r="J13" i="20"/>
  <c r="K13" i="20"/>
  <c r="K24" i="18"/>
  <c r="K23" i="18"/>
  <c r="I13" i="18"/>
  <c r="K13" i="18"/>
  <c r="J13" i="18"/>
  <c r="K21" i="18" l="1"/>
  <c r="J21" i="18"/>
  <c r="I21" i="18"/>
  <c r="K19" i="25"/>
  <c r="I19" i="25"/>
  <c r="J19" i="25"/>
  <c r="K19" i="19"/>
  <c r="I19" i="19"/>
  <c r="J19" i="19"/>
  <c r="K16" i="24"/>
  <c r="I16" i="24"/>
  <c r="J16" i="24"/>
  <c r="K16" i="22"/>
  <c r="I16" i="22"/>
  <c r="J16" i="22"/>
  <c r="K16" i="18"/>
  <c r="I16" i="18"/>
  <c r="J16" i="18"/>
  <c r="K16" i="20"/>
  <c r="J16" i="20"/>
  <c r="I16" i="20"/>
  <c r="K15" i="18"/>
  <c r="I15" i="18"/>
  <c r="J15" i="18"/>
  <c r="M15" i="24" l="1"/>
  <c r="M15" i="25"/>
  <c r="E38" i="4"/>
  <c r="E37" i="4"/>
  <c r="E36" i="4"/>
  <c r="D37" i="4"/>
  <c r="H25" i="18"/>
  <c r="M17" i="19"/>
  <c r="P40" i="23"/>
  <c r="P14" i="23"/>
  <c r="P49" i="22"/>
  <c r="P33" i="19"/>
  <c r="P15" i="19"/>
  <c r="M20" i="23"/>
  <c r="M16" i="22"/>
  <c r="M15" i="18"/>
  <c r="M23" i="24"/>
  <c r="M14" i="23"/>
  <c r="M18" i="20"/>
  <c r="M21" i="18"/>
  <c r="M18" i="18"/>
  <c r="M22" i="22"/>
  <c r="M22" i="20"/>
  <c r="M14" i="25"/>
  <c r="M21" i="23"/>
  <c r="M21" i="22"/>
  <c r="M20" i="20"/>
  <c r="M21" i="19"/>
  <c r="M17" i="25"/>
  <c r="M17" i="24"/>
  <c r="M17" i="23"/>
  <c r="M14" i="20"/>
  <c r="M5" i="28"/>
  <c r="L5" i="28" s="1"/>
  <c r="D3" i="28"/>
  <c r="E2" i="28"/>
  <c r="D2" i="28"/>
  <c r="M23" i="25"/>
  <c r="M18" i="25"/>
  <c r="M24" i="23"/>
  <c r="M23" i="23"/>
  <c r="M23" i="22"/>
  <c r="M23" i="21"/>
  <c r="M24" i="20"/>
  <c r="M23" i="19"/>
  <c r="M24" i="18"/>
  <c r="M23" i="18"/>
  <c r="H11" i="21"/>
  <c r="H11" i="4"/>
  <c r="G11" i="4" s="1"/>
  <c r="D11" i="4"/>
  <c r="F10" i="4" s="1"/>
  <c r="G10" i="4"/>
  <c r="C10" i="4"/>
  <c r="G11" i="18"/>
  <c r="M17" i="18"/>
  <c r="M23" i="20"/>
  <c r="M19" i="24"/>
  <c r="M21" i="20"/>
  <c r="M22" i="18"/>
  <c r="M20" i="22"/>
  <c r="M20" i="25"/>
  <c r="M18" i="22"/>
  <c r="M16" i="18"/>
  <c r="M18" i="23"/>
  <c r="M22" i="25"/>
  <c r="M22" i="24"/>
  <c r="M15" i="19"/>
  <c r="M15" i="20"/>
  <c r="M16" i="25"/>
  <c r="M19" i="23"/>
  <c r="M17" i="22"/>
  <c r="M22" i="19"/>
  <c r="M19" i="20"/>
  <c r="M21" i="24"/>
  <c r="M21" i="25"/>
  <c r="P58" i="25"/>
  <c r="M14" i="19"/>
  <c r="M19" i="25"/>
  <c r="M20" i="18"/>
  <c r="M18" i="24"/>
  <c r="M22" i="23"/>
  <c r="M20" i="24"/>
  <c r="M16" i="24"/>
  <c r="M14" i="18"/>
  <c r="L6" i="28" l="1"/>
  <c r="L7" i="28" s="1"/>
  <c r="K5" i="28"/>
  <c r="M6" i="28"/>
  <c r="M7" i="28" s="1"/>
  <c r="M15" i="22"/>
  <c r="H25" i="25"/>
  <c r="H25" i="24"/>
  <c r="P37" i="18"/>
  <c r="P33" i="20"/>
  <c r="P28" i="25"/>
  <c r="M13" i="24"/>
  <c r="P35" i="18"/>
  <c r="P22" i="18"/>
  <c r="P27" i="19"/>
  <c r="P31" i="20"/>
  <c r="P46" i="20"/>
  <c r="P27" i="22"/>
  <c r="P16" i="25"/>
  <c r="P19" i="18"/>
  <c r="P28" i="19"/>
  <c r="P20" i="22"/>
  <c r="P35" i="23"/>
  <c r="P62" i="20"/>
  <c r="P14" i="20"/>
  <c r="P15" i="22"/>
  <c r="P53" i="25"/>
  <c r="P34" i="23"/>
  <c r="P50" i="20"/>
  <c r="P26" i="19"/>
  <c r="P22" i="20"/>
  <c r="P34" i="24"/>
  <c r="P38" i="25"/>
  <c r="P28" i="18"/>
  <c r="P31" i="22"/>
  <c r="P20" i="23"/>
  <c r="P25" i="25"/>
  <c r="J14" i="4"/>
  <c r="C11" i="4"/>
  <c r="P55" i="22"/>
  <c r="P48" i="24"/>
  <c r="P46" i="25"/>
  <c r="P23" i="19"/>
  <c r="P28" i="23"/>
  <c r="P15" i="23"/>
  <c r="P14" i="19"/>
  <c r="P19" i="20"/>
  <c r="P36" i="22"/>
  <c r="P35" i="22"/>
  <c r="P50" i="23"/>
  <c r="P39" i="22"/>
  <c r="P29" i="19"/>
  <c r="P55" i="23"/>
  <c r="P43" i="22"/>
  <c r="P17" i="18"/>
  <c r="P12" i="19"/>
  <c r="P21" i="19"/>
  <c r="P25" i="23"/>
  <c r="P38" i="24"/>
  <c r="P19" i="25"/>
  <c r="G25" i="25"/>
  <c r="P39" i="19"/>
  <c r="P40" i="19"/>
  <c r="P52" i="20"/>
  <c r="P46" i="23"/>
  <c r="P60" i="22"/>
  <c r="P59" i="23"/>
  <c r="P52" i="24"/>
  <c r="P54" i="25"/>
  <c r="P56" i="20"/>
  <c r="P55" i="20"/>
  <c r="P58" i="22"/>
  <c r="P31" i="23"/>
  <c r="P30" i="23"/>
  <c r="P18" i="22"/>
  <c r="P24" i="23"/>
  <c r="P50" i="25"/>
  <c r="P51" i="23"/>
  <c r="P36" i="19"/>
  <c r="P60" i="19"/>
  <c r="P53" i="20"/>
  <c r="P56" i="18"/>
  <c r="P23" i="18"/>
  <c r="P39" i="18"/>
  <c r="P32" i="20"/>
  <c r="P51" i="24"/>
  <c r="P15" i="18"/>
  <c r="P24" i="18"/>
  <c r="P31" i="18"/>
  <c r="P40" i="18"/>
  <c r="P47" i="18"/>
  <c r="P60" i="18"/>
  <c r="P22" i="19"/>
  <c r="P35" i="19"/>
  <c r="P57" i="19"/>
  <c r="P17" i="20"/>
  <c r="P24" i="20"/>
  <c r="P27" i="20"/>
  <c r="P19" i="22"/>
  <c r="P26" i="22"/>
  <c r="P29" i="22"/>
  <c r="P42" i="22"/>
  <c r="P59" i="22"/>
  <c r="P16" i="23"/>
  <c r="P21" i="23"/>
  <c r="P32" i="23"/>
  <c r="P39" i="23"/>
  <c r="P48" i="23"/>
  <c r="P54" i="23"/>
  <c r="P32" i="24"/>
  <c r="P45" i="24"/>
  <c r="P59" i="24"/>
  <c r="P12" i="25"/>
  <c r="P27" i="25"/>
  <c r="P30" i="25"/>
  <c r="P43" i="25"/>
  <c r="P48" i="25"/>
  <c r="P59" i="25"/>
  <c r="I16" i="4"/>
  <c r="I14" i="4"/>
  <c r="I17" i="4"/>
  <c r="F17" i="4"/>
  <c r="E16" i="4"/>
  <c r="G25" i="19"/>
  <c r="F16" i="4"/>
  <c r="P23" i="23"/>
  <c r="P30" i="20"/>
  <c r="P12" i="22"/>
  <c r="P57" i="18"/>
  <c r="P18" i="25"/>
  <c r="P56" i="22"/>
  <c r="P16" i="18"/>
  <c r="P18" i="18"/>
  <c r="P35" i="25"/>
  <c r="P49" i="23"/>
  <c r="P18" i="23"/>
  <c r="P54" i="22"/>
  <c r="P28" i="22"/>
  <c r="P42" i="20"/>
  <c r="P27" i="18"/>
  <c r="J17" i="4"/>
  <c r="J16" i="4"/>
  <c r="P52" i="19"/>
  <c r="P40" i="20"/>
  <c r="P41" i="20"/>
  <c r="P50" i="22"/>
  <c r="P51" i="22"/>
  <c r="F25" i="23"/>
  <c r="P49" i="18"/>
  <c r="P15" i="25"/>
  <c r="P23" i="20"/>
  <c r="P31" i="24"/>
  <c r="P51" i="20"/>
  <c r="P51" i="19"/>
  <c r="P45" i="18"/>
  <c r="P61" i="19"/>
  <c r="P33" i="23"/>
  <c r="P56" i="24"/>
  <c r="P44" i="22"/>
  <c r="P58" i="20"/>
  <c r="P21" i="20"/>
  <c r="P47" i="19"/>
  <c r="P53" i="18"/>
  <c r="I13" i="4"/>
  <c r="P19" i="19"/>
  <c r="P20" i="19"/>
  <c r="P44" i="19"/>
  <c r="P43" i="19"/>
  <c r="P59" i="19"/>
  <c r="P47" i="23"/>
  <c r="P44" i="24"/>
  <c r="P51" i="25"/>
  <c r="P20" i="18"/>
  <c r="P21" i="18"/>
  <c r="P30" i="18"/>
  <c r="P29" i="18"/>
  <c r="P36" i="18"/>
  <c r="P34" i="18"/>
  <c r="P38" i="18"/>
  <c r="P33" i="18"/>
  <c r="P41" i="18"/>
  <c r="P43" i="18"/>
  <c r="P46" i="18"/>
  <c r="P42" i="18"/>
  <c r="P44" i="18"/>
  <c r="P51" i="18"/>
  <c r="P52" i="18"/>
  <c r="P61" i="18"/>
  <c r="P62" i="18"/>
  <c r="P58" i="18"/>
  <c r="P59" i="18"/>
  <c r="P34" i="19"/>
  <c r="P32" i="19"/>
  <c r="P30" i="19"/>
  <c r="P50" i="19"/>
  <c r="P45" i="19"/>
  <c r="P46" i="19"/>
  <c r="P49" i="19"/>
  <c r="P58" i="19"/>
  <c r="P56" i="19"/>
  <c r="P55" i="19"/>
  <c r="P62" i="19"/>
  <c r="P12" i="20"/>
  <c r="P13" i="20"/>
  <c r="P15" i="20"/>
  <c r="P20" i="20"/>
  <c r="P18" i="20"/>
  <c r="P26" i="20"/>
  <c r="P29" i="20"/>
  <c r="P28" i="20"/>
  <c r="P35" i="20"/>
  <c r="P36" i="20"/>
  <c r="P37" i="20"/>
  <c r="P39" i="20"/>
  <c r="P45" i="20"/>
  <c r="P43" i="20"/>
  <c r="P44" i="20"/>
  <c r="P47" i="20"/>
  <c r="P54" i="20"/>
  <c r="P61" i="20"/>
  <c r="P60" i="20"/>
  <c r="P59" i="20"/>
  <c r="P17" i="22"/>
  <c r="P16" i="22"/>
  <c r="P25" i="22"/>
  <c r="P23" i="22"/>
  <c r="P24" i="22"/>
  <c r="P22" i="22"/>
  <c r="P33" i="22"/>
  <c r="P30" i="22"/>
  <c r="P32" i="22"/>
  <c r="P41" i="22"/>
  <c r="P37" i="22"/>
  <c r="P38" i="22"/>
  <c r="P46" i="22"/>
  <c r="P47" i="22"/>
  <c r="P45" i="22"/>
  <c r="P53" i="22"/>
  <c r="P52" i="22"/>
  <c r="P57" i="22"/>
  <c r="F25" i="22"/>
  <c r="P22" i="23"/>
  <c r="P17" i="23"/>
  <c r="P19" i="23"/>
  <c r="P27" i="23"/>
  <c r="P29" i="23"/>
  <c r="P26" i="23"/>
  <c r="P38" i="23"/>
  <c r="P36" i="23"/>
  <c r="P37" i="23"/>
  <c r="P42" i="23"/>
  <c r="P44" i="23"/>
  <c r="P45" i="23"/>
  <c r="P41" i="23"/>
  <c r="P53" i="23"/>
  <c r="P57" i="23"/>
  <c r="P58" i="23"/>
  <c r="P60" i="23"/>
  <c r="P61" i="23"/>
  <c r="P42" i="24"/>
  <c r="P40" i="24"/>
  <c r="P43" i="24"/>
  <c r="P41" i="24"/>
  <c r="P39" i="24"/>
  <c r="P46" i="24"/>
  <c r="P49" i="24"/>
  <c r="P58" i="24"/>
  <c r="P54" i="24"/>
  <c r="P55" i="24"/>
  <c r="G25" i="24"/>
  <c r="P22" i="25"/>
  <c r="P23" i="25"/>
  <c r="P20" i="25"/>
  <c r="P32" i="25"/>
  <c r="P31" i="25"/>
  <c r="P29" i="25"/>
  <c r="P33" i="25"/>
  <c r="P39" i="25"/>
  <c r="P37" i="25"/>
  <c r="P41" i="25"/>
  <c r="P40" i="25"/>
  <c r="P49" i="25"/>
  <c r="P57" i="25"/>
  <c r="P56" i="25"/>
  <c r="P61" i="25"/>
  <c r="P62" i="25"/>
  <c r="P40" i="22"/>
  <c r="E14" i="4"/>
  <c r="P50" i="18"/>
  <c r="P60" i="25"/>
  <c r="P17" i="25"/>
  <c r="P48" i="22"/>
  <c r="P14" i="22"/>
  <c r="P53" i="19"/>
  <c r="P16" i="19"/>
  <c r="P48" i="18"/>
  <c r="P14" i="18"/>
  <c r="P49" i="20"/>
  <c r="P18" i="19"/>
  <c r="P24" i="19"/>
  <c r="P38" i="19"/>
  <c r="P12" i="23"/>
  <c r="P33" i="24"/>
  <c r="P13" i="25"/>
  <c r="P56" i="23"/>
  <c r="P37" i="24"/>
  <c r="P36" i="24"/>
  <c r="P61" i="24"/>
  <c r="P34" i="25"/>
  <c r="P47" i="25"/>
  <c r="P16" i="20"/>
  <c r="P57" i="24"/>
  <c r="P57" i="20"/>
  <c r="P42" i="25"/>
  <c r="P26" i="25"/>
  <c r="P48" i="20"/>
  <c r="P44" i="25"/>
  <c r="P48" i="19"/>
  <c r="P52" i="23"/>
  <c r="P61" i="22"/>
  <c r="P25" i="20"/>
  <c r="P54" i="19"/>
  <c r="P17" i="19"/>
  <c r="P54" i="18"/>
  <c r="P13" i="18"/>
  <c r="P50" i="24"/>
  <c r="P60" i="24"/>
  <c r="P25" i="19"/>
  <c r="P34" i="22"/>
  <c r="P13" i="23"/>
  <c r="P62" i="23"/>
  <c r="P36" i="25"/>
  <c r="P25" i="18"/>
  <c r="P26" i="18"/>
  <c r="P62" i="22"/>
  <c r="P62" i="24"/>
  <c r="H25" i="22"/>
  <c r="P13" i="19"/>
  <c r="P31" i="19"/>
  <c r="P13" i="22"/>
  <c r="P21" i="22"/>
  <c r="P43" i="23"/>
  <c r="P47" i="24"/>
  <c r="P14" i="25"/>
  <c r="P52" i="25"/>
  <c r="E17" i="4"/>
  <c r="E13" i="4"/>
  <c r="M13" i="25"/>
  <c r="H25" i="23"/>
  <c r="M13" i="23"/>
  <c r="M13" i="22"/>
  <c r="M13" i="19"/>
  <c r="H25" i="19"/>
  <c r="G25" i="20"/>
  <c r="M13" i="18"/>
  <c r="M16" i="19"/>
  <c r="M19" i="19"/>
  <c r="M18" i="19"/>
  <c r="C11" i="20"/>
  <c r="C11" i="23"/>
  <c r="C11" i="24"/>
  <c r="C11" i="18"/>
  <c r="C11" i="22"/>
  <c r="C11" i="21"/>
  <c r="H11" i="20"/>
  <c r="G11" i="20"/>
  <c r="G11" i="22"/>
  <c r="C11" i="19"/>
  <c r="H11" i="18"/>
  <c r="D11" i="25"/>
  <c r="D11" i="21"/>
  <c r="C33" i="21" s="1"/>
  <c r="D11" i="20"/>
  <c r="D11" i="18"/>
  <c r="D11" i="23"/>
  <c r="D11" i="24"/>
  <c r="D11" i="19"/>
  <c r="D11" i="22"/>
  <c r="G11" i="25"/>
  <c r="G11" i="24"/>
  <c r="C11" i="25"/>
  <c r="H11" i="22"/>
  <c r="H11" i="25"/>
  <c r="G11" i="21"/>
  <c r="J10" i="21" s="1"/>
  <c r="H11" i="19"/>
  <c r="H11" i="23"/>
  <c r="G11" i="23"/>
  <c r="G11" i="19"/>
  <c r="H11" i="24"/>
  <c r="D35" i="4"/>
  <c r="J10" i="4"/>
  <c r="E35" i="4"/>
  <c r="M20" i="19"/>
  <c r="M16" i="20"/>
  <c r="F14" i="4"/>
  <c r="M16" i="23"/>
  <c r="M14" i="22"/>
  <c r="M19" i="18"/>
  <c r="M24" i="19"/>
  <c r="M24" i="21"/>
  <c r="M24" i="25"/>
  <c r="M24" i="24"/>
  <c r="P32" i="18"/>
  <c r="P55" i="18"/>
  <c r="P37" i="19"/>
  <c r="P42" i="19"/>
  <c r="P41" i="19"/>
  <c r="P38" i="20"/>
  <c r="P34" i="20"/>
  <c r="P35" i="24"/>
  <c r="P53" i="24"/>
  <c r="P24" i="25"/>
  <c r="P21" i="25"/>
  <c r="P45" i="25"/>
  <c r="P55" i="25"/>
  <c r="M24" i="22"/>
  <c r="C33" i="24" l="1"/>
  <c r="C33" i="25"/>
  <c r="C33" i="19"/>
  <c r="C33" i="20"/>
  <c r="C32" i="18"/>
  <c r="C33" i="22"/>
  <c r="C33" i="23"/>
  <c r="H26" i="19"/>
  <c r="H26" i="24"/>
  <c r="H26" i="25"/>
  <c r="H28" i="18"/>
  <c r="J5" i="28"/>
  <c r="K6" i="28"/>
  <c r="K7" i="28" s="1"/>
  <c r="C8" i="21"/>
  <c r="C8" i="19"/>
  <c r="C8" i="24"/>
  <c r="C8" i="23"/>
  <c r="C8" i="22"/>
  <c r="I10" i="4"/>
  <c r="C8" i="4"/>
  <c r="D25" i="19"/>
  <c r="D25" i="25"/>
  <c r="F25" i="20"/>
  <c r="G26" i="20" s="1"/>
  <c r="C25" i="22"/>
  <c r="E25" i="18"/>
  <c r="C25" i="18"/>
  <c r="E25" i="20"/>
  <c r="C25" i="25"/>
  <c r="D25" i="18"/>
  <c r="C25" i="24"/>
  <c r="D25" i="20"/>
  <c r="F25" i="25"/>
  <c r="G26" i="25" s="1"/>
  <c r="C25" i="19"/>
  <c r="G25" i="22"/>
  <c r="G26" i="22" s="1"/>
  <c r="D25" i="24"/>
  <c r="E10" i="4"/>
  <c r="I10" i="20"/>
  <c r="C8" i="18"/>
  <c r="C25" i="23"/>
  <c r="F25" i="18"/>
  <c r="G25" i="23"/>
  <c r="G26" i="23" s="1"/>
  <c r="F25" i="19"/>
  <c r="G26" i="19" s="1"/>
  <c r="G25" i="18"/>
  <c r="H26" i="18" s="1"/>
  <c r="D25" i="22"/>
  <c r="E25" i="25"/>
  <c r="E25" i="24"/>
  <c r="E25" i="23"/>
  <c r="F26" i="23" s="1"/>
  <c r="E25" i="22"/>
  <c r="C25" i="20"/>
  <c r="D25" i="23"/>
  <c r="F25" i="24"/>
  <c r="E28" i="19"/>
  <c r="E25" i="19"/>
  <c r="H25" i="20"/>
  <c r="H26" i="20" s="1"/>
  <c r="M13" i="20"/>
  <c r="H28" i="19"/>
  <c r="G28" i="18"/>
  <c r="F28" i="18"/>
  <c r="C28" i="18"/>
  <c r="D28" i="18"/>
  <c r="E28" i="18"/>
  <c r="C28" i="19"/>
  <c r="D28" i="19"/>
  <c r="F28" i="19"/>
  <c r="G28" i="19"/>
  <c r="K10" i="18"/>
  <c r="F11" i="22"/>
  <c r="K10" i="22" s="1"/>
  <c r="F11" i="25"/>
  <c r="K10" i="25" s="1"/>
  <c r="F11" i="19"/>
  <c r="K10" i="19" s="1"/>
  <c r="F11" i="18"/>
  <c r="F11" i="20"/>
  <c r="K10" i="20" s="1"/>
  <c r="F11" i="24"/>
  <c r="K10" i="24" s="1"/>
  <c r="F11" i="21"/>
  <c r="K10" i="21" s="1"/>
  <c r="J10" i="18"/>
  <c r="I10" i="18"/>
  <c r="C8" i="20"/>
  <c r="F11" i="23"/>
  <c r="K10" i="23" s="1"/>
  <c r="E11" i="25"/>
  <c r="E11" i="20"/>
  <c r="E11" i="23"/>
  <c r="E11" i="21"/>
  <c r="E11" i="24"/>
  <c r="E11" i="19"/>
  <c r="E11" i="22"/>
  <c r="E11" i="18"/>
  <c r="J10" i="20"/>
  <c r="I10" i="21"/>
  <c r="I10" i="22"/>
  <c r="J10" i="22"/>
  <c r="J10" i="24"/>
  <c r="I10" i="24"/>
  <c r="I10" i="25"/>
  <c r="J10" i="25"/>
  <c r="C8" i="25"/>
  <c r="I10" i="23"/>
  <c r="J10" i="23"/>
  <c r="J10" i="19"/>
  <c r="I10" i="19"/>
  <c r="M14" i="24"/>
  <c r="C28" i="24" s="1"/>
  <c r="M15" i="23"/>
  <c r="M19" i="22"/>
  <c r="G28" i="22" s="1"/>
  <c r="M17" i="20"/>
  <c r="H26" i="22" l="1"/>
  <c r="H26" i="23"/>
  <c r="H29" i="18"/>
  <c r="K28" i="25"/>
  <c r="I28" i="25"/>
  <c r="D26" i="25"/>
  <c r="E28" i="22"/>
  <c r="F28" i="22"/>
  <c r="G29" i="22" s="1"/>
  <c r="I5" i="28"/>
  <c r="J6" i="28"/>
  <c r="J7" i="28" s="1"/>
  <c r="H28" i="22"/>
  <c r="J28" i="22" s="1"/>
  <c r="D28" i="22"/>
  <c r="F26" i="20"/>
  <c r="E26" i="24"/>
  <c r="D26" i="24"/>
  <c r="E26" i="20"/>
  <c r="D26" i="22"/>
  <c r="F26" i="18"/>
  <c r="D26" i="19"/>
  <c r="E26" i="19"/>
  <c r="E26" i="25"/>
  <c r="G26" i="18"/>
  <c r="E26" i="18"/>
  <c r="D26" i="20"/>
  <c r="G29" i="25"/>
  <c r="D26" i="23"/>
  <c r="E26" i="22"/>
  <c r="F26" i="25"/>
  <c r="D26" i="18"/>
  <c r="F29" i="19"/>
  <c r="E29" i="19"/>
  <c r="E26" i="23"/>
  <c r="F26" i="22"/>
  <c r="F26" i="19"/>
  <c r="G26" i="24"/>
  <c r="F26" i="24"/>
  <c r="E29" i="25"/>
  <c r="H29" i="19"/>
  <c r="F29" i="25"/>
  <c r="H29" i="25"/>
  <c r="J28" i="25"/>
  <c r="J28" i="19"/>
  <c r="I28" i="19"/>
  <c r="D29" i="25"/>
  <c r="G28" i="20"/>
  <c r="E28" i="20"/>
  <c r="F28" i="20"/>
  <c r="H28" i="20"/>
  <c r="C28" i="20"/>
  <c r="D28" i="20"/>
  <c r="I28" i="18"/>
  <c r="J28" i="18"/>
  <c r="F29" i="18"/>
  <c r="E29" i="18"/>
  <c r="D29" i="18"/>
  <c r="K28" i="18"/>
  <c r="G29" i="18"/>
  <c r="H28" i="24"/>
  <c r="E28" i="24"/>
  <c r="D28" i="24"/>
  <c r="F28" i="24"/>
  <c r="G28" i="24"/>
  <c r="C28" i="23"/>
  <c r="F28" i="23"/>
  <c r="G28" i="23"/>
  <c r="E28" i="23"/>
  <c r="H28" i="23"/>
  <c r="D28" i="23"/>
  <c r="C28" i="22"/>
  <c r="D29" i="19"/>
  <c r="K28" i="19"/>
  <c r="G29" i="19"/>
  <c r="J28" i="23" l="1"/>
  <c r="D29" i="22"/>
  <c r="H29" i="22"/>
  <c r="K28" i="22"/>
  <c r="I28" i="22"/>
  <c r="F29" i="22"/>
  <c r="E29" i="22"/>
  <c r="H5" i="28"/>
  <c r="H6" i="28" s="1"/>
  <c r="H7" i="28" s="1"/>
  <c r="I6" i="28"/>
  <c r="I7" i="28" s="1"/>
  <c r="E29" i="24"/>
  <c r="F29" i="23"/>
  <c r="D29" i="20"/>
  <c r="E29" i="20"/>
  <c r="F29" i="20"/>
  <c r="K28" i="20"/>
  <c r="G29" i="20"/>
  <c r="I28" i="20"/>
  <c r="J28" i="20"/>
  <c r="H29" i="20"/>
  <c r="I28" i="24"/>
  <c r="J28" i="24"/>
  <c r="H29" i="24"/>
  <c r="D29" i="24"/>
  <c r="F29" i="24"/>
  <c r="K28" i="24"/>
  <c r="G29" i="24"/>
  <c r="K28" i="23"/>
  <c r="G29" i="23"/>
  <c r="I28" i="23"/>
  <c r="H29" i="23"/>
  <c r="E29" i="23"/>
  <c r="D29" i="23"/>
  <c r="N63" i="21" l="1"/>
  <c r="H14" i="21" s="1"/>
  <c r="N64" i="21"/>
  <c r="H15" i="21" s="1"/>
  <c r="N65" i="21"/>
  <c r="H16" i="21" s="1"/>
  <c r="N66" i="21"/>
  <c r="H17" i="21" s="1"/>
  <c r="N67" i="21"/>
  <c r="H18" i="21" s="1"/>
  <c r="N68" i="21"/>
  <c r="H19" i="21" s="1"/>
  <c r="N69" i="21"/>
  <c r="H20" i="21" s="1"/>
  <c r="N70" i="21"/>
  <c r="H21" i="21" s="1"/>
  <c r="N71" i="21"/>
  <c r="H22" i="21" s="1"/>
  <c r="M18" i="21" l="1"/>
  <c r="M17" i="21"/>
  <c r="M16" i="21"/>
  <c r="M20" i="21"/>
  <c r="H15" i="4"/>
  <c r="M15" i="21"/>
  <c r="M19" i="21"/>
  <c r="M14" i="21"/>
  <c r="M22" i="21"/>
  <c r="M21" i="21"/>
  <c r="D15" i="4"/>
  <c r="N62" i="21"/>
  <c r="H13" i="21" s="1"/>
  <c r="M13" i="21" l="1"/>
  <c r="H28" i="21" s="1"/>
  <c r="H25" i="21"/>
  <c r="F15" i="4"/>
  <c r="J15" i="4"/>
  <c r="N61" i="21" l="1"/>
  <c r="G24" i="21" s="1"/>
  <c r="N60" i="21" l="1"/>
  <c r="G15" i="4"/>
  <c r="I15" i="4" s="1"/>
  <c r="P71" i="21" l="1"/>
  <c r="G23" i="21"/>
  <c r="N59" i="21"/>
  <c r="P70" i="21" l="1"/>
  <c r="G22" i="21"/>
  <c r="J22" i="21" l="1"/>
  <c r="I22" i="21"/>
  <c r="N58" i="21"/>
  <c r="P69" i="21" l="1"/>
  <c r="G21" i="21"/>
  <c r="I21" i="21" l="1"/>
  <c r="J21" i="21"/>
  <c r="N57" i="21"/>
  <c r="P68" i="21" l="1"/>
  <c r="G20" i="21"/>
  <c r="I20" i="21" l="1"/>
  <c r="J20" i="21"/>
  <c r="N56" i="21"/>
  <c r="P67" i="21" l="1"/>
  <c r="G19" i="21"/>
  <c r="J19" i="21" l="1"/>
  <c r="I19" i="21"/>
  <c r="N55" i="21"/>
  <c r="P66" i="21" l="1"/>
  <c r="G18" i="21"/>
  <c r="I18" i="21" l="1"/>
  <c r="J18" i="21"/>
  <c r="N54" i="21"/>
  <c r="P65" i="21" l="1"/>
  <c r="G17" i="21"/>
  <c r="I17" i="21" l="1"/>
  <c r="J17" i="21"/>
  <c r="N53" i="21" l="1"/>
  <c r="G16" i="21" l="1"/>
  <c r="P64" i="21"/>
  <c r="J16" i="21" l="1"/>
  <c r="I16" i="21"/>
  <c r="N52" i="21"/>
  <c r="P63" i="21" l="1"/>
  <c r="G15" i="21"/>
  <c r="N51" i="21"/>
  <c r="G14" i="21" l="1"/>
  <c r="P62" i="21"/>
  <c r="I15" i="21"/>
  <c r="J15" i="21"/>
  <c r="J14" i="21" l="1"/>
  <c r="I14" i="21"/>
  <c r="N49" i="21"/>
  <c r="N50" i="21" l="1"/>
  <c r="P60" i="21" s="1"/>
  <c r="C15" i="4"/>
  <c r="E15" i="4" s="1"/>
  <c r="F24" i="21"/>
  <c r="K24" i="21" s="1"/>
  <c r="N47" i="21"/>
  <c r="N46" i="21"/>
  <c r="N45" i="21"/>
  <c r="N44" i="21"/>
  <c r="N43" i="21"/>
  <c r="N42" i="21"/>
  <c r="N41" i="21"/>
  <c r="N40" i="21"/>
  <c r="N39" i="21"/>
  <c r="N38" i="21"/>
  <c r="N37" i="21"/>
  <c r="N35" i="21"/>
  <c r="N34" i="21"/>
  <c r="N33" i="21"/>
  <c r="N32" i="21"/>
  <c r="N31" i="21"/>
  <c r="N30" i="21"/>
  <c r="N29" i="21"/>
  <c r="N28" i="21"/>
  <c r="N26" i="21"/>
  <c r="N27" i="21"/>
  <c r="N25" i="21"/>
  <c r="N23" i="21"/>
  <c r="N22" i="21"/>
  <c r="N21" i="21"/>
  <c r="N20" i="21"/>
  <c r="N19" i="21"/>
  <c r="N18" i="21"/>
  <c r="N17" i="21"/>
  <c r="N16" i="21"/>
  <c r="N15" i="21"/>
  <c r="N14" i="21"/>
  <c r="N13" i="21"/>
  <c r="N11" i="21"/>
  <c r="N10" i="21"/>
  <c r="N9" i="21"/>
  <c r="N8" i="21"/>
  <c r="N7" i="21"/>
  <c r="N6" i="21"/>
  <c r="N5" i="21"/>
  <c r="N4" i="21"/>
  <c r="N3" i="21"/>
  <c r="N2" i="21"/>
  <c r="C14" i="21" l="1"/>
  <c r="C16" i="21"/>
  <c r="C18" i="21"/>
  <c r="C20" i="21"/>
  <c r="C22" i="21"/>
  <c r="C24" i="21"/>
  <c r="D14" i="21"/>
  <c r="D16" i="21"/>
  <c r="D18" i="21"/>
  <c r="D20" i="21"/>
  <c r="D22" i="21"/>
  <c r="D24" i="21"/>
  <c r="E14" i="21"/>
  <c r="E20" i="21"/>
  <c r="F13" i="21"/>
  <c r="F15" i="21"/>
  <c r="K15" i="21" s="1"/>
  <c r="F16" i="21"/>
  <c r="K16" i="21" s="1"/>
  <c r="F20" i="21"/>
  <c r="K20" i="21" s="1"/>
  <c r="F21" i="21"/>
  <c r="K21" i="21" s="1"/>
  <c r="F22" i="21"/>
  <c r="K22" i="21" s="1"/>
  <c r="N24" i="21"/>
  <c r="P26" i="21" s="1"/>
  <c r="E13" i="21"/>
  <c r="E15" i="21"/>
  <c r="E16" i="21"/>
  <c r="E17" i="21"/>
  <c r="E18" i="21"/>
  <c r="E19" i="21"/>
  <c r="E21" i="21"/>
  <c r="E22" i="21"/>
  <c r="N36" i="21"/>
  <c r="P36" i="21" s="1"/>
  <c r="E24" i="21"/>
  <c r="F14" i="21"/>
  <c r="K14" i="21" s="1"/>
  <c r="F17" i="21"/>
  <c r="K17" i="21" s="1"/>
  <c r="F18" i="21"/>
  <c r="K18" i="21" s="1"/>
  <c r="F19" i="21"/>
  <c r="K19" i="21" s="1"/>
  <c r="N48" i="21"/>
  <c r="P52" i="21" s="1"/>
  <c r="G13" i="21"/>
  <c r="P61" i="21"/>
  <c r="C13" i="21"/>
  <c r="C15" i="21"/>
  <c r="C17" i="21"/>
  <c r="C19" i="21"/>
  <c r="C21" i="21"/>
  <c r="N12" i="21"/>
  <c r="P18" i="21" s="1"/>
  <c r="D13" i="21"/>
  <c r="D15" i="21"/>
  <c r="D17" i="21"/>
  <c r="D19" i="21"/>
  <c r="D21" i="21"/>
  <c r="P50" i="21" l="1"/>
  <c r="P27" i="21"/>
  <c r="P55" i="21"/>
  <c r="P48" i="21"/>
  <c r="P57" i="21"/>
  <c r="P33" i="21"/>
  <c r="P25" i="21"/>
  <c r="P54" i="21"/>
  <c r="P29" i="21"/>
  <c r="P31" i="21"/>
  <c r="P53" i="21"/>
  <c r="P40" i="21"/>
  <c r="P51" i="21"/>
  <c r="P30" i="21"/>
  <c r="P58" i="21"/>
  <c r="P49" i="21"/>
  <c r="P32" i="21"/>
  <c r="P24" i="21"/>
  <c r="P45" i="21"/>
  <c r="P39" i="21"/>
  <c r="P43" i="21"/>
  <c r="P56" i="21"/>
  <c r="P28" i="21"/>
  <c r="P34" i="21"/>
  <c r="P15" i="21"/>
  <c r="P20" i="21"/>
  <c r="P12" i="21"/>
  <c r="P13" i="21"/>
  <c r="E23" i="21"/>
  <c r="E28" i="21" s="1"/>
  <c r="P47" i="21"/>
  <c r="P42" i="21"/>
  <c r="P37" i="21"/>
  <c r="C23" i="21"/>
  <c r="C25" i="21" s="1"/>
  <c r="P23" i="21"/>
  <c r="P44" i="21"/>
  <c r="P16" i="21"/>
  <c r="P21" i="21"/>
  <c r="P19" i="21"/>
  <c r="K13" i="21"/>
  <c r="G28" i="21"/>
  <c r="G25" i="21"/>
  <c r="J13" i="21"/>
  <c r="I13" i="21"/>
  <c r="D28" i="21"/>
  <c r="P17" i="21"/>
  <c r="F23" i="21"/>
  <c r="K23" i="21" s="1"/>
  <c r="P59" i="21"/>
  <c r="P46" i="21"/>
  <c r="P41" i="21"/>
  <c r="D23" i="21"/>
  <c r="D25" i="21" s="1"/>
  <c r="P35" i="21"/>
  <c r="P38" i="21"/>
  <c r="P22" i="21"/>
  <c r="P14" i="21"/>
  <c r="E25" i="21" l="1"/>
  <c r="E26" i="21" s="1"/>
  <c r="H26" i="21"/>
  <c r="I28" i="21"/>
  <c r="H29" i="21"/>
  <c r="J28" i="21"/>
  <c r="F25" i="21"/>
  <c r="D26" i="21"/>
  <c r="F28" i="21"/>
  <c r="F29" i="21" s="1"/>
  <c r="C28" i="21"/>
  <c r="D29" i="21" s="1"/>
  <c r="E29" i="21"/>
  <c r="F26" i="21" l="1"/>
  <c r="G29" i="21"/>
  <c r="G26" i="21"/>
  <c r="K28" i="21"/>
</calcChain>
</file>

<file path=xl/sharedStrings.xml><?xml version="1.0" encoding="utf-8"?>
<sst xmlns="http://schemas.openxmlformats.org/spreadsheetml/2006/main" count="921" uniqueCount="246">
  <si>
    <t>Área licenciada para vivienda y otros destinos en Bogotá</t>
  </si>
  <si>
    <t>febrero</t>
  </si>
  <si>
    <t>AÑO CORRIDO</t>
  </si>
  <si>
    <t>MES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</si>
  <si>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</si>
  <si>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</si>
  <si>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</si>
  <si>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</si>
  <si>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</si>
  <si>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</si>
  <si>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</si>
  <si>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</si>
  <si>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</si>
  <si>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</si>
  <si>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</si>
  <si>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</si>
  <si>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</si>
  <si>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</si>
  <si>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</si>
  <si>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</si>
  <si>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</si>
  <si>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</si>
  <si>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</si>
  <si>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</si>
  <si>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</si>
  <si>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</si>
  <si>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>Año corrido</t>
  </si>
  <si>
    <t>Variación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</si>
  <si>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</si>
  <si>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</si>
  <si>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</si>
  <si>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</si>
  <si>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</si>
  <si>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</si>
  <si>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</si>
  <si>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</si>
  <si>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</si>
  <si>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</si>
  <si>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</si>
  <si>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</si>
  <si>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Bogotá</t>
  </si>
  <si>
    <t>VIP</t>
  </si>
  <si>
    <t>VIP a VIS</t>
  </si>
  <si>
    <t>No VIS</t>
  </si>
  <si>
    <t>Fuente: La Galería inmobiliaria.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</si>
  <si>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</si>
  <si>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</si>
  <si>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</si>
  <si>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</si>
  <si>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</si>
  <si>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</si>
  <si>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</si>
  <si>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</si>
  <si>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</si>
  <si>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</si>
  <si>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</si>
  <si>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</si>
  <si>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</si>
  <si>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</si>
  <si>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</si>
  <si>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</si>
  <si>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</si>
  <si>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Millones de dolares</t>
  </si>
  <si>
    <t>Insumos de la construcción para edificaciones importados a Bogotá</t>
  </si>
  <si>
    <t>Insumos de la construcción para obras civiles importados a Bogotá</t>
  </si>
  <si>
    <t>recreacionales, entre otros</t>
  </si>
  <si>
    <t>alcantarillado, gas, electricidad, telecomunicaciones, centrales hidroeléctricas, oleoductos, viaductos acueductos, parques e</t>
  </si>
  <si>
    <t>instalaciones deportivas.</t>
  </si>
  <si>
    <t>Licencias total</t>
  </si>
  <si>
    <t>Total área licenciada para edificaciones en Bogotá</t>
  </si>
  <si>
    <t>Licencias vivienda</t>
  </si>
  <si>
    <t>Total área licenciada para vivienda en Bogotá</t>
  </si>
  <si>
    <t>Licencias VIS</t>
  </si>
  <si>
    <t>Total área licenciada para Vivienda de Interés Social en Bogotá</t>
  </si>
  <si>
    <t>Licencias No VIS</t>
  </si>
  <si>
    <t>Total área licenciada para vivienda diferente a VIS en Bogotá</t>
  </si>
  <si>
    <t>Licencias otros destinos</t>
  </si>
  <si>
    <t>Ventas de vivienda</t>
  </si>
  <si>
    <t xml:space="preserve">Nota: Los valores negativos en la serie de ventas, se refieren compromisos de venta en los que el comprador desiste del negocio. </t>
  </si>
  <si>
    <t>Nota: teniendo en cuenta los registros en cero en diciembre de 2015 y enero de 2016, no se calculan las variaciones para enero de 2016.</t>
  </si>
  <si>
    <t>Oferta</t>
  </si>
  <si>
    <t>Rotación</t>
  </si>
  <si>
    <t>Trimestre de referencia info  del boletin</t>
  </si>
  <si>
    <t>I</t>
  </si>
  <si>
    <t>Número mes referencia info del boletín</t>
  </si>
  <si>
    <t>Año de referencia de la info del boletín</t>
  </si>
  <si>
    <t>5 meses anteriores</t>
  </si>
  <si>
    <t>enero</t>
  </si>
  <si>
    <t>Ene</t>
  </si>
  <si>
    <t>Feb</t>
  </si>
  <si>
    <t>marzo</t>
  </si>
  <si>
    <t>Mar</t>
  </si>
  <si>
    <t>abril</t>
  </si>
  <si>
    <t>Abr</t>
  </si>
  <si>
    <t>mayo</t>
  </si>
  <si>
    <t>May</t>
  </si>
  <si>
    <t>junio</t>
  </si>
  <si>
    <t>Jun</t>
  </si>
  <si>
    <t>julio</t>
  </si>
  <si>
    <t>Jul</t>
  </si>
  <si>
    <t>agosto</t>
  </si>
  <si>
    <t>Ago</t>
  </si>
  <si>
    <t>septiembre</t>
  </si>
  <si>
    <t>Sep</t>
  </si>
  <si>
    <t>octubre</t>
  </si>
  <si>
    <t>Oct</t>
  </si>
  <si>
    <t>noviembre</t>
  </si>
  <si>
    <t>Nov</t>
  </si>
  <si>
    <t>diciembre</t>
  </si>
  <si>
    <t>Dic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</si>
  <si>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</si>
  <si>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</si>
  <si>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</si>
  <si>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</si>
  <si>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</si>
  <si>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</si>
  <si>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</si>
  <si>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</si>
  <si>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</si>
  <si>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Proyectos</t>
  </si>
  <si>
    <t>Ventas de VIP</t>
  </si>
  <si>
    <t>Ventas de VIS</t>
  </si>
  <si>
    <t>Ventas de vivienda diferente a VIS</t>
  </si>
  <si>
    <t>Oferta de vivienda</t>
  </si>
  <si>
    <t>Rotación de vivienda</t>
  </si>
  <si>
    <t>Área licenciada para edificaciones</t>
  </si>
  <si>
    <t>Empleo sector de la construcción</t>
  </si>
  <si>
    <t>Resumen ventas de vivienda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</si>
  <si>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</si>
  <si>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</si>
  <si>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</si>
  <si>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</si>
  <si>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</si>
  <si>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</si>
  <si>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edificaciones no residenciales</t>
  </si>
  <si>
    <t>Producción industrial de concreto para obras civiles</t>
  </si>
  <si>
    <t>Promedio Total</t>
  </si>
  <si>
    <t>Promedio total</t>
  </si>
  <si>
    <t>Cambio miles per.</t>
  </si>
  <si>
    <t>Fuente: DIAN.</t>
  </si>
  <si>
    <t>Ventas de VIS entre 70 y 150 SMMLV</t>
  </si>
  <si>
    <t>Ocupados construcción</t>
  </si>
  <si>
    <r>
      <t>Rotación del inventario de vivienda en Bogotá</t>
    </r>
    <r>
      <rPr>
        <b/>
        <vertAlign val="superscript"/>
        <sz val="10"/>
        <rFont val="Arial"/>
        <family val="2"/>
      </rPr>
      <t>1</t>
    </r>
  </si>
  <si>
    <r>
      <t>Oferta de vivienda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</si>
  <si>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</si>
  <si>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</si>
  <si>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VIS de 70-150 SMMLV en Bogotá</t>
    </r>
    <r>
      <rPr>
        <b/>
        <vertAlign val="superscript"/>
        <sz val="10"/>
        <rFont val="Arial"/>
        <family val="2"/>
      </rPr>
      <t>1</t>
    </r>
  </si>
  <si>
    <r>
      <t>Ventas de VIS de 70-135 SMMLV en Bogotá</t>
    </r>
    <r>
      <rPr>
        <b/>
        <vertAlign val="superscript"/>
        <sz val="10"/>
        <rFont val="Arial"/>
        <family val="2"/>
      </rPr>
      <t>1</t>
    </r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</si>
  <si>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</si>
  <si>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en Bogotá</t>
    </r>
    <r>
      <rPr>
        <b/>
        <vertAlign val="superscript"/>
        <sz val="10"/>
        <rFont val="Arial"/>
        <family val="2"/>
      </rPr>
      <t>1</t>
    </r>
  </si>
  <si>
    <r>
      <t>Número de proyectos de vivienda en Bogotá</t>
    </r>
    <r>
      <rPr>
        <b/>
        <vertAlign val="superscript"/>
        <sz val="10"/>
        <rFont val="Arial"/>
        <family val="2"/>
      </rPr>
      <t>1</t>
    </r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</si>
  <si>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</si>
  <si>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</si>
  <si>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</si>
  <si>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</si>
  <si>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</si>
  <si>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</si>
  <si>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</si>
  <si>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</si>
  <si>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</si>
  <si>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</si>
  <si>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</si>
  <si>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</si>
  <si>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</si>
  <si>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t>aglomeraciones con mas de un millón de habitantes.</t>
  </si>
  <si>
    <t>Según decreto 1467 de 2019 del ministrerio de vivienda, se aplica un precio excepcional máximo para viviendas VIS de 150 SMLV, para</t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</si>
  <si>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</si>
  <si>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</si>
  <si>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</si>
  <si>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</si>
  <si>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</si>
  <si>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</si>
  <si>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</si>
  <si>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</si>
  <si>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</si>
  <si>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</si>
  <si>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</si>
  <si>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Corresponde al número de viviendas que se encuentran en oferta en el mercado (sobre planos, en construcción o terminadas).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</si>
  <si>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</si>
  <si>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La rotación corresponde al número de meses que demoraría en comercializarse el inventario o stock con base en las ventas del mes.</t>
    </r>
  </si>
  <si>
    <t>Costos</t>
  </si>
  <si>
    <t>Cifras de 2022 por definir, gráficas con informacion hasta 2021</t>
  </si>
  <si>
    <t>miles de personas</t>
  </si>
  <si>
    <t>Total ICOCED</t>
  </si>
  <si>
    <t>Edificaciones residenciales</t>
  </si>
  <si>
    <t>Edificaciones no residenciales</t>
  </si>
  <si>
    <t>Residenciales</t>
  </si>
  <si>
    <t>No residenciales</t>
  </si>
  <si>
    <t>Variación mensual ICOCED en Bogotá</t>
  </si>
  <si>
    <t>A partir de enero de 2022, en reemplazo del ICCV, el DANE publica el Indice de construccciion de edificaciones</t>
  </si>
  <si>
    <t>Indice de costos de construcción de edificaciones ICOCED en Bogotá</t>
  </si>
  <si>
    <t>Las cifras de 2021 y 2022 son provisionales</t>
  </si>
  <si>
    <t>Fuente: Galería inmobiliaria</t>
  </si>
  <si>
    <t>Fuente: DANE</t>
  </si>
  <si>
    <t>La fuente no suministró informacion par el mes de julio de 2022</t>
  </si>
  <si>
    <t>Elaborado por: George Zambrano Gutierrez - Profesional Especializado  DEDE</t>
  </si>
  <si>
    <t>Fuentes: DANE</t>
  </si>
  <si>
    <t>miles de viviendas, año corrido Octubre 2022</t>
  </si>
  <si>
    <t>La fuente no suministró información para el mes de Octubre de 2022</t>
  </si>
  <si>
    <t>La fuente no suministró informacion par el mes de Octubre de 2022</t>
  </si>
  <si>
    <t>porcentaje acumulado a Noviembre de 2022</t>
  </si>
  <si>
    <t>Año corrido a Noviembre</t>
  </si>
  <si>
    <t>Noviembre</t>
  </si>
  <si>
    <t>variaciones Noviembre 2022</t>
  </si>
  <si>
    <t>Noviembre de 2022</t>
  </si>
  <si>
    <t>miles de personas, trimestre móvil Septiembre - Noviembre</t>
  </si>
  <si>
    <t>,</t>
  </si>
  <si>
    <t>anual 2017-2022</t>
  </si>
  <si>
    <t>Periodo</t>
  </si>
  <si>
    <t>Mes</t>
  </si>
  <si>
    <t>% Cambio
Anual</t>
  </si>
  <si>
    <t>Número de proyectos de vivienda en Bogotá</t>
  </si>
  <si>
    <t xml:space="preserve"> unidades, anual 2017 - 2022</t>
  </si>
  <si>
    <t>porcentaje, variacion anual 2017-2022</t>
  </si>
  <si>
    <t>número de viviendas anual 2017-2022</t>
  </si>
  <si>
    <t>Ventas de vivienda en Bogotá</t>
  </si>
  <si>
    <t>miles de viviendas, anual 2017-2022</t>
  </si>
  <si>
    <t>Ventas de Vivienda de Interés Prioritario (VIP) en Bogotá</t>
  </si>
  <si>
    <t>numero de viviendas</t>
  </si>
  <si>
    <t>Ventas de Vivienda diferente a VIS en Bogotá</t>
  </si>
  <si>
    <t>número de años, anual 2017-2022</t>
  </si>
  <si>
    <t>Rotación del inventario de vivienda en Bogotá</t>
  </si>
  <si>
    <t>número de años, anual 2017- 2022</t>
  </si>
  <si>
    <t>Informacion disponible hasta junio de 2022.</t>
  </si>
  <si>
    <t>Oferta de vivienda en Bogotá</t>
  </si>
  <si>
    <t>miles de viviendas mensual -</t>
  </si>
  <si>
    <t>miles de viviendas 2017-2022</t>
  </si>
  <si>
    <t>% Cambio   '21/'22</t>
  </si>
  <si>
    <t>miles de viviendas anual 2017-2022</t>
  </si>
  <si>
    <t>miles de metros cuadrados 2021-2022</t>
  </si>
  <si>
    <t>% del total '22</t>
  </si>
  <si>
    <t>Informacion disponible hasta Noviembre de 2022.</t>
  </si>
  <si>
    <t>miles de toneladas métricas, mensual 2017-2022</t>
  </si>
  <si>
    <t>'22 como % de '21</t>
  </si>
  <si>
    <t>% Cambio '21/'20</t>
  </si>
  <si>
    <t/>
  </si>
  <si>
    <t>miles de toneladas métricas, promedio móvil 12 meses 2018-2022</t>
  </si>
  <si>
    <t>miles de dólares CIF, mensual 2017-2022</t>
  </si>
  <si>
    <t>millones de dólares CIF, promedio móvil 12 meses 2018-2022</t>
  </si>
  <si>
    <t>miles de metros cúbicos, mensual 2017-2022</t>
  </si>
  <si>
    <t>miles de metros cúbicos, promedio móvil 12 meses 2018-2022</t>
  </si>
  <si>
    <t>% Cambio   '22/'21</t>
  </si>
  <si>
    <t>% Cambio   '21/'20</t>
  </si>
  <si>
    <t>miles de metros cuadrados, mensual 2017-2022</t>
  </si>
  <si>
    <t>miles de metros cuadrados, promedio móvil 12 meses 2018-2022</t>
  </si>
  <si>
    <t>Fecha de Publicación: Febrero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</si>
</sst>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_);_(* \(#,##0\);_(* &quot;-&quot;_);_(@_)"/>
    <numFmt numFmtId="165" formatCode="_(* #,##0.00_);_(* \(#,##0.00\);_(* &quot;-&quot;??_);_(@_)"/>
    <numFmt numFmtId="166" formatCode="#,##0.0"/>
    <numFmt numFmtId="167" formatCode="0.0"/>
    <numFmt numFmtId="168" formatCode="0.0%"/>
    <numFmt numFmtId="169" formatCode="#,##0.000"/>
    <numFmt numFmtId="170" formatCode="_(* #,##0_);_(* \(#,##0\);_(* &quot;-&quot;??_);_(@_)"/>
    <numFmt numFmtId="171" formatCode="_(* #,##0.0_);_(* \(#,##0.0\);_(* &quot;-&quot;??_);_(@_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8"/>
      <color rgb="FF004559"/>
      <name val="Arial"/>
      <family val="2"/>
    </font>
    <font>
      <b/>
      <sz val="8"/>
      <name val="Arial"/>
      <family val="2"/>
    </font>
    <font>
      <b/>
      <sz val="11"/>
      <color theme="0"/>
      <name val="Calibri"/>
      <family val="2"/>
      <scheme val="minor"/>
    </font>
    <font>
      <sz val="8"/>
      <color theme="0"/>
      <name val="Arial"/>
      <family val="2"/>
    </font>
    <font>
      <sz val="11"/>
      <color theme="0"/>
      <name val="Calibri"/>
      <family val="2"/>
      <scheme val="minor"/>
    </font>
    <font>
      <sz val="9"/>
      <name val="Arial"/>
      <family val="2"/>
    </font>
    <font>
      <sz val="8"/>
      <color theme="4" tint="-0.49998474074526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249977111117893"/>
        <bgColor indexed="64"/>
      </patternFill>
    </fill>
  </fills>
  <borders count="32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3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70C0"/>
      </right>
      <top/>
      <bottom/>
      <diagonal/>
    </border>
  </borders>
  <cellStyleXfs count="7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375">
    <xf numFmtId="0" fontId="0" fillId="0" borderId="0" xfId="0"/>
    <xf numFmtId="0" fontId="2" fillId="2" borderId="0" xfId="3" applyFill="1"/>
    <xf numFmtId="0" fontId="2" fillId="2" borderId="0" xfId="3" applyFill="1" applyAlignment="1">
      <alignment horizontal="left"/>
    </xf>
    <xf numFmtId="0" fontId="2" fillId="3" borderId="0" xfId="3" applyFill="1"/>
    <xf numFmtId="3" fontId="8" fillId="0" borderId="0" xfId="3" applyNumberFormat="1" applyFont="1"/>
    <xf numFmtId="3" fontId="9" fillId="0" borderId="0" xfId="3" applyNumberFormat="1" applyFont="1"/>
    <xf numFmtId="3" fontId="9" fillId="0" borderId="0" xfId="1" applyNumberFormat="1" applyFont="1" applyFill="1"/>
    <xf numFmtId="3" fontId="10" fillId="0" borderId="0" xfId="1" applyNumberFormat="1" applyFont="1" applyFill="1"/>
    <xf numFmtId="3" fontId="10" fillId="0" borderId="0" xfId="3" applyNumberFormat="1" applyFont="1"/>
    <xf numFmtId="0" fontId="2" fillId="2" borderId="18" xfId="3" applyFill="1" applyBorder="1"/>
    <xf numFmtId="0" fontId="2" fillId="2" borderId="19" xfId="3" applyFill="1" applyBorder="1"/>
    <xf numFmtId="0" fontId="2" fillId="2" borderId="16" xfId="3" applyFill="1" applyBorder="1" applyAlignment="1">
      <alignment horizontal="left"/>
    </xf>
    <xf numFmtId="0" fontId="2" fillId="3" borderId="18" xfId="3" applyFill="1" applyBorder="1"/>
    <xf numFmtId="0" fontId="2" fillId="3" borderId="19" xfId="3" applyFill="1" applyBorder="1"/>
    <xf numFmtId="0" fontId="7" fillId="3" borderId="19" xfId="3" applyFont="1" applyFill="1" applyBorder="1"/>
    <xf numFmtId="0" fontId="2" fillId="2" borderId="16" xfId="3" applyFill="1" applyBorder="1"/>
    <xf numFmtId="0" fontId="2" fillId="2" borderId="1" xfId="3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4" xfId="3" applyFill="1" applyBorder="1"/>
    <xf numFmtId="0" fontId="12" fillId="2" borderId="0" xfId="3" applyFont="1" applyFill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Alignment="1">
      <alignment horizontal="center"/>
    </xf>
    <xf numFmtId="0" fontId="12" fillId="2" borderId="0" xfId="4" applyFont="1" applyFill="1" applyAlignment="1">
      <alignment horizontal="left"/>
    </xf>
    <xf numFmtId="0" fontId="12" fillId="2" borderId="0" xfId="4" applyFont="1" applyFill="1"/>
    <xf numFmtId="0" fontId="12" fillId="2" borderId="5" xfId="4" applyFont="1" applyFill="1" applyBorder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ill="1" applyBorder="1"/>
    <xf numFmtId="0" fontId="2" fillId="2" borderId="8" xfId="3" applyFill="1" applyBorder="1"/>
    <xf numFmtId="0" fontId="6" fillId="0" borderId="0" xfId="0" applyFont="1"/>
    <xf numFmtId="0" fontId="5" fillId="0" borderId="9" xfId="0" applyFont="1" applyBorder="1"/>
    <xf numFmtId="0" fontId="5" fillId="0" borderId="10" xfId="0" applyFont="1" applyBorder="1" applyAlignment="1">
      <alignment horizontal="center"/>
    </xf>
    <xf numFmtId="0" fontId="5" fillId="0" borderId="11" xfId="0" applyFont="1" applyBorder="1"/>
    <xf numFmtId="0" fontId="5" fillId="0" borderId="11" xfId="0" applyFont="1" applyBorder="1" applyAlignment="1">
      <alignment horizontal="center"/>
    </xf>
    <xf numFmtId="0" fontId="16" fillId="3" borderId="13" xfId="3" applyFont="1" applyFill="1" applyBorder="1"/>
    <xf numFmtId="0" fontId="17" fillId="3" borderId="14" xfId="3" applyFont="1" applyFill="1" applyBorder="1" applyAlignment="1">
      <alignment horizontal="center"/>
    </xf>
    <xf numFmtId="0" fontId="2" fillId="3" borderId="15" xfId="3" applyFill="1" applyBorder="1"/>
    <xf numFmtId="0" fontId="2" fillId="0" borderId="0" xfId="3"/>
    <xf numFmtId="0" fontId="16" fillId="0" borderId="0" xfId="3" applyFont="1"/>
    <xf numFmtId="0" fontId="16" fillId="3" borderId="16" xfId="3" applyFont="1" applyFill="1" applyBorder="1"/>
    <xf numFmtId="0" fontId="17" fillId="3" borderId="0" xfId="3" applyFont="1" applyFill="1" applyAlignment="1">
      <alignment horizontal="center"/>
    </xf>
    <xf numFmtId="0" fontId="2" fillId="3" borderId="17" xfId="3" applyFill="1" applyBorder="1"/>
    <xf numFmtId="17" fontId="2" fillId="2" borderId="0" xfId="3" applyNumberFormat="1" applyFill="1"/>
    <xf numFmtId="2" fontId="2" fillId="2" borderId="0" xfId="3" applyNumberFormat="1" applyFill="1"/>
    <xf numFmtId="0" fontId="12" fillId="3" borderId="0" xfId="4" applyFont="1" applyFill="1"/>
    <xf numFmtId="0" fontId="17" fillId="3" borderId="0" xfId="4" applyFont="1" applyFill="1" applyAlignment="1">
      <alignment horizontal="center"/>
    </xf>
    <xf numFmtId="0" fontId="17" fillId="2" borderId="0" xfId="3" applyFont="1" applyFill="1" applyAlignment="1">
      <alignment horizontal="center"/>
    </xf>
    <xf numFmtId="0" fontId="16" fillId="3" borderId="0" xfId="3" applyFont="1" applyFill="1"/>
    <xf numFmtId="0" fontId="12" fillId="3" borderId="0" xfId="4" applyFont="1" applyFill="1" applyAlignment="1">
      <alignment horizontal="center"/>
    </xf>
    <xf numFmtId="0" fontId="12" fillId="0" borderId="0" xfId="3" applyFont="1"/>
    <xf numFmtId="166" fontId="2" fillId="3" borderId="12" xfId="4" applyNumberFormat="1" applyFont="1" applyFill="1" applyBorder="1"/>
    <xf numFmtId="3" fontId="2" fillId="0" borderId="0" xfId="1" applyNumberFormat="1" applyFont="1" applyFill="1"/>
    <xf numFmtId="166" fontId="15" fillId="4" borderId="12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6" fontId="17" fillId="3" borderId="0" xfId="4" applyNumberFormat="1" applyFont="1" applyFill="1"/>
    <xf numFmtId="0" fontId="12" fillId="3" borderId="0" xfId="3" applyFont="1" applyFill="1"/>
    <xf numFmtId="166" fontId="12" fillId="3" borderId="12" xfId="4" applyNumberFormat="1" applyFont="1" applyFill="1" applyBorder="1"/>
    <xf numFmtId="166" fontId="15" fillId="3" borderId="0" xfId="4" applyNumberFormat="1" applyFont="1" applyFill="1"/>
    <xf numFmtId="9" fontId="16" fillId="3" borderId="0" xfId="5" applyFont="1" applyFill="1" applyBorder="1"/>
    <xf numFmtId="166" fontId="16" fillId="3" borderId="0" xfId="5" applyNumberFormat="1" applyFont="1" applyFill="1" applyBorder="1"/>
    <xf numFmtId="0" fontId="17" fillId="3" borderId="0" xfId="3" applyFont="1" applyFill="1"/>
    <xf numFmtId="0" fontId="12" fillId="2" borderId="0" xfId="0" applyFont="1" applyFill="1" applyAlignment="1">
      <alignment vertical="center" readingOrder="1"/>
    </xf>
    <xf numFmtId="0" fontId="16" fillId="2" borderId="16" xfId="3" applyFont="1" applyFill="1" applyBorder="1"/>
    <xf numFmtId="3" fontId="16" fillId="2" borderId="0" xfId="4" applyNumberFormat="1" applyFont="1" applyFill="1"/>
    <xf numFmtId="3" fontId="17" fillId="2" borderId="0" xfId="4" applyNumberFormat="1" applyFont="1" applyFill="1"/>
    <xf numFmtId="166" fontId="16" fillId="2" borderId="0" xfId="4" applyNumberFormat="1" applyFont="1" applyFill="1"/>
    <xf numFmtId="0" fontId="15" fillId="3" borderId="0" xfId="3" applyFont="1" applyFill="1"/>
    <xf numFmtId="3" fontId="15" fillId="2" borderId="0" xfId="4" applyNumberFormat="1" applyFont="1" applyFill="1"/>
    <xf numFmtId="166" fontId="17" fillId="2" borderId="0" xfId="4" applyNumberFormat="1" applyFont="1" applyFill="1"/>
    <xf numFmtId="0" fontId="16" fillId="3" borderId="19" xfId="3" applyFont="1" applyFill="1" applyBorder="1"/>
    <xf numFmtId="0" fontId="2" fillId="3" borderId="20" xfId="3" applyFill="1" applyBorder="1"/>
    <xf numFmtId="0" fontId="6" fillId="2" borderId="0" xfId="3" applyFont="1" applyFill="1"/>
    <xf numFmtId="0" fontId="6" fillId="0" borderId="0" xfId="3" applyFont="1"/>
    <xf numFmtId="0" fontId="19" fillId="2" borderId="0" xfId="3" applyFont="1" applyFill="1"/>
    <xf numFmtId="0" fontId="7" fillId="2" borderId="0" xfId="3" applyFont="1" applyFill="1"/>
    <xf numFmtId="0" fontId="7" fillId="0" borderId="0" xfId="3" applyFont="1"/>
    <xf numFmtId="0" fontId="7" fillId="3" borderId="0" xfId="3" applyFont="1" applyFill="1"/>
    <xf numFmtId="0" fontId="19" fillId="3" borderId="0" xfId="3" applyFont="1" applyFill="1"/>
    <xf numFmtId="167" fontId="2" fillId="2" borderId="0" xfId="3" applyNumberFormat="1" applyFill="1"/>
    <xf numFmtId="0" fontId="12" fillId="3" borderId="15" xfId="3" applyFont="1" applyFill="1" applyBorder="1" applyAlignment="1">
      <alignment horizontal="center"/>
    </xf>
    <xf numFmtId="0" fontId="12" fillId="3" borderId="17" xfId="3" applyFont="1" applyFill="1" applyBorder="1" applyAlignment="1">
      <alignment horizontal="center"/>
    </xf>
    <xf numFmtId="171" fontId="2" fillId="2" borderId="0" xfId="1" applyNumberFormat="1" applyFont="1" applyFill="1"/>
    <xf numFmtId="17" fontId="2" fillId="0" borderId="0" xfId="3" applyNumberFormat="1"/>
    <xf numFmtId="3" fontId="12" fillId="2" borderId="0" xfId="4" applyNumberFormat="1" applyFont="1" applyFill="1"/>
    <xf numFmtId="166" fontId="2" fillId="3" borderId="0" xfId="3" applyNumberFormat="1" applyFill="1"/>
    <xf numFmtId="166" fontId="2" fillId="0" borderId="0" xfId="1" applyNumberFormat="1" applyFont="1" applyFill="1" applyAlignment="1">
      <alignment horizontal="right"/>
    </xf>
    <xf numFmtId="166" fontId="12" fillId="3" borderId="0" xfId="4" applyNumberFormat="1" applyFont="1" applyFill="1"/>
    <xf numFmtId="0" fontId="2" fillId="2" borderId="17" xfId="3" applyFill="1" applyBorder="1"/>
    <xf numFmtId="0" fontId="2" fillId="2" borderId="20" xfId="3" applyFill="1" applyBorder="1"/>
    <xf numFmtId="3" fontId="2" fillId="0" borderId="0" xfId="3" applyNumberFormat="1"/>
    <xf numFmtId="1" fontId="7" fillId="0" borderId="0" xfId="3" applyNumberFormat="1" applyFont="1"/>
    <xf numFmtId="1" fontId="2" fillId="0" borderId="0" xfId="3" applyNumberFormat="1"/>
    <xf numFmtId="0" fontId="6" fillId="3" borderId="0" xfId="3" applyFont="1" applyFill="1"/>
    <xf numFmtId="167" fontId="2" fillId="0" borderId="0" xfId="3" applyNumberFormat="1"/>
    <xf numFmtId="3" fontId="2" fillId="3" borderId="12" xfId="4" applyNumberFormat="1" applyFont="1" applyFill="1" applyBorder="1"/>
    <xf numFmtId="3" fontId="12" fillId="3" borderId="12" xfId="4" applyNumberFormat="1" applyFont="1" applyFill="1" applyBorder="1"/>
    <xf numFmtId="3" fontId="20" fillId="2" borderId="0" xfId="4" applyNumberFormat="1" applyFont="1" applyFill="1"/>
    <xf numFmtId="0" fontId="16" fillId="2" borderId="0" xfId="3" applyFont="1" applyFill="1"/>
    <xf numFmtId="1" fontId="2" fillId="2" borderId="0" xfId="3" applyNumberFormat="1" applyFill="1"/>
    <xf numFmtId="0" fontId="21" fillId="3" borderId="0" xfId="3" applyFont="1" applyFill="1"/>
    <xf numFmtId="3" fontId="7" fillId="2" borderId="0" xfId="3" applyNumberFormat="1" applyFont="1" applyFill="1"/>
    <xf numFmtId="17" fontId="7" fillId="2" borderId="0" xfId="3" applyNumberFormat="1" applyFont="1" applyFill="1"/>
    <xf numFmtId="1" fontId="7" fillId="2" borderId="0" xfId="3" applyNumberFormat="1" applyFont="1" applyFill="1"/>
    <xf numFmtId="0" fontId="15" fillId="2" borderId="0" xfId="3" applyFont="1" applyFill="1" applyAlignment="1">
      <alignment horizontal="center"/>
    </xf>
    <xf numFmtId="0" fontId="20" fillId="2" borderId="0" xfId="0" applyFont="1" applyFill="1" applyAlignment="1">
      <alignment vertical="center" readingOrder="1"/>
    </xf>
    <xf numFmtId="1" fontId="6" fillId="0" borderId="0" xfId="3" applyNumberFormat="1" applyFont="1"/>
    <xf numFmtId="166" fontId="2" fillId="0" borderId="0" xfId="3" applyNumberFormat="1"/>
    <xf numFmtId="0" fontId="12" fillId="2" borderId="17" xfId="0" applyFont="1" applyFill="1" applyBorder="1" applyAlignment="1">
      <alignment vertical="center" readingOrder="1"/>
    </xf>
    <xf numFmtId="3" fontId="2" fillId="2" borderId="0" xfId="3" applyNumberForma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/>
    <xf numFmtId="0" fontId="22" fillId="0" borderId="0" xfId="3" applyFont="1"/>
    <xf numFmtId="0" fontId="22" fillId="3" borderId="0" xfId="3" applyFont="1" applyFill="1"/>
    <xf numFmtId="3" fontId="12" fillId="2" borderId="19" xfId="4" applyNumberFormat="1" applyFont="1" applyFill="1" applyBorder="1"/>
    <xf numFmtId="3" fontId="17" fillId="2" borderId="19" xfId="4" applyNumberFormat="1" applyFont="1" applyFill="1" applyBorder="1"/>
    <xf numFmtId="166" fontId="17" fillId="2" borderId="19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ill="1"/>
    <xf numFmtId="0" fontId="12" fillId="3" borderId="19" xfId="3" applyFont="1" applyFill="1" applyBorder="1"/>
    <xf numFmtId="166" fontId="15" fillId="0" borderId="17" xfId="4" applyNumberFormat="1" applyFont="1" applyBorder="1"/>
    <xf numFmtId="171" fontId="8" fillId="0" borderId="0" xfId="1" applyNumberFormat="1" applyFont="1" applyFill="1" applyBorder="1" applyAlignment="1">
      <alignment horizontal="center" vertical="center"/>
    </xf>
    <xf numFmtId="171" fontId="10" fillId="0" borderId="0" xfId="1" applyNumberFormat="1" applyFont="1" applyFill="1" applyBorder="1" applyAlignment="1">
      <alignment horizontal="center" vertical="center"/>
    </xf>
    <xf numFmtId="170" fontId="8" fillId="0" borderId="0" xfId="1" applyNumberFormat="1" applyFont="1" applyFill="1" applyAlignment="1">
      <alignment horizontal="center" vertical="center"/>
    </xf>
    <xf numFmtId="170" fontId="10" fillId="0" borderId="0" xfId="1" applyNumberFormat="1" applyFont="1" applyFill="1" applyBorder="1" applyAlignment="1">
      <alignment horizontal="center" vertical="center"/>
    </xf>
    <xf numFmtId="166" fontId="10" fillId="0" borderId="0" xfId="0" applyNumberFormat="1" applyFont="1" applyAlignment="1">
      <alignment horizontal="right"/>
    </xf>
    <xf numFmtId="170" fontId="8" fillId="0" borderId="0" xfId="1" applyNumberFormat="1" applyFont="1" applyFill="1" applyBorder="1" applyAlignment="1">
      <alignment horizontal="center" vertical="center"/>
    </xf>
    <xf numFmtId="166" fontId="8" fillId="0" borderId="0" xfId="0" applyNumberFormat="1" applyFont="1" applyAlignment="1">
      <alignment horizontal="right"/>
    </xf>
    <xf numFmtId="14" fontId="7" fillId="3" borderId="0" xfId="3" applyNumberFormat="1" applyFont="1" applyFill="1"/>
    <xf numFmtId="0" fontId="17" fillId="3" borderId="15" xfId="3" applyFont="1" applyFill="1" applyBorder="1" applyAlignment="1">
      <alignment horizontal="center"/>
    </xf>
    <xf numFmtId="3" fontId="2" fillId="0" borderId="0" xfId="0" applyNumberFormat="1" applyFont="1" applyAlignment="1">
      <alignment horizontal="right"/>
    </xf>
    <xf numFmtId="0" fontId="17" fillId="3" borderId="17" xfId="3" applyFont="1" applyFill="1" applyBorder="1" applyAlignment="1">
      <alignment horizontal="center"/>
    </xf>
    <xf numFmtId="0" fontId="16" fillId="3" borderId="17" xfId="3" applyFont="1" applyFill="1" applyBorder="1"/>
    <xf numFmtId="9" fontId="12" fillId="3" borderId="0" xfId="5" applyFont="1" applyFill="1" applyBorder="1"/>
    <xf numFmtId="166" fontId="2" fillId="3" borderId="0" xfId="5" applyNumberFormat="1" applyFont="1" applyFill="1" applyBorder="1"/>
    <xf numFmtId="3" fontId="2" fillId="2" borderId="0" xfId="4" applyNumberFormat="1" applyFont="1" applyFill="1"/>
    <xf numFmtId="166" fontId="2" fillId="2" borderId="0" xfId="4" applyNumberFormat="1" applyFont="1" applyFill="1"/>
    <xf numFmtId="166" fontId="12" fillId="2" borderId="0" xfId="4" applyNumberFormat="1" applyFont="1" applyFill="1"/>
    <xf numFmtId="0" fontId="16" fillId="3" borderId="20" xfId="3" applyFont="1" applyFill="1" applyBorder="1"/>
    <xf numFmtId="0" fontId="9" fillId="0" borderId="0" xfId="0" applyFont="1"/>
    <xf numFmtId="0" fontId="12" fillId="3" borderId="17" xfId="4" applyFont="1" applyFill="1" applyBorder="1"/>
    <xf numFmtId="0" fontId="16" fillId="3" borderId="27" xfId="3" applyFont="1" applyFill="1" applyBorder="1"/>
    <xf numFmtId="167" fontId="7" fillId="0" borderId="0" xfId="3" applyNumberFormat="1" applyFont="1"/>
    <xf numFmtId="167" fontId="6" fillId="0" borderId="0" xfId="3" applyNumberFormat="1" applyFont="1"/>
    <xf numFmtId="3" fontId="10" fillId="0" borderId="0" xfId="0" applyNumberFormat="1" applyFont="1" applyAlignment="1">
      <alignment horizontal="right"/>
    </xf>
    <xf numFmtId="0" fontId="19" fillId="0" borderId="0" xfId="3" applyFont="1"/>
    <xf numFmtId="3" fontId="19" fillId="0" borderId="0" xfId="0" applyNumberFormat="1" applyFont="1"/>
    <xf numFmtId="0" fontId="2" fillId="2" borderId="13" xfId="3" applyFill="1" applyBorder="1"/>
    <xf numFmtId="0" fontId="12" fillId="2" borderId="14" xfId="3" applyFont="1" applyFill="1" applyBorder="1" applyAlignment="1">
      <alignment horizontal="center"/>
    </xf>
    <xf numFmtId="0" fontId="12" fillId="2" borderId="14" xfId="3" applyFont="1" applyFill="1" applyBorder="1"/>
    <xf numFmtId="0" fontId="12" fillId="2" borderId="15" xfId="3" applyFont="1" applyFill="1" applyBorder="1" applyAlignment="1">
      <alignment horizontal="center"/>
    </xf>
    <xf numFmtId="0" fontId="12" fillId="2" borderId="17" xfId="3" applyFont="1" applyFill="1" applyBorder="1" applyAlignment="1">
      <alignment horizontal="center"/>
    </xf>
    <xf numFmtId="1" fontId="12" fillId="2" borderId="0" xfId="4" applyNumberFormat="1" applyFont="1" applyFill="1" applyAlignment="1">
      <alignment horizontal="center"/>
    </xf>
    <xf numFmtId="3" fontId="12" fillId="2" borderId="0" xfId="4" applyNumberFormat="1" applyFont="1" applyFill="1" applyAlignment="1">
      <alignment horizontal="center"/>
    </xf>
    <xf numFmtId="0" fontId="12" fillId="2" borderId="0" xfId="3" applyFont="1" applyFill="1"/>
    <xf numFmtId="3" fontId="15" fillId="4" borderId="12" xfId="4" applyNumberFormat="1" applyFont="1" applyFill="1" applyBorder="1"/>
    <xf numFmtId="3" fontId="2" fillId="2" borderId="12" xfId="4" applyNumberFormat="1" applyFont="1" applyFill="1" applyBorder="1"/>
    <xf numFmtId="166" fontId="2" fillId="2" borderId="12" xfId="4" applyNumberFormat="1" applyFont="1" applyFill="1" applyBorder="1"/>
    <xf numFmtId="1" fontId="19" fillId="2" borderId="0" xfId="3" applyNumberFormat="1" applyFont="1" applyFill="1"/>
    <xf numFmtId="0" fontId="15" fillId="2" borderId="0" xfId="3" applyFont="1" applyFill="1"/>
    <xf numFmtId="170" fontId="9" fillId="2" borderId="0" xfId="1" applyNumberFormat="1" applyFont="1" applyFill="1"/>
    <xf numFmtId="3" fontId="8" fillId="0" borderId="0" xfId="0" applyNumberFormat="1" applyFont="1" applyAlignment="1">
      <alignment horizontal="right"/>
    </xf>
    <xf numFmtId="0" fontId="12" fillId="2" borderId="0" xfId="4" applyFont="1" applyFill="1" applyAlignment="1">
      <alignment vertical="center" wrapText="1"/>
    </xf>
    <xf numFmtId="3" fontId="2" fillId="0" borderId="0" xfId="0" applyNumberFormat="1" applyFont="1"/>
    <xf numFmtId="3" fontId="2" fillId="2" borderId="21" xfId="4" applyNumberFormat="1" applyFont="1" applyFill="1" applyBorder="1" applyAlignment="1">
      <alignment horizontal="right"/>
    </xf>
    <xf numFmtId="3" fontId="15" fillId="4" borderId="22" xfId="4" applyNumberFormat="1" applyFont="1" applyFill="1" applyBorder="1"/>
    <xf numFmtId="166" fontId="15" fillId="4" borderId="22" xfId="4" applyNumberFormat="1" applyFont="1" applyFill="1" applyBorder="1"/>
    <xf numFmtId="166" fontId="15" fillId="4" borderId="23" xfId="4" applyNumberFormat="1" applyFont="1" applyFill="1" applyBorder="1"/>
    <xf numFmtId="166" fontId="2" fillId="2" borderId="24" xfId="4" applyNumberFormat="1" applyFont="1" applyFill="1" applyBorder="1"/>
    <xf numFmtId="166" fontId="2" fillId="2" borderId="25" xfId="4" applyNumberFormat="1" applyFont="1" applyFill="1" applyBorder="1"/>
    <xf numFmtId="166" fontId="2" fillId="2" borderId="26" xfId="4" applyNumberFormat="1" applyFont="1" applyFill="1" applyBorder="1"/>
    <xf numFmtId="3" fontId="19" fillId="2" borderId="0" xfId="4" applyNumberFormat="1" applyFont="1" applyFill="1"/>
    <xf numFmtId="166" fontId="19" fillId="2" borderId="0" xfId="5" applyNumberFormat="1" applyFont="1" applyFill="1" applyBorder="1"/>
    <xf numFmtId="3" fontId="2" fillId="2" borderId="21" xfId="4" applyNumberFormat="1" applyFont="1" applyFill="1" applyBorder="1"/>
    <xf numFmtId="166" fontId="7" fillId="2" borderId="0" xfId="3" applyNumberFormat="1" applyFont="1" applyFill="1"/>
    <xf numFmtId="4" fontId="7" fillId="2" borderId="0" xfId="4" applyNumberFormat="1" applyFont="1" applyFill="1"/>
    <xf numFmtId="2" fontId="7" fillId="2" borderId="0" xfId="4" applyNumberFormat="1" applyFont="1" applyFill="1"/>
    <xf numFmtId="2" fontId="15" fillId="2" borderId="0" xfId="4" applyNumberFormat="1" applyFont="1" applyFill="1"/>
    <xf numFmtId="0" fontId="19" fillId="2" borderId="19" xfId="3" applyFont="1" applyFill="1" applyBorder="1"/>
    <xf numFmtId="0" fontId="19" fillId="2" borderId="13" xfId="3" applyFont="1" applyFill="1" applyBorder="1"/>
    <xf numFmtId="3" fontId="2" fillId="2" borderId="0" xfId="0" applyNumberFormat="1" applyFont="1" applyFill="1" applyAlignment="1">
      <alignment horizontal="right"/>
    </xf>
    <xf numFmtId="3" fontId="19" fillId="2" borderId="0" xfId="0" applyNumberFormat="1" applyFont="1" applyFill="1" applyAlignment="1">
      <alignment horizontal="right"/>
    </xf>
    <xf numFmtId="167" fontId="2" fillId="2" borderId="12" xfId="4" applyNumberFormat="1" applyFont="1" applyFill="1" applyBorder="1"/>
    <xf numFmtId="3" fontId="19" fillId="0" borderId="0" xfId="0" applyNumberFormat="1" applyFont="1" applyAlignment="1">
      <alignment horizontal="right"/>
    </xf>
    <xf numFmtId="0" fontId="2" fillId="2" borderId="0" xfId="3" applyFill="1" applyAlignment="1">
      <alignment wrapText="1"/>
    </xf>
    <xf numFmtId="166" fontId="19" fillId="2" borderId="0" xfId="4" applyNumberFormat="1" applyFont="1" applyFill="1"/>
    <xf numFmtId="0" fontId="23" fillId="0" borderId="0" xfId="3" applyFont="1"/>
    <xf numFmtId="0" fontId="2" fillId="2" borderId="28" xfId="3" applyFill="1" applyBorder="1"/>
    <xf numFmtId="0" fontId="24" fillId="3" borderId="16" xfId="3" applyFont="1" applyFill="1" applyBorder="1"/>
    <xf numFmtId="0" fontId="24" fillId="2" borderId="18" xfId="3" applyFont="1" applyFill="1" applyBorder="1"/>
    <xf numFmtId="0" fontId="24" fillId="2" borderId="0" xfId="3" applyFont="1" applyFill="1" applyAlignment="1">
      <alignment horizontal="left"/>
    </xf>
    <xf numFmtId="0" fontId="24" fillId="2" borderId="19" xfId="3" applyFont="1" applyFill="1" applyBorder="1"/>
    <xf numFmtId="0" fontId="24" fillId="3" borderId="0" xfId="3" applyFont="1" applyFill="1"/>
    <xf numFmtId="0" fontId="24" fillId="3" borderId="18" xfId="3" applyFont="1" applyFill="1" applyBorder="1"/>
    <xf numFmtId="0" fontId="24" fillId="2" borderId="16" xfId="3" applyFont="1" applyFill="1" applyBorder="1"/>
    <xf numFmtId="0" fontId="26" fillId="3" borderId="18" xfId="3" applyFont="1" applyFill="1" applyBorder="1"/>
    <xf numFmtId="0" fontId="27" fillId="3" borderId="16" xfId="3" applyFont="1" applyFill="1" applyBorder="1"/>
    <xf numFmtId="0" fontId="26" fillId="2" borderId="0" xfId="3" applyFont="1" applyFill="1"/>
    <xf numFmtId="3" fontId="29" fillId="2" borderId="0" xfId="4" applyNumberFormat="1" applyFont="1" applyFill="1"/>
    <xf numFmtId="166" fontId="29" fillId="2" borderId="0" xfId="4" applyNumberFormat="1" applyFont="1" applyFill="1"/>
    <xf numFmtId="0" fontId="24" fillId="2" borderId="0" xfId="3" applyFont="1" applyFill="1"/>
    <xf numFmtId="3" fontId="30" fillId="2" borderId="0" xfId="4" applyNumberFormat="1" applyFont="1" applyFill="1"/>
    <xf numFmtId="0" fontId="24" fillId="3" borderId="19" xfId="3" applyFont="1" applyFill="1" applyBorder="1"/>
    <xf numFmtId="0" fontId="26" fillId="3" borderId="19" xfId="3" applyFont="1" applyFill="1" applyBorder="1"/>
    <xf numFmtId="0" fontId="27" fillId="2" borderId="0" xfId="3" applyFont="1" applyFill="1"/>
    <xf numFmtId="0" fontId="24" fillId="2" borderId="7" xfId="3" applyFont="1" applyFill="1" applyBorder="1"/>
    <xf numFmtId="0" fontId="12" fillId="2" borderId="16" xfId="4" applyFont="1" applyFill="1" applyBorder="1"/>
    <xf numFmtId="0" fontId="12" fillId="2" borderId="17" xfId="4" applyFont="1" applyFill="1" applyBorder="1"/>
    <xf numFmtId="0" fontId="12" fillId="3" borderId="0" xfId="4" applyFont="1" applyFill="1" applyAlignment="1">
      <alignment vertical="center"/>
    </xf>
    <xf numFmtId="0" fontId="12" fillId="3" borderId="17" xfId="4" applyFont="1" applyFill="1" applyBorder="1" applyAlignment="1">
      <alignment vertical="center"/>
    </xf>
    <xf numFmtId="0" fontId="12" fillId="3" borderId="16" xfId="4" applyFont="1" applyFill="1" applyBorder="1" applyAlignment="1">
      <alignment vertical="center"/>
    </xf>
    <xf numFmtId="0" fontId="0" fillId="0" borderId="17" xfId="0" applyBorder="1"/>
    <xf numFmtId="3" fontId="19" fillId="2" borderId="0" xfId="5" applyNumberFormat="1" applyFont="1" applyFill="1" applyBorder="1"/>
    <xf numFmtId="0" fontId="24" fillId="2" borderId="29" xfId="3" applyFont="1" applyFill="1" applyBorder="1"/>
    <xf numFmtId="0" fontId="24" fillId="2" borderId="4" xfId="3" applyFont="1" applyFill="1" applyBorder="1"/>
    <xf numFmtId="0" fontId="12" fillId="2" borderId="19" xfId="4" applyFont="1" applyFill="1" applyBorder="1" applyAlignment="1">
      <alignment horizontal="center"/>
    </xf>
    <xf numFmtId="4" fontId="15" fillId="2" borderId="0" xfId="4" applyNumberFormat="1" applyFont="1" applyFill="1"/>
    <xf numFmtId="4" fontId="2" fillId="2" borderId="0" xfId="4" applyNumberFormat="1" applyFont="1" applyFill="1"/>
    <xf numFmtId="3" fontId="2" fillId="0" borderId="12" xfId="4" applyNumberFormat="1" applyFont="1" applyBorder="1"/>
    <xf numFmtId="166" fontId="2" fillId="0" borderId="12" xfId="4" applyNumberFormat="1" applyFont="1" applyBorder="1"/>
    <xf numFmtId="165" fontId="16" fillId="0" borderId="0" xfId="1" applyFont="1" applyFill="1"/>
    <xf numFmtId="0" fontId="12" fillId="3" borderId="30" xfId="4" applyFont="1" applyFill="1" applyBorder="1" applyAlignment="1">
      <alignment horizontal="center"/>
    </xf>
    <xf numFmtId="0" fontId="12" fillId="2" borderId="30" xfId="4" applyFont="1" applyFill="1" applyBorder="1" applyAlignment="1">
      <alignment horizontal="center" vertical="center"/>
    </xf>
    <xf numFmtId="0" fontId="12" fillId="3" borderId="30" xfId="4" applyFont="1" applyFill="1" applyBorder="1" applyAlignment="1">
      <alignment horizontal="center" vertical="center" wrapText="1"/>
    </xf>
    <xf numFmtId="0" fontId="2" fillId="3" borderId="0" xfId="3" applyFill="1" applyAlignment="1">
      <alignment horizontal="center" vertical="center"/>
    </xf>
    <xf numFmtId="3" fontId="2" fillId="3" borderId="0" xfId="3" applyNumberFormat="1" applyFill="1" applyAlignment="1">
      <alignment horizontal="center" vertical="center"/>
    </xf>
    <xf numFmtId="166" fontId="2" fillId="3" borderId="0" xfId="4" applyNumberFormat="1" applyFont="1" applyFill="1" applyAlignment="1">
      <alignment horizontal="center" vertical="center"/>
    </xf>
    <xf numFmtId="166" fontId="2" fillId="3" borderId="0" xfId="4" applyNumberFormat="1" applyFont="1" applyFill="1"/>
    <xf numFmtId="0" fontId="7" fillId="4" borderId="0" xfId="3" applyFont="1" applyFill="1" applyAlignment="1">
      <alignment horizontal="center" vertical="center"/>
    </xf>
    <xf numFmtId="165" fontId="7" fillId="4" borderId="0" xfId="1" applyFont="1" applyFill="1" applyAlignment="1">
      <alignment horizontal="center" vertical="center"/>
    </xf>
    <xf numFmtId="0" fontId="2" fillId="3" borderId="14" xfId="3" applyFill="1" applyBorder="1"/>
    <xf numFmtId="0" fontId="2" fillId="3" borderId="14" xfId="3" applyFill="1" applyBorder="1" applyAlignment="1">
      <alignment horizontal="center" vertical="center"/>
    </xf>
    <xf numFmtId="3" fontId="2" fillId="3" borderId="0" xfId="4" applyNumberFormat="1" applyFont="1" applyFill="1" applyAlignment="1">
      <alignment horizontal="center" vertical="center"/>
    </xf>
    <xf numFmtId="0" fontId="2" fillId="2" borderId="0" xfId="4" applyFont="1" applyFill="1" applyAlignment="1">
      <alignment horizontal="center"/>
    </xf>
    <xf numFmtId="3" fontId="7" fillId="4" borderId="0" xfId="4" applyNumberFormat="1" applyFont="1" applyFill="1" applyAlignment="1">
      <alignment horizontal="center" vertical="center"/>
    </xf>
    <xf numFmtId="166" fontId="7" fillId="5" borderId="0" xfId="4" applyNumberFormat="1" applyFont="1" applyFill="1" applyAlignment="1">
      <alignment horizontal="center" vertical="center"/>
    </xf>
    <xf numFmtId="169" fontId="2" fillId="0" borderId="0" xfId="3" applyNumberFormat="1"/>
    <xf numFmtId="0" fontId="12" fillId="3" borderId="0" xfId="4" applyFont="1" applyFill="1" applyAlignment="1">
      <alignment horizontal="center" vertical="center"/>
    </xf>
    <xf numFmtId="0" fontId="12" fillId="3" borderId="30" xfId="4" applyFont="1" applyFill="1" applyBorder="1" applyAlignment="1">
      <alignment horizontal="center" vertical="center"/>
    </xf>
    <xf numFmtId="3" fontId="2" fillId="3" borderId="0" xfId="4" applyNumberFormat="1" applyFont="1" applyFill="1"/>
    <xf numFmtId="0" fontId="7" fillId="4" borderId="0" xfId="3" applyFont="1" applyFill="1"/>
    <xf numFmtId="166" fontId="7" fillId="5" borderId="0" xfId="4" applyNumberFormat="1" applyFont="1" applyFill="1"/>
    <xf numFmtId="1" fontId="2" fillId="3" borderId="0" xfId="4" applyNumberFormat="1" applyFont="1" applyFill="1"/>
    <xf numFmtId="1" fontId="7" fillId="4" borderId="0" xfId="3" applyNumberFormat="1" applyFont="1" applyFill="1"/>
    <xf numFmtId="0" fontId="24" fillId="3" borderId="17" xfId="3" applyFont="1" applyFill="1" applyBorder="1"/>
    <xf numFmtId="0" fontId="24" fillId="0" borderId="0" xfId="3" applyFont="1"/>
    <xf numFmtId="3" fontId="24" fillId="0" borderId="0" xfId="3" applyNumberFormat="1" applyFont="1"/>
    <xf numFmtId="17" fontId="24" fillId="2" borderId="0" xfId="3" applyNumberFormat="1" applyFont="1" applyFill="1"/>
    <xf numFmtId="0" fontId="26" fillId="0" borderId="0" xfId="3" applyFont="1"/>
    <xf numFmtId="165" fontId="26" fillId="0" borderId="0" xfId="1" applyFont="1" applyFill="1"/>
    <xf numFmtId="0" fontId="27" fillId="0" borderId="0" xfId="3" applyFont="1"/>
    <xf numFmtId="0" fontId="24" fillId="3" borderId="20" xfId="3" applyFont="1" applyFill="1" applyBorder="1"/>
    <xf numFmtId="3" fontId="2" fillId="3" borderId="14" xfId="4" applyNumberFormat="1" applyFont="1" applyFill="1" applyBorder="1" applyAlignment="1">
      <alignment horizontal="center" vertical="center"/>
    </xf>
    <xf numFmtId="3" fontId="7" fillId="5" borderId="0" xfId="4" applyNumberFormat="1" applyFont="1" applyFill="1" applyAlignment="1">
      <alignment horizontal="center" vertical="center"/>
    </xf>
    <xf numFmtId="166" fontId="2" fillId="3" borderId="0" xfId="4" applyNumberFormat="1" applyFont="1" applyFill="1" applyAlignment="1">
      <alignment vertical="center"/>
    </xf>
    <xf numFmtId="3" fontId="15" fillId="5" borderId="0" xfId="4" applyNumberFormat="1" applyFont="1" applyFill="1" applyAlignment="1">
      <alignment horizontal="center" vertical="center"/>
    </xf>
    <xf numFmtId="166" fontId="7" fillId="5" borderId="0" xfId="4" applyNumberFormat="1" applyFont="1" applyFill="1" applyAlignment="1">
      <alignment vertical="center"/>
    </xf>
    <xf numFmtId="2" fontId="2" fillId="0" borderId="0" xfId="3" applyNumberFormat="1"/>
    <xf numFmtId="0" fontId="2" fillId="3" borderId="14" xfId="3" applyFill="1" applyBorder="1" applyAlignment="1">
      <alignment horizontal="center" vertical="top"/>
    </xf>
    <xf numFmtId="3" fontId="2" fillId="3" borderId="14" xfId="4" applyNumberFormat="1" applyFont="1" applyFill="1" applyBorder="1" applyAlignment="1">
      <alignment horizontal="center" vertical="top"/>
    </xf>
    <xf numFmtId="3" fontId="2" fillId="3" borderId="0" xfId="4" applyNumberFormat="1" applyFont="1" applyFill="1" applyAlignment="1">
      <alignment horizontal="center" vertical="top"/>
    </xf>
    <xf numFmtId="171" fontId="2" fillId="3" borderId="0" xfId="1" applyNumberFormat="1" applyFont="1" applyFill="1" applyBorder="1" applyAlignment="1">
      <alignment horizontal="center" vertical="top"/>
    </xf>
    <xf numFmtId="0" fontId="12" fillId="0" borderId="0" xfId="4" applyFont="1" applyAlignment="1">
      <alignment horizontal="center"/>
    </xf>
    <xf numFmtId="0" fontId="2" fillId="3" borderId="0" xfId="3" applyFill="1" applyAlignment="1">
      <alignment horizontal="center" vertical="top"/>
    </xf>
    <xf numFmtId="0" fontId="7" fillId="6" borderId="0" xfId="3" applyFont="1" applyFill="1" applyAlignment="1">
      <alignment horizontal="center" vertical="top"/>
    </xf>
    <xf numFmtId="3" fontId="7" fillId="6" borderId="0" xfId="4" applyNumberFormat="1" applyFont="1" applyFill="1" applyAlignment="1">
      <alignment horizontal="center" vertical="top"/>
    </xf>
    <xf numFmtId="171" fontId="7" fillId="6" borderId="0" xfId="1" applyNumberFormat="1" applyFont="1" applyFill="1" applyBorder="1" applyAlignment="1">
      <alignment horizontal="center" vertical="top"/>
    </xf>
    <xf numFmtId="0" fontId="12" fillId="2" borderId="0" xfId="0" applyFont="1" applyFill="1" applyAlignment="1">
      <alignment horizontal="center" vertical="center" readingOrder="1"/>
    </xf>
    <xf numFmtId="165" fontId="2" fillId="0" borderId="0" xfId="1" applyFont="1" applyFill="1"/>
    <xf numFmtId="171" fontId="7" fillId="4" borderId="0" xfId="1" applyNumberFormat="1" applyFont="1" applyFill="1" applyBorder="1" applyAlignment="1">
      <alignment horizontal="center" vertical="center"/>
    </xf>
    <xf numFmtId="171" fontId="2" fillId="3" borderId="0" xfId="1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 readingOrder="1"/>
    </xf>
    <xf numFmtId="0" fontId="15" fillId="2" borderId="0" xfId="4" applyFont="1" applyFill="1" applyAlignment="1">
      <alignment horizontal="center"/>
    </xf>
    <xf numFmtId="3" fontId="7" fillId="2" borderId="0" xfId="0" applyNumberFormat="1" applyFont="1" applyFill="1" applyAlignment="1">
      <alignment horizontal="right"/>
    </xf>
    <xf numFmtId="165" fontId="7" fillId="2" borderId="0" xfId="1" applyFont="1" applyFill="1" applyAlignment="1">
      <alignment horizontal="right"/>
    </xf>
    <xf numFmtId="164" fontId="7" fillId="2" borderId="0" xfId="1" applyNumberFormat="1" applyFont="1" applyFill="1" applyAlignment="1">
      <alignment horizontal="right"/>
    </xf>
    <xf numFmtId="9" fontId="7" fillId="2" borderId="0" xfId="2" applyFont="1" applyFill="1"/>
    <xf numFmtId="166" fontId="7" fillId="2" borderId="12" xfId="4" applyNumberFormat="1" applyFont="1" applyFill="1" applyBorder="1"/>
    <xf numFmtId="4" fontId="7" fillId="2" borderId="0" xfId="3" applyNumberFormat="1" applyFont="1" applyFill="1"/>
    <xf numFmtId="169" fontId="7" fillId="2" borderId="0" xfId="3" applyNumberFormat="1" applyFont="1" applyFill="1"/>
    <xf numFmtId="3" fontId="15" fillId="0" borderId="0" xfId="0" applyNumberFormat="1" applyFont="1"/>
    <xf numFmtId="1" fontId="7" fillId="2" borderId="0" xfId="0" applyNumberFormat="1" applyFont="1" applyFill="1" applyAlignment="1">
      <alignment horizontal="right"/>
    </xf>
    <xf numFmtId="3" fontId="7" fillId="0" borderId="0" xfId="0" applyNumberFormat="1" applyFont="1"/>
    <xf numFmtId="170" fontId="7" fillId="0" borderId="0" xfId="1" applyNumberFormat="1" applyFont="1" applyFill="1" applyBorder="1" applyAlignment="1" applyProtection="1"/>
    <xf numFmtId="0" fontId="15" fillId="0" borderId="0" xfId="3" applyFont="1"/>
    <xf numFmtId="3" fontId="15" fillId="2" borderId="0" xfId="0" applyNumberFormat="1" applyFont="1" applyFill="1" applyAlignment="1">
      <alignment horizontal="left"/>
    </xf>
    <xf numFmtId="49" fontId="15" fillId="2" borderId="0" xfId="4" applyNumberFormat="1" applyFont="1" applyFill="1" applyAlignment="1">
      <alignment vertical="center" wrapText="1"/>
    </xf>
    <xf numFmtId="17" fontId="15" fillId="0" borderId="0" xfId="3" applyNumberFormat="1" applyFont="1"/>
    <xf numFmtId="0" fontId="31" fillId="0" borderId="0" xfId="0" applyFont="1" applyAlignment="1">
      <alignment vertical="center"/>
    </xf>
    <xf numFmtId="0" fontId="15" fillId="0" borderId="0" xfId="3" applyFont="1" applyAlignment="1">
      <alignment horizontal="right"/>
    </xf>
    <xf numFmtId="1" fontId="15" fillId="0" borderId="0" xfId="3" applyNumberFormat="1" applyFont="1" applyAlignment="1">
      <alignment horizontal="right"/>
    </xf>
    <xf numFmtId="3" fontId="15" fillId="0" borderId="0" xfId="0" applyNumberFormat="1" applyFont="1" applyAlignment="1">
      <alignment horizontal="right"/>
    </xf>
    <xf numFmtId="0" fontId="31" fillId="0" borderId="0" xfId="0" applyFont="1" applyAlignment="1">
      <alignment horizontal="right" vertical="center"/>
    </xf>
    <xf numFmtId="17" fontId="15" fillId="0" borderId="0" xfId="3" applyNumberFormat="1" applyFont="1" applyAlignment="1">
      <alignment horizontal="right"/>
    </xf>
    <xf numFmtId="3" fontId="15" fillId="0" borderId="0" xfId="3" applyNumberFormat="1" applyFont="1"/>
    <xf numFmtId="3" fontId="7" fillId="2" borderId="0" xfId="1" applyNumberFormat="1" applyFont="1" applyFill="1"/>
    <xf numFmtId="17" fontId="7" fillId="3" borderId="0" xfId="3" applyNumberFormat="1" applyFont="1" applyFill="1"/>
    <xf numFmtId="170" fontId="7" fillId="2" borderId="0" xfId="1" applyNumberFormat="1" applyFont="1" applyFill="1"/>
    <xf numFmtId="3" fontId="7" fillId="0" borderId="0" xfId="3" applyNumberFormat="1" applyFont="1"/>
    <xf numFmtId="0" fontId="15" fillId="3" borderId="0" xfId="3" applyFont="1" applyFill="1" applyAlignment="1">
      <alignment horizontal="center"/>
    </xf>
    <xf numFmtId="167" fontId="7" fillId="2" borderId="0" xfId="3" applyNumberFormat="1" applyFont="1" applyFill="1"/>
    <xf numFmtId="17" fontId="7" fillId="0" borderId="0" xfId="3" applyNumberFormat="1" applyFont="1"/>
    <xf numFmtId="3" fontId="7" fillId="0" borderId="0" xfId="0" applyNumberFormat="1" applyFont="1" applyAlignment="1">
      <alignment horizontal="right"/>
    </xf>
    <xf numFmtId="3" fontId="7" fillId="3" borderId="0" xfId="3" applyNumberFormat="1" applyFont="1" applyFill="1"/>
    <xf numFmtId="167" fontId="7" fillId="3" borderId="0" xfId="3" applyNumberFormat="1" applyFont="1" applyFill="1"/>
    <xf numFmtId="170" fontId="7" fillId="0" borderId="0" xfId="1" applyNumberFormat="1" applyFont="1" applyFill="1"/>
    <xf numFmtId="3" fontId="7" fillId="0" borderId="0" xfId="1" applyNumberFormat="1" applyFont="1" applyFill="1"/>
    <xf numFmtId="3" fontId="7" fillId="2" borderId="0" xfId="0" applyNumberFormat="1" applyFont="1" applyFill="1" applyAlignment="1">
      <alignment horizontal="left"/>
    </xf>
    <xf numFmtId="171" fontId="7" fillId="2" borderId="0" xfId="1" applyNumberFormat="1" applyFont="1" applyFill="1" applyAlignment="1">
      <alignment horizontal="right"/>
    </xf>
    <xf numFmtId="167" fontId="32" fillId="2" borderId="0" xfId="3" applyNumberFormat="1" applyFont="1" applyFill="1"/>
    <xf numFmtId="0" fontId="32" fillId="0" borderId="0" xfId="3" applyFont="1"/>
    <xf numFmtId="0" fontId="15" fillId="0" borderId="0" xfId="4" applyFont="1" applyAlignment="1">
      <alignment horizontal="center"/>
    </xf>
    <xf numFmtId="165" fontId="2" fillId="2" borderId="0" xfId="1" applyFont="1" applyFill="1" applyAlignment="1">
      <alignment horizontal="right"/>
    </xf>
    <xf numFmtId="9" fontId="2" fillId="2" borderId="0" xfId="2" applyFont="1" applyFill="1"/>
    <xf numFmtId="168" fontId="2" fillId="2" borderId="0" xfId="2" applyNumberFormat="1" applyFont="1" applyFill="1"/>
    <xf numFmtId="3" fontId="2" fillId="2" borderId="0" xfId="0" applyNumberFormat="1" applyFont="1" applyFill="1" applyAlignment="1">
      <alignment horizontal="left"/>
    </xf>
    <xf numFmtId="0" fontId="0" fillId="0" borderId="0" xfId="0" applyAlignment="1">
      <alignment vertical="center"/>
    </xf>
    <xf numFmtId="165" fontId="34" fillId="0" borderId="0" xfId="1" applyFont="1" applyFill="1"/>
    <xf numFmtId="0" fontId="2" fillId="0" borderId="0" xfId="3" applyAlignment="1">
      <alignment horizontal="right"/>
    </xf>
    <xf numFmtId="1" fontId="0" fillId="0" borderId="0" xfId="0" applyNumberFormat="1" applyAlignment="1">
      <alignment vertical="center"/>
    </xf>
    <xf numFmtId="165" fontId="24" fillId="0" borderId="0" xfId="1" applyFont="1" applyFill="1"/>
    <xf numFmtId="0" fontId="35" fillId="0" borderId="0" xfId="3" applyFont="1"/>
    <xf numFmtId="3" fontId="12" fillId="0" borderId="0" xfId="0" applyNumberFormat="1" applyFont="1" applyAlignment="1">
      <alignment horizontal="right"/>
    </xf>
    <xf numFmtId="3" fontId="12" fillId="0" borderId="0" xfId="3" applyNumberFormat="1" applyFont="1"/>
    <xf numFmtId="170" fontId="12" fillId="2" borderId="0" xfId="1" applyNumberFormat="1" applyFont="1" applyFill="1" applyAlignment="1">
      <alignment horizontal="right"/>
    </xf>
    <xf numFmtId="170" fontId="2" fillId="0" borderId="0" xfId="3" applyNumberFormat="1"/>
    <xf numFmtId="171" fontId="0" fillId="0" borderId="0" xfId="1" applyNumberFormat="1" applyFont="1" applyAlignment="1">
      <alignment vertical="center"/>
    </xf>
    <xf numFmtId="1" fontId="16" fillId="0" borderId="0" xfId="3" applyNumberFormat="1" applyFont="1"/>
    <xf numFmtId="165" fontId="16" fillId="0" borderId="0" xfId="1" applyFont="1"/>
    <xf numFmtId="165" fontId="2" fillId="0" borderId="0" xfId="1" applyFont="1"/>
    <xf numFmtId="1" fontId="33" fillId="0" borderId="0" xfId="0" applyNumberFormat="1" applyFont="1" applyAlignment="1">
      <alignment vertical="center"/>
    </xf>
    <xf numFmtId="170" fontId="15" fillId="2" borderId="0" xfId="1" applyNumberFormat="1" applyFont="1" applyFill="1" applyAlignment="1">
      <alignment horizontal="right"/>
    </xf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12" fillId="2" borderId="0" xfId="3" applyFont="1" applyFill="1" applyAlignment="1">
      <alignment horizontal="center"/>
    </xf>
    <xf numFmtId="49" fontId="12" fillId="2" borderId="0" xfId="4" applyNumberFormat="1" applyFont="1" applyFill="1" applyAlignment="1">
      <alignment horizontal="center" vertical="center" wrapText="1"/>
    </xf>
    <xf numFmtId="0" fontId="15" fillId="2" borderId="0" xfId="3" applyFont="1" applyFill="1" applyAlignment="1">
      <alignment horizontal="center"/>
    </xf>
    <xf numFmtId="49" fontId="15" fillId="2" borderId="0" xfId="4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readingOrder="1"/>
    </xf>
    <xf numFmtId="0" fontId="12" fillId="2" borderId="0" xfId="4" applyFont="1" applyFill="1" applyAlignment="1">
      <alignment horizontal="center"/>
    </xf>
    <xf numFmtId="0" fontId="12" fillId="2" borderId="19" xfId="4" applyFont="1" applyFill="1" applyBorder="1" applyAlignment="1">
      <alignment horizontal="center"/>
    </xf>
    <xf numFmtId="0" fontId="12" fillId="3" borderId="0" xfId="4" applyFont="1" applyFill="1" applyAlignment="1">
      <alignment horizontal="center" vertical="center" wrapText="1"/>
    </xf>
    <xf numFmtId="17" fontId="12" fillId="2" borderId="0" xfId="0" applyNumberFormat="1" applyFont="1" applyFill="1" applyAlignment="1">
      <alignment horizontal="center" vertical="center" readingOrder="1"/>
    </xf>
    <xf numFmtId="0" fontId="12" fillId="0" borderId="16" xfId="0" applyFont="1" applyBorder="1" applyAlignment="1">
      <alignment horizontal="center" vertical="center" readingOrder="1"/>
    </xf>
    <xf numFmtId="0" fontId="12" fillId="0" borderId="0" xfId="0" applyFont="1" applyAlignment="1">
      <alignment horizontal="center" vertical="center" readingOrder="1"/>
    </xf>
    <xf numFmtId="3" fontId="12" fillId="2" borderId="0" xfId="4" applyNumberFormat="1" applyFont="1" applyFill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0" fontId="12" fillId="2" borderId="16" xfId="0" applyFont="1" applyFill="1" applyBorder="1" applyAlignment="1">
      <alignment horizontal="center" vertical="center" readingOrder="1"/>
    </xf>
    <xf numFmtId="0" fontId="12" fillId="2" borderId="16" xfId="3" applyFont="1" applyFill="1" applyBorder="1" applyAlignment="1">
      <alignment horizontal="center"/>
    </xf>
    <xf numFmtId="0" fontId="12" fillId="3" borderId="19" xfId="4" applyFont="1" applyFill="1" applyBorder="1" applyAlignment="1">
      <alignment horizontal="center"/>
    </xf>
    <xf numFmtId="49" fontId="12" fillId="2" borderId="6" xfId="4" applyNumberFormat="1" applyFont="1" applyFill="1" applyBorder="1" applyAlignment="1">
      <alignment horizontal="center" vertical="center" wrapText="1"/>
    </xf>
    <xf numFmtId="0" fontId="12" fillId="3" borderId="0" xfId="4" applyFont="1" applyFill="1" applyAlignment="1">
      <alignment horizontal="center" vertical="center"/>
    </xf>
    <xf numFmtId="0" fontId="12" fillId="2" borderId="30" xfId="4" applyFont="1" applyFill="1" applyBorder="1" applyAlignment="1">
      <alignment horizontal="center"/>
    </xf>
    <xf numFmtId="1" fontId="12" fillId="3" borderId="0" xfId="4" applyNumberFormat="1" applyFont="1" applyFill="1" applyAlignment="1">
      <alignment horizontal="center" vertical="center" wrapText="1"/>
    </xf>
    <xf numFmtId="0" fontId="12" fillId="3" borderId="0" xfId="4" applyFont="1" applyFill="1" applyAlignment="1">
      <alignment horizontal="center"/>
    </xf>
    <xf numFmtId="0" fontId="12" fillId="2" borderId="0" xfId="4" applyFont="1" applyFill="1" applyAlignment="1">
      <alignment horizontal="center" vertical="center" wrapText="1"/>
    </xf>
    <xf numFmtId="0" fontId="12" fillId="3" borderId="17" xfId="4" applyFont="1" applyFill="1" applyBorder="1" applyAlignment="1">
      <alignment horizontal="center"/>
    </xf>
    <xf numFmtId="3" fontId="20" fillId="2" borderId="0" xfId="4" applyNumberFormat="1" applyFont="1" applyFill="1" applyAlignment="1">
      <alignment horizontal="center"/>
    </xf>
    <xf numFmtId="0" fontId="12" fillId="3" borderId="16" xfId="4" applyFont="1" applyFill="1" applyBorder="1" applyAlignment="1">
      <alignment horizontal="center"/>
    </xf>
    <xf numFmtId="0" fontId="24" fillId="2" borderId="16" xfId="3" applyFont="1" applyFill="1" applyBorder="1" applyAlignment="1">
      <alignment horizontal="left" vertical="center" wrapText="1"/>
    </xf>
    <xf numFmtId="0" fontId="24" fillId="2" borderId="0" xfId="3" applyFont="1" applyFill="1" applyAlignment="1">
      <alignment horizontal="left" vertical="center" wrapText="1"/>
    </xf>
    <xf numFmtId="0" fontId="12" fillId="2" borderId="31" xfId="0" applyFont="1" applyFill="1" applyBorder="1" applyAlignment="1">
      <alignment horizontal="center" vertical="center" readingOrder="1"/>
    </xf>
    <xf numFmtId="3" fontId="12" fillId="2" borderId="17" xfId="4" applyNumberFormat="1" applyFont="1" applyFill="1" applyBorder="1" applyAlignment="1">
      <alignment horizontal="center"/>
    </xf>
    <xf numFmtId="0" fontId="24" fillId="3" borderId="18" xfId="3" applyFont="1" applyFill="1" applyBorder="1" applyAlignment="1">
      <alignment horizontal="left" vertical="center" wrapText="1"/>
    </xf>
    <xf numFmtId="0" fontId="24" fillId="3" borderId="19" xfId="3" applyFont="1" applyFill="1" applyBorder="1" applyAlignment="1">
      <alignment horizontal="left" vertical="center" wrapText="1"/>
    </xf>
    <xf numFmtId="171" fontId="20" fillId="0" borderId="0" xfId="1" applyNumberFormat="1" applyFont="1"/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 xr:uid="{00000000-0005-0000-0000-000003000000}"/>
    <cellStyle name="Normal_Fenaviquín 15 (2007) - Huevo por colores" xfId="4" xr:uid="{00000000-0005-0000-0000-000004000000}"/>
    <cellStyle name="Porcentaje" xfId="2" builtinId="5"/>
    <cellStyle name="Porcentual 2" xfId="5" xr:uid="{00000000-0005-0000-0000-000006000000}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6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7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341880341881128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689"/>
                  <c:y val="-1.3771426719808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4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0.84322166191123871</c:v>
                </c:pt>
                <c:pt idx="1">
                  <c:v>0.15677833808876121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403"/>
          <c:y val="0.81456132204053866"/>
          <c:w val="0.63043542634093863"/>
          <c:h val="0.140438093386478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35450114190332E-2"/>
          <c:y val="6.8192973340261517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edif.'!$O$24:$O$72</c:f>
              <c:numCache>
                <c:formatCode>mmm\-yy</c:formatCode>
                <c:ptCount val="49"/>
                <c:pt idx="0">
                  <c:v>43405</c:v>
                </c:pt>
                <c:pt idx="1">
                  <c:v>43435</c:v>
                </c:pt>
                <c:pt idx="2">
                  <c:v>43466</c:v>
                </c:pt>
                <c:pt idx="3">
                  <c:v>43497</c:v>
                </c:pt>
                <c:pt idx="4">
                  <c:v>43525</c:v>
                </c:pt>
                <c:pt idx="5">
                  <c:v>43556</c:v>
                </c:pt>
                <c:pt idx="6">
                  <c:v>43586</c:v>
                </c:pt>
                <c:pt idx="7">
                  <c:v>43617</c:v>
                </c:pt>
                <c:pt idx="8">
                  <c:v>43647</c:v>
                </c:pt>
                <c:pt idx="9">
                  <c:v>43678</c:v>
                </c:pt>
                <c:pt idx="10">
                  <c:v>43709</c:v>
                </c:pt>
                <c:pt idx="11">
                  <c:v>43739</c:v>
                </c:pt>
                <c:pt idx="12">
                  <c:v>43770</c:v>
                </c:pt>
                <c:pt idx="13">
                  <c:v>43800</c:v>
                </c:pt>
                <c:pt idx="14">
                  <c:v>43831</c:v>
                </c:pt>
                <c:pt idx="15">
                  <c:v>43862</c:v>
                </c:pt>
                <c:pt idx="16">
                  <c:v>43891</c:v>
                </c:pt>
                <c:pt idx="17">
                  <c:v>43922</c:v>
                </c:pt>
                <c:pt idx="18">
                  <c:v>43952</c:v>
                </c:pt>
                <c:pt idx="19">
                  <c:v>43983</c:v>
                </c:pt>
                <c:pt idx="20">
                  <c:v>44013</c:v>
                </c:pt>
                <c:pt idx="21">
                  <c:v>44044</c:v>
                </c:pt>
                <c:pt idx="22">
                  <c:v>44075</c:v>
                </c:pt>
                <c:pt idx="23">
                  <c:v>44105</c:v>
                </c:pt>
                <c:pt idx="24">
                  <c:v>44136</c:v>
                </c:pt>
                <c:pt idx="25">
                  <c:v>44166</c:v>
                </c:pt>
                <c:pt idx="26">
                  <c:v>44197</c:v>
                </c:pt>
                <c:pt idx="27">
                  <c:v>44228</c:v>
                </c:pt>
                <c:pt idx="28">
                  <c:v>44256</c:v>
                </c:pt>
                <c:pt idx="29">
                  <c:v>44287</c:v>
                </c:pt>
                <c:pt idx="30">
                  <c:v>44317</c:v>
                </c:pt>
                <c:pt idx="31">
                  <c:v>44348</c:v>
                </c:pt>
                <c:pt idx="32">
                  <c:v>44378</c:v>
                </c:pt>
                <c:pt idx="33">
                  <c:v>44409</c:v>
                </c:pt>
                <c:pt idx="34">
                  <c:v>44440</c:v>
                </c:pt>
                <c:pt idx="35">
                  <c:v>44470</c:v>
                </c:pt>
                <c:pt idx="36">
                  <c:v>44501</c:v>
                </c:pt>
                <c:pt idx="37">
                  <c:v>44531</c:v>
                </c:pt>
                <c:pt idx="38">
                  <c:v>44562</c:v>
                </c:pt>
                <c:pt idx="39">
                  <c:v>44593</c:v>
                </c:pt>
                <c:pt idx="40">
                  <c:v>44621</c:v>
                </c:pt>
                <c:pt idx="41">
                  <c:v>44652</c:v>
                </c:pt>
                <c:pt idx="42">
                  <c:v>44682</c:v>
                </c:pt>
                <c:pt idx="43">
                  <c:v>44713</c:v>
                </c:pt>
                <c:pt idx="44">
                  <c:v>44743</c:v>
                </c:pt>
                <c:pt idx="45">
                  <c:v>44774</c:v>
                </c:pt>
                <c:pt idx="46">
                  <c:v>44805</c:v>
                </c:pt>
                <c:pt idx="47">
                  <c:v>44835</c:v>
                </c:pt>
                <c:pt idx="48">
                  <c:v>44866</c:v>
                </c:pt>
              </c:numCache>
            </c:numRef>
          </c:cat>
          <c:val>
            <c:numRef>
              <c:f>'Insumos importados edif.'!$P$24:$P$72</c:f>
              <c:numCache>
                <c:formatCode>0.0</c:formatCode>
                <c:ptCount val="49"/>
                <c:pt idx="0">
                  <c:v>30.194573967500002</c:v>
                </c:pt>
                <c:pt idx="1">
                  <c:v>30.951645555833327</c:v>
                </c:pt>
                <c:pt idx="2">
                  <c:v>32.05024474166666</c:v>
                </c:pt>
                <c:pt idx="3">
                  <c:v>32.672404644166662</c:v>
                </c:pt>
                <c:pt idx="4">
                  <c:v>33.101023070833335</c:v>
                </c:pt>
                <c:pt idx="5">
                  <c:v>33.181669917500002</c:v>
                </c:pt>
                <c:pt idx="6">
                  <c:v>33.215023384999995</c:v>
                </c:pt>
                <c:pt idx="7">
                  <c:v>32.89392027666667</c:v>
                </c:pt>
                <c:pt idx="8">
                  <c:v>32.907219720000001</c:v>
                </c:pt>
                <c:pt idx="9">
                  <c:v>32.987016892500002</c:v>
                </c:pt>
                <c:pt idx="10">
                  <c:v>33.381853714166674</c:v>
                </c:pt>
                <c:pt idx="11">
                  <c:v>33.19437338416666</c:v>
                </c:pt>
                <c:pt idx="12">
                  <c:v>33.08243407416667</c:v>
                </c:pt>
                <c:pt idx="13">
                  <c:v>33.123057414166674</c:v>
                </c:pt>
                <c:pt idx="14">
                  <c:v>32.46918286333333</c:v>
                </c:pt>
                <c:pt idx="15">
                  <c:v>31.975664698333333</c:v>
                </c:pt>
                <c:pt idx="16">
                  <c:v>31.156488008333337</c:v>
                </c:pt>
                <c:pt idx="17">
                  <c:v>30.392376228333337</c:v>
                </c:pt>
                <c:pt idx="18">
                  <c:v>28.912962052499996</c:v>
                </c:pt>
                <c:pt idx="19">
                  <c:v>28.107644694999998</c:v>
                </c:pt>
                <c:pt idx="20">
                  <c:v>27.289796859166664</c:v>
                </c:pt>
                <c:pt idx="21">
                  <c:v>26.15524248583333</c:v>
                </c:pt>
                <c:pt idx="22">
                  <c:v>24.984334191666662</c:v>
                </c:pt>
                <c:pt idx="23">
                  <c:v>24.457391381666664</c:v>
                </c:pt>
                <c:pt idx="24">
                  <c:v>24.180613326666663</c:v>
                </c:pt>
                <c:pt idx="25">
                  <c:v>23.740409809999992</c:v>
                </c:pt>
                <c:pt idx="26">
                  <c:v>23.157694395833328</c:v>
                </c:pt>
                <c:pt idx="27">
                  <c:v>23.395836897499997</c:v>
                </c:pt>
                <c:pt idx="28">
                  <c:v>24.331069354999993</c:v>
                </c:pt>
                <c:pt idx="29">
                  <c:v>25.306217044999997</c:v>
                </c:pt>
                <c:pt idx="30">
                  <c:v>25.952521659166663</c:v>
                </c:pt>
                <c:pt idx="31">
                  <c:v>27.110589866666665</c:v>
                </c:pt>
                <c:pt idx="32">
                  <c:v>28.200316415000007</c:v>
                </c:pt>
                <c:pt idx="33">
                  <c:v>29.867781203333333</c:v>
                </c:pt>
                <c:pt idx="34">
                  <c:v>31.404281252499999</c:v>
                </c:pt>
                <c:pt idx="35">
                  <c:v>32.61101741416666</c:v>
                </c:pt>
                <c:pt idx="36">
                  <c:v>34.372954825833332</c:v>
                </c:pt>
                <c:pt idx="37">
                  <c:v>35.3866297</c:v>
                </c:pt>
                <c:pt idx="38">
                  <c:v>36.784298920000005</c:v>
                </c:pt>
                <c:pt idx="39">
                  <c:v>37.726739815000002</c:v>
                </c:pt>
                <c:pt idx="40">
                  <c:v>38.303238685833335</c:v>
                </c:pt>
                <c:pt idx="41">
                  <c:v>38.455131458333334</c:v>
                </c:pt>
                <c:pt idx="42">
                  <c:v>39.625548965833339</c:v>
                </c:pt>
                <c:pt idx="43">
                  <c:v>40.515298090833326</c:v>
                </c:pt>
                <c:pt idx="44">
                  <c:v>39.139842741666669</c:v>
                </c:pt>
                <c:pt idx="45">
                  <c:v>39.529063752500001</c:v>
                </c:pt>
                <c:pt idx="46">
                  <c:v>39.63837839333334</c:v>
                </c:pt>
                <c:pt idx="47">
                  <c:v>39.157939477499994</c:v>
                </c:pt>
                <c:pt idx="48">
                  <c:v>38.048264515833331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8928"/>
        <c:axId val="99630464"/>
      </c:lineChart>
      <c:dateAx>
        <c:axId val="9962892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630464"/>
        <c:crosses val="autoZero"/>
        <c:auto val="1"/>
        <c:lblOffset val="100"/>
        <c:baseTimeUnit val="months"/>
        <c:majorUnit val="12"/>
        <c:minorUnit val="12"/>
      </c:dateAx>
      <c:valAx>
        <c:axId val="996304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6289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c.'!$O$24:$O$72</c:f>
              <c:numCache>
                <c:formatCode>mmm\-yy</c:formatCode>
                <c:ptCount val="49"/>
                <c:pt idx="0">
                  <c:v>43405</c:v>
                </c:pt>
                <c:pt idx="1">
                  <c:v>43435</c:v>
                </c:pt>
                <c:pt idx="2">
                  <c:v>43466</c:v>
                </c:pt>
                <c:pt idx="3">
                  <c:v>43497</c:v>
                </c:pt>
                <c:pt idx="4">
                  <c:v>43525</c:v>
                </c:pt>
                <c:pt idx="5">
                  <c:v>43556</c:v>
                </c:pt>
                <c:pt idx="6">
                  <c:v>43586</c:v>
                </c:pt>
                <c:pt idx="7">
                  <c:v>43617</c:v>
                </c:pt>
                <c:pt idx="8">
                  <c:v>43647</c:v>
                </c:pt>
                <c:pt idx="9">
                  <c:v>43678</c:v>
                </c:pt>
                <c:pt idx="10">
                  <c:v>43709</c:v>
                </c:pt>
                <c:pt idx="11">
                  <c:v>43739</c:v>
                </c:pt>
                <c:pt idx="12">
                  <c:v>43770</c:v>
                </c:pt>
                <c:pt idx="13">
                  <c:v>43800</c:v>
                </c:pt>
                <c:pt idx="14">
                  <c:v>43831</c:v>
                </c:pt>
                <c:pt idx="15">
                  <c:v>43862</c:v>
                </c:pt>
                <c:pt idx="16">
                  <c:v>43891</c:v>
                </c:pt>
                <c:pt idx="17">
                  <c:v>43922</c:v>
                </c:pt>
                <c:pt idx="18">
                  <c:v>43952</c:v>
                </c:pt>
                <c:pt idx="19">
                  <c:v>43983</c:v>
                </c:pt>
                <c:pt idx="20">
                  <c:v>44013</c:v>
                </c:pt>
                <c:pt idx="21">
                  <c:v>44044</c:v>
                </c:pt>
                <c:pt idx="22">
                  <c:v>44075</c:v>
                </c:pt>
                <c:pt idx="23">
                  <c:v>44105</c:v>
                </c:pt>
                <c:pt idx="24">
                  <c:v>44136</c:v>
                </c:pt>
                <c:pt idx="25">
                  <c:v>44166</c:v>
                </c:pt>
                <c:pt idx="26">
                  <c:v>44197</c:v>
                </c:pt>
                <c:pt idx="27">
                  <c:v>44228</c:v>
                </c:pt>
                <c:pt idx="28">
                  <c:v>44256</c:v>
                </c:pt>
                <c:pt idx="29">
                  <c:v>44287</c:v>
                </c:pt>
                <c:pt idx="30">
                  <c:v>44317</c:v>
                </c:pt>
                <c:pt idx="31">
                  <c:v>44348</c:v>
                </c:pt>
                <c:pt idx="32">
                  <c:v>44378</c:v>
                </c:pt>
                <c:pt idx="33">
                  <c:v>44409</c:v>
                </c:pt>
                <c:pt idx="34">
                  <c:v>44440</c:v>
                </c:pt>
                <c:pt idx="35">
                  <c:v>44470</c:v>
                </c:pt>
                <c:pt idx="36">
                  <c:v>44501</c:v>
                </c:pt>
                <c:pt idx="37">
                  <c:v>44531</c:v>
                </c:pt>
                <c:pt idx="38">
                  <c:v>44562</c:v>
                </c:pt>
                <c:pt idx="39">
                  <c:v>44593</c:v>
                </c:pt>
                <c:pt idx="40">
                  <c:v>44621</c:v>
                </c:pt>
                <c:pt idx="41">
                  <c:v>44652</c:v>
                </c:pt>
                <c:pt idx="42">
                  <c:v>44682</c:v>
                </c:pt>
                <c:pt idx="43">
                  <c:v>44713</c:v>
                </c:pt>
                <c:pt idx="44">
                  <c:v>44743</c:v>
                </c:pt>
                <c:pt idx="45">
                  <c:v>44774</c:v>
                </c:pt>
                <c:pt idx="46">
                  <c:v>44805</c:v>
                </c:pt>
                <c:pt idx="47">
                  <c:v>44835</c:v>
                </c:pt>
                <c:pt idx="48">
                  <c:v>44866</c:v>
                </c:pt>
              </c:numCache>
            </c:numRef>
          </c:cat>
          <c:val>
            <c:numRef>
              <c:f>'Insumos importados obras c.'!$P$24:$P$72</c:f>
              <c:numCache>
                <c:formatCode>0.0</c:formatCode>
                <c:ptCount val="49"/>
                <c:pt idx="0">
                  <c:v>20.220304974166666</c:v>
                </c:pt>
                <c:pt idx="1">
                  <c:v>20.959538609999999</c:v>
                </c:pt>
                <c:pt idx="2">
                  <c:v>21.08200471166667</c:v>
                </c:pt>
                <c:pt idx="3">
                  <c:v>21.312609107499998</c:v>
                </c:pt>
                <c:pt idx="4">
                  <c:v>22.810264377500001</c:v>
                </c:pt>
                <c:pt idx="5">
                  <c:v>23.193636765833332</c:v>
                </c:pt>
                <c:pt idx="6">
                  <c:v>22.012740109999999</c:v>
                </c:pt>
                <c:pt idx="7">
                  <c:v>22.451030185833336</c:v>
                </c:pt>
                <c:pt idx="8">
                  <c:v>22.436025570000005</c:v>
                </c:pt>
                <c:pt idx="9">
                  <c:v>23.38667622583333</c:v>
                </c:pt>
                <c:pt idx="10">
                  <c:v>23.768392440833331</c:v>
                </c:pt>
                <c:pt idx="11">
                  <c:v>23.717651156666665</c:v>
                </c:pt>
                <c:pt idx="12">
                  <c:v>23.620196496666669</c:v>
                </c:pt>
                <c:pt idx="13">
                  <c:v>23.310042563333333</c:v>
                </c:pt>
                <c:pt idx="14">
                  <c:v>23.785017593333333</c:v>
                </c:pt>
                <c:pt idx="15">
                  <c:v>22.896028691666665</c:v>
                </c:pt>
                <c:pt idx="16">
                  <c:v>22.054214819999995</c:v>
                </c:pt>
                <c:pt idx="17">
                  <c:v>20.587910127499999</c:v>
                </c:pt>
                <c:pt idx="18">
                  <c:v>19.440787864166666</c:v>
                </c:pt>
                <c:pt idx="19">
                  <c:v>18.222505575833331</c:v>
                </c:pt>
                <c:pt idx="20">
                  <c:v>17.089991476666661</c:v>
                </c:pt>
                <c:pt idx="21">
                  <c:v>15.463815423333331</c:v>
                </c:pt>
                <c:pt idx="22">
                  <c:v>14.682724454166667</c:v>
                </c:pt>
                <c:pt idx="23">
                  <c:v>13.904402854166669</c:v>
                </c:pt>
                <c:pt idx="24">
                  <c:v>14.611587077500001</c:v>
                </c:pt>
                <c:pt idx="25">
                  <c:v>14.404881551666668</c:v>
                </c:pt>
                <c:pt idx="26">
                  <c:v>14.638415291666666</c:v>
                </c:pt>
                <c:pt idx="27">
                  <c:v>14.659497568333336</c:v>
                </c:pt>
                <c:pt idx="28">
                  <c:v>14.837895275833333</c:v>
                </c:pt>
                <c:pt idx="29">
                  <c:v>15.862438763333335</c:v>
                </c:pt>
                <c:pt idx="30">
                  <c:v>16.999178234166671</c:v>
                </c:pt>
                <c:pt idx="31">
                  <c:v>18.49949721416667</c:v>
                </c:pt>
                <c:pt idx="32">
                  <c:v>20.368118380000002</c:v>
                </c:pt>
                <c:pt idx="33">
                  <c:v>20.783276725833336</c:v>
                </c:pt>
                <c:pt idx="34">
                  <c:v>22.459647173333337</c:v>
                </c:pt>
                <c:pt idx="35">
                  <c:v>23.660458190833332</c:v>
                </c:pt>
                <c:pt idx="36">
                  <c:v>24.882889131666666</c:v>
                </c:pt>
                <c:pt idx="37">
                  <c:v>25.789534325833333</c:v>
                </c:pt>
                <c:pt idx="38">
                  <c:v>26.553520622499999</c:v>
                </c:pt>
                <c:pt idx="39">
                  <c:v>26.575854539166659</c:v>
                </c:pt>
                <c:pt idx="40">
                  <c:v>26.177706753333329</c:v>
                </c:pt>
                <c:pt idx="41">
                  <c:v>25.896771519999998</c:v>
                </c:pt>
                <c:pt idx="42">
                  <c:v>26.828651214166666</c:v>
                </c:pt>
                <c:pt idx="43">
                  <c:v>28.280565237499996</c:v>
                </c:pt>
                <c:pt idx="44">
                  <c:v>26.359260609166665</c:v>
                </c:pt>
                <c:pt idx="45">
                  <c:v>28.60389472666667</c:v>
                </c:pt>
                <c:pt idx="46">
                  <c:v>28.140230370000001</c:v>
                </c:pt>
                <c:pt idx="47">
                  <c:v>28.066337107499997</c:v>
                </c:pt>
                <c:pt idx="48">
                  <c:v>26.461059734999999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66080"/>
        <c:axId val="116278400"/>
      </c:lineChart>
      <c:dateAx>
        <c:axId val="123166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6278400"/>
        <c:crosses val="autoZero"/>
        <c:auto val="1"/>
        <c:lblOffset val="100"/>
        <c:baseTimeUnit val="months"/>
        <c:majorUnit val="12"/>
        <c:minorUnit val="12"/>
      </c:dateAx>
      <c:valAx>
        <c:axId val="116278400"/>
        <c:scaling>
          <c:orientation val="minMax"/>
          <c:max val="45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166080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concreto'!$O$24:$O$72</c:f>
              <c:numCache>
                <c:formatCode>mmm\-yy</c:formatCode>
                <c:ptCount val="49"/>
                <c:pt idx="0">
                  <c:v>43405</c:v>
                </c:pt>
                <c:pt idx="1">
                  <c:v>43435</c:v>
                </c:pt>
                <c:pt idx="2">
                  <c:v>43466</c:v>
                </c:pt>
                <c:pt idx="3">
                  <c:v>43497</c:v>
                </c:pt>
                <c:pt idx="4">
                  <c:v>43525</c:v>
                </c:pt>
                <c:pt idx="5">
                  <c:v>43556</c:v>
                </c:pt>
                <c:pt idx="6">
                  <c:v>43586</c:v>
                </c:pt>
                <c:pt idx="7">
                  <c:v>43617</c:v>
                </c:pt>
                <c:pt idx="8">
                  <c:v>43647</c:v>
                </c:pt>
                <c:pt idx="9">
                  <c:v>43678</c:v>
                </c:pt>
                <c:pt idx="10">
                  <c:v>43709</c:v>
                </c:pt>
                <c:pt idx="11">
                  <c:v>43739</c:v>
                </c:pt>
                <c:pt idx="12">
                  <c:v>43770</c:v>
                </c:pt>
                <c:pt idx="13">
                  <c:v>43800</c:v>
                </c:pt>
                <c:pt idx="14">
                  <c:v>43831</c:v>
                </c:pt>
                <c:pt idx="15">
                  <c:v>43862</c:v>
                </c:pt>
                <c:pt idx="16">
                  <c:v>43891</c:v>
                </c:pt>
                <c:pt idx="17">
                  <c:v>43922</c:v>
                </c:pt>
                <c:pt idx="18">
                  <c:v>43952</c:v>
                </c:pt>
                <c:pt idx="19">
                  <c:v>43983</c:v>
                </c:pt>
                <c:pt idx="20">
                  <c:v>44013</c:v>
                </c:pt>
                <c:pt idx="21">
                  <c:v>44044</c:v>
                </c:pt>
                <c:pt idx="22">
                  <c:v>44075</c:v>
                </c:pt>
                <c:pt idx="23">
                  <c:v>44105</c:v>
                </c:pt>
                <c:pt idx="24">
                  <c:v>44136</c:v>
                </c:pt>
                <c:pt idx="25">
                  <c:v>44166</c:v>
                </c:pt>
                <c:pt idx="26">
                  <c:v>44197</c:v>
                </c:pt>
                <c:pt idx="27">
                  <c:v>44228</c:v>
                </c:pt>
                <c:pt idx="28">
                  <c:v>44256</c:v>
                </c:pt>
                <c:pt idx="29">
                  <c:v>44287</c:v>
                </c:pt>
                <c:pt idx="30">
                  <c:v>44317</c:v>
                </c:pt>
                <c:pt idx="31">
                  <c:v>44348</c:v>
                </c:pt>
                <c:pt idx="32">
                  <c:v>44378</c:v>
                </c:pt>
                <c:pt idx="33">
                  <c:v>44409</c:v>
                </c:pt>
                <c:pt idx="34">
                  <c:v>44440</c:v>
                </c:pt>
                <c:pt idx="35">
                  <c:v>44470</c:v>
                </c:pt>
                <c:pt idx="36">
                  <c:v>44501</c:v>
                </c:pt>
                <c:pt idx="37">
                  <c:v>44531</c:v>
                </c:pt>
                <c:pt idx="38">
                  <c:v>44562</c:v>
                </c:pt>
                <c:pt idx="39">
                  <c:v>44593</c:v>
                </c:pt>
                <c:pt idx="40">
                  <c:v>44621</c:v>
                </c:pt>
                <c:pt idx="41">
                  <c:v>44652</c:v>
                </c:pt>
                <c:pt idx="42">
                  <c:v>44682</c:v>
                </c:pt>
                <c:pt idx="43">
                  <c:v>44713</c:v>
                </c:pt>
                <c:pt idx="44">
                  <c:v>44743</c:v>
                </c:pt>
                <c:pt idx="45">
                  <c:v>44774</c:v>
                </c:pt>
                <c:pt idx="46">
                  <c:v>44805</c:v>
                </c:pt>
                <c:pt idx="47">
                  <c:v>44835</c:v>
                </c:pt>
                <c:pt idx="48">
                  <c:v>44866</c:v>
                </c:pt>
              </c:numCache>
            </c:numRef>
          </c:cat>
          <c:val>
            <c:numRef>
              <c:f>'Producción concreto'!$P$24:$P$72</c:f>
              <c:numCache>
                <c:formatCode>0.0</c:formatCode>
                <c:ptCount val="49"/>
                <c:pt idx="0">
                  <c:v>194.64054708333333</c:v>
                </c:pt>
                <c:pt idx="1">
                  <c:v>193.01932375000001</c:v>
                </c:pt>
                <c:pt idx="2">
                  <c:v>191.89222166666667</c:v>
                </c:pt>
                <c:pt idx="3">
                  <c:v>191.30381333333335</c:v>
                </c:pt>
                <c:pt idx="4">
                  <c:v>191.79120499999996</c:v>
                </c:pt>
                <c:pt idx="5">
                  <c:v>189.88954125000001</c:v>
                </c:pt>
                <c:pt idx="6">
                  <c:v>189.76199208333335</c:v>
                </c:pt>
                <c:pt idx="7">
                  <c:v>187.87407958333333</c:v>
                </c:pt>
                <c:pt idx="8">
                  <c:v>188.08357541666666</c:v>
                </c:pt>
                <c:pt idx="9">
                  <c:v>187.10922541666667</c:v>
                </c:pt>
                <c:pt idx="10">
                  <c:v>185.24750299508918</c:v>
                </c:pt>
                <c:pt idx="11">
                  <c:v>184.19485799508922</c:v>
                </c:pt>
                <c:pt idx="12">
                  <c:v>182.02773216175586</c:v>
                </c:pt>
                <c:pt idx="13">
                  <c:v>181.04355782842254</c:v>
                </c:pt>
                <c:pt idx="14">
                  <c:v>179.77608199508921</c:v>
                </c:pt>
                <c:pt idx="15">
                  <c:v>177.3276561617559</c:v>
                </c:pt>
                <c:pt idx="16">
                  <c:v>169.45310449508924</c:v>
                </c:pt>
                <c:pt idx="17">
                  <c:v>155.27725991175589</c:v>
                </c:pt>
                <c:pt idx="18">
                  <c:v>145.20676324508923</c:v>
                </c:pt>
                <c:pt idx="19">
                  <c:v>141.03395324508921</c:v>
                </c:pt>
                <c:pt idx="20">
                  <c:v>136.10922407842256</c:v>
                </c:pt>
                <c:pt idx="21">
                  <c:v>132.03394824508919</c:v>
                </c:pt>
                <c:pt idx="22">
                  <c:v>129.29969566666665</c:v>
                </c:pt>
                <c:pt idx="23">
                  <c:v>125.82926483333333</c:v>
                </c:pt>
                <c:pt idx="24">
                  <c:v>123.26288483333333</c:v>
                </c:pt>
                <c:pt idx="25">
                  <c:v>120.70739083333332</c:v>
                </c:pt>
                <c:pt idx="26">
                  <c:v>117.538145</c:v>
                </c:pt>
                <c:pt idx="27">
                  <c:v>116.0843375</c:v>
                </c:pt>
                <c:pt idx="28">
                  <c:v>121.02126916666667</c:v>
                </c:pt>
                <c:pt idx="29">
                  <c:v>132.54952499999999</c:v>
                </c:pt>
                <c:pt idx="30">
                  <c:v>136.6687574974568</c:v>
                </c:pt>
                <c:pt idx="31">
                  <c:v>138.83341416412347</c:v>
                </c:pt>
                <c:pt idx="32">
                  <c:v>140.96975583079015</c:v>
                </c:pt>
                <c:pt idx="33">
                  <c:v>143.15866066412349</c:v>
                </c:pt>
                <c:pt idx="34">
                  <c:v>145.67986399745681</c:v>
                </c:pt>
                <c:pt idx="35">
                  <c:v>147.10450316412349</c:v>
                </c:pt>
                <c:pt idx="36">
                  <c:v>149.53599091412346</c:v>
                </c:pt>
                <c:pt idx="37">
                  <c:v>152.36658458079023</c:v>
                </c:pt>
                <c:pt idx="38">
                  <c:v>155.6824262474569</c:v>
                </c:pt>
                <c:pt idx="39">
                  <c:v>157.99613458079023</c:v>
                </c:pt>
                <c:pt idx="40">
                  <c:v>160.14187541412355</c:v>
                </c:pt>
                <c:pt idx="41">
                  <c:v>162.1876279141236</c:v>
                </c:pt>
                <c:pt idx="42">
                  <c:v>167.08800791666681</c:v>
                </c:pt>
                <c:pt idx="43">
                  <c:v>169.57984875000011</c:v>
                </c:pt>
                <c:pt idx="44">
                  <c:v>171.36716625000014</c:v>
                </c:pt>
                <c:pt idx="45">
                  <c:v>174.6943489166668</c:v>
                </c:pt>
                <c:pt idx="46">
                  <c:v>177.02623725000012</c:v>
                </c:pt>
                <c:pt idx="47">
                  <c:v>178.98615350000014</c:v>
                </c:pt>
                <c:pt idx="48">
                  <c:v>181.42543408333347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154624"/>
        <c:axId val="124156160"/>
      </c:lineChart>
      <c:dateAx>
        <c:axId val="1241546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156160"/>
        <c:crosses val="autoZero"/>
        <c:auto val="1"/>
        <c:lblOffset val="100"/>
        <c:baseTimeUnit val="months"/>
        <c:majorUnit val="12"/>
        <c:minorUnit val="12"/>
      </c:dateAx>
      <c:valAx>
        <c:axId val="1241561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1546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vivienda'!$O$24:$O$72</c:f>
              <c:numCache>
                <c:formatCode>mmm\-yy</c:formatCode>
                <c:ptCount val="49"/>
                <c:pt idx="0">
                  <c:v>43405</c:v>
                </c:pt>
                <c:pt idx="1">
                  <c:v>43435</c:v>
                </c:pt>
                <c:pt idx="2">
                  <c:v>43466</c:v>
                </c:pt>
                <c:pt idx="3">
                  <c:v>43497</c:v>
                </c:pt>
                <c:pt idx="4">
                  <c:v>43525</c:v>
                </c:pt>
                <c:pt idx="5">
                  <c:v>43556</c:v>
                </c:pt>
                <c:pt idx="6">
                  <c:v>43586</c:v>
                </c:pt>
                <c:pt idx="7">
                  <c:v>43617</c:v>
                </c:pt>
                <c:pt idx="8">
                  <c:v>43647</c:v>
                </c:pt>
                <c:pt idx="9">
                  <c:v>43678</c:v>
                </c:pt>
                <c:pt idx="10">
                  <c:v>43709</c:v>
                </c:pt>
                <c:pt idx="11">
                  <c:v>43739</c:v>
                </c:pt>
                <c:pt idx="12">
                  <c:v>43770</c:v>
                </c:pt>
                <c:pt idx="13">
                  <c:v>43800</c:v>
                </c:pt>
                <c:pt idx="14">
                  <c:v>43831</c:v>
                </c:pt>
                <c:pt idx="15">
                  <c:v>43862</c:v>
                </c:pt>
                <c:pt idx="16">
                  <c:v>43891</c:v>
                </c:pt>
                <c:pt idx="17">
                  <c:v>43922</c:v>
                </c:pt>
                <c:pt idx="18">
                  <c:v>43952</c:v>
                </c:pt>
                <c:pt idx="19">
                  <c:v>43983</c:v>
                </c:pt>
                <c:pt idx="20">
                  <c:v>44013</c:v>
                </c:pt>
                <c:pt idx="21">
                  <c:v>44044</c:v>
                </c:pt>
                <c:pt idx="22">
                  <c:v>44075</c:v>
                </c:pt>
                <c:pt idx="23">
                  <c:v>44105</c:v>
                </c:pt>
                <c:pt idx="24">
                  <c:v>44136</c:v>
                </c:pt>
                <c:pt idx="25">
                  <c:v>44166</c:v>
                </c:pt>
                <c:pt idx="26">
                  <c:v>44197</c:v>
                </c:pt>
                <c:pt idx="27">
                  <c:v>44228</c:v>
                </c:pt>
                <c:pt idx="28">
                  <c:v>44256</c:v>
                </c:pt>
                <c:pt idx="29">
                  <c:v>44287</c:v>
                </c:pt>
                <c:pt idx="30">
                  <c:v>44317</c:v>
                </c:pt>
                <c:pt idx="31">
                  <c:v>44348</c:v>
                </c:pt>
                <c:pt idx="32">
                  <c:v>44378</c:v>
                </c:pt>
                <c:pt idx="33">
                  <c:v>44409</c:v>
                </c:pt>
                <c:pt idx="34">
                  <c:v>44440</c:v>
                </c:pt>
                <c:pt idx="35">
                  <c:v>44470</c:v>
                </c:pt>
                <c:pt idx="36">
                  <c:v>44501</c:v>
                </c:pt>
                <c:pt idx="37">
                  <c:v>44531</c:v>
                </c:pt>
                <c:pt idx="38">
                  <c:v>44562</c:v>
                </c:pt>
                <c:pt idx="39">
                  <c:v>44593</c:v>
                </c:pt>
                <c:pt idx="40">
                  <c:v>44621</c:v>
                </c:pt>
                <c:pt idx="41">
                  <c:v>44652</c:v>
                </c:pt>
                <c:pt idx="42">
                  <c:v>44682</c:v>
                </c:pt>
                <c:pt idx="43">
                  <c:v>44713</c:v>
                </c:pt>
                <c:pt idx="44">
                  <c:v>44743</c:v>
                </c:pt>
                <c:pt idx="45">
                  <c:v>44774</c:v>
                </c:pt>
                <c:pt idx="46">
                  <c:v>44805</c:v>
                </c:pt>
                <c:pt idx="47">
                  <c:v>44835</c:v>
                </c:pt>
                <c:pt idx="48">
                  <c:v>44866</c:v>
                </c:pt>
              </c:numCache>
            </c:numRef>
          </c:cat>
          <c:val>
            <c:numRef>
              <c:f>'Producción concreto vivienda'!$P$24:$P$72</c:f>
              <c:numCache>
                <c:formatCode>0.0</c:formatCode>
                <c:ptCount val="49"/>
                <c:pt idx="0">
                  <c:v>108.42236795316367</c:v>
                </c:pt>
                <c:pt idx="1">
                  <c:v>107.76752876117874</c:v>
                </c:pt>
                <c:pt idx="2">
                  <c:v>107.17956239672716</c:v>
                </c:pt>
                <c:pt idx="3">
                  <c:v>106.8245474509837</c:v>
                </c:pt>
                <c:pt idx="4">
                  <c:v>107.30489341575529</c:v>
                </c:pt>
                <c:pt idx="5">
                  <c:v>106.27886540302126</c:v>
                </c:pt>
                <c:pt idx="6">
                  <c:v>105.91767373635459</c:v>
                </c:pt>
                <c:pt idx="7">
                  <c:v>104.22102119481012</c:v>
                </c:pt>
                <c:pt idx="8">
                  <c:v>103.86759935875754</c:v>
                </c:pt>
                <c:pt idx="9">
                  <c:v>102.98314155454274</c:v>
                </c:pt>
                <c:pt idx="10">
                  <c:v>102.49153332598985</c:v>
                </c:pt>
                <c:pt idx="11">
                  <c:v>103.17162333047196</c:v>
                </c:pt>
                <c:pt idx="12">
                  <c:v>102.70290150710176</c:v>
                </c:pt>
                <c:pt idx="13">
                  <c:v>102.14190298201261</c:v>
                </c:pt>
                <c:pt idx="14">
                  <c:v>101.95101642979751</c:v>
                </c:pt>
                <c:pt idx="15">
                  <c:v>101.61969887554098</c:v>
                </c:pt>
                <c:pt idx="16">
                  <c:v>97.937848875540965</c:v>
                </c:pt>
                <c:pt idx="17">
                  <c:v>89.649503042207641</c:v>
                </c:pt>
                <c:pt idx="18">
                  <c:v>84.83899470887431</c:v>
                </c:pt>
                <c:pt idx="19">
                  <c:v>83.781223875540974</c:v>
                </c:pt>
                <c:pt idx="20">
                  <c:v>82.181916544926892</c:v>
                </c:pt>
                <c:pt idx="21">
                  <c:v>80.808076849141699</c:v>
                </c:pt>
                <c:pt idx="22">
                  <c:v>80.198070666666666</c:v>
                </c:pt>
                <c:pt idx="23">
                  <c:v>78.439229000000012</c:v>
                </c:pt>
                <c:pt idx="24">
                  <c:v>77.101567333333321</c:v>
                </c:pt>
                <c:pt idx="25">
                  <c:v>76.237129166666662</c:v>
                </c:pt>
                <c:pt idx="26">
                  <c:v>75.044566666666668</c:v>
                </c:pt>
                <c:pt idx="27">
                  <c:v>74.09624500000001</c:v>
                </c:pt>
                <c:pt idx="28">
                  <c:v>77.079349166666674</c:v>
                </c:pt>
                <c:pt idx="29">
                  <c:v>84.788320000000013</c:v>
                </c:pt>
                <c:pt idx="30">
                  <c:v>87.266584999999949</c:v>
                </c:pt>
                <c:pt idx="31">
                  <c:v>88.946859999999944</c:v>
                </c:pt>
                <c:pt idx="32">
                  <c:v>90.705797499999946</c:v>
                </c:pt>
                <c:pt idx="33">
                  <c:v>92.999852499999932</c:v>
                </c:pt>
                <c:pt idx="34">
                  <c:v>95.532844999999952</c:v>
                </c:pt>
                <c:pt idx="35">
                  <c:v>97.064354166666632</c:v>
                </c:pt>
                <c:pt idx="36">
                  <c:v>99.378615833333285</c:v>
                </c:pt>
                <c:pt idx="37">
                  <c:v>101.41621833333339</c:v>
                </c:pt>
                <c:pt idx="38">
                  <c:v>102.91496833333339</c:v>
                </c:pt>
                <c:pt idx="39">
                  <c:v>104.94645583333339</c:v>
                </c:pt>
                <c:pt idx="40">
                  <c:v>106.62826833333338</c:v>
                </c:pt>
                <c:pt idx="41">
                  <c:v>107.6402558333334</c:v>
                </c:pt>
                <c:pt idx="42">
                  <c:v>110.60824500000011</c:v>
                </c:pt>
                <c:pt idx="43">
                  <c:v>112.20292000000012</c:v>
                </c:pt>
                <c:pt idx="44">
                  <c:v>113.41761250000012</c:v>
                </c:pt>
                <c:pt idx="45">
                  <c:v>115.51642083333347</c:v>
                </c:pt>
                <c:pt idx="46">
                  <c:v>116.99233416666679</c:v>
                </c:pt>
                <c:pt idx="47">
                  <c:v>118.10504958333344</c:v>
                </c:pt>
                <c:pt idx="48">
                  <c:v>119.27201208333345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291904"/>
        <c:axId val="123305984"/>
      </c:lineChart>
      <c:dateAx>
        <c:axId val="1232919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30598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233059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919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6542E-2"/>
          <c:w val="0.88765129216533778"/>
          <c:h val="0.8008034532873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edific'!$O$24:$O$72</c:f>
              <c:numCache>
                <c:formatCode>mmm\-yy</c:formatCode>
                <c:ptCount val="49"/>
                <c:pt idx="0">
                  <c:v>43405</c:v>
                </c:pt>
                <c:pt idx="1">
                  <c:v>43435</c:v>
                </c:pt>
                <c:pt idx="2">
                  <c:v>43466</c:v>
                </c:pt>
                <c:pt idx="3">
                  <c:v>43497</c:v>
                </c:pt>
                <c:pt idx="4">
                  <c:v>43525</c:v>
                </c:pt>
                <c:pt idx="5">
                  <c:v>43556</c:v>
                </c:pt>
                <c:pt idx="6">
                  <c:v>43586</c:v>
                </c:pt>
                <c:pt idx="7">
                  <c:v>43617</c:v>
                </c:pt>
                <c:pt idx="8">
                  <c:v>43647</c:v>
                </c:pt>
                <c:pt idx="9">
                  <c:v>43678</c:v>
                </c:pt>
                <c:pt idx="10">
                  <c:v>43709</c:v>
                </c:pt>
                <c:pt idx="11">
                  <c:v>43739</c:v>
                </c:pt>
                <c:pt idx="12">
                  <c:v>43770</c:v>
                </c:pt>
                <c:pt idx="13">
                  <c:v>43800</c:v>
                </c:pt>
                <c:pt idx="14">
                  <c:v>43831</c:v>
                </c:pt>
                <c:pt idx="15">
                  <c:v>43862</c:v>
                </c:pt>
                <c:pt idx="16">
                  <c:v>43891</c:v>
                </c:pt>
                <c:pt idx="17">
                  <c:v>43922</c:v>
                </c:pt>
                <c:pt idx="18">
                  <c:v>43952</c:v>
                </c:pt>
                <c:pt idx="19">
                  <c:v>43983</c:v>
                </c:pt>
                <c:pt idx="20">
                  <c:v>44013</c:v>
                </c:pt>
                <c:pt idx="21">
                  <c:v>44044</c:v>
                </c:pt>
                <c:pt idx="22">
                  <c:v>44075</c:v>
                </c:pt>
                <c:pt idx="23">
                  <c:v>44105</c:v>
                </c:pt>
                <c:pt idx="24">
                  <c:v>44136</c:v>
                </c:pt>
                <c:pt idx="25">
                  <c:v>44166</c:v>
                </c:pt>
                <c:pt idx="26">
                  <c:v>44197</c:v>
                </c:pt>
                <c:pt idx="27">
                  <c:v>44228</c:v>
                </c:pt>
                <c:pt idx="28">
                  <c:v>44256</c:v>
                </c:pt>
                <c:pt idx="29">
                  <c:v>44287</c:v>
                </c:pt>
                <c:pt idx="30">
                  <c:v>44317</c:v>
                </c:pt>
                <c:pt idx="31">
                  <c:v>44348</c:v>
                </c:pt>
                <c:pt idx="32">
                  <c:v>44378</c:v>
                </c:pt>
                <c:pt idx="33">
                  <c:v>44409</c:v>
                </c:pt>
                <c:pt idx="34">
                  <c:v>44440</c:v>
                </c:pt>
                <c:pt idx="35">
                  <c:v>44470</c:v>
                </c:pt>
                <c:pt idx="36">
                  <c:v>44501</c:v>
                </c:pt>
                <c:pt idx="37">
                  <c:v>44531</c:v>
                </c:pt>
                <c:pt idx="38">
                  <c:v>44562</c:v>
                </c:pt>
                <c:pt idx="39">
                  <c:v>44593</c:v>
                </c:pt>
                <c:pt idx="40">
                  <c:v>44621</c:v>
                </c:pt>
                <c:pt idx="41">
                  <c:v>44652</c:v>
                </c:pt>
                <c:pt idx="42">
                  <c:v>44682</c:v>
                </c:pt>
                <c:pt idx="43">
                  <c:v>44713</c:v>
                </c:pt>
                <c:pt idx="44">
                  <c:v>44743</c:v>
                </c:pt>
                <c:pt idx="45">
                  <c:v>44774</c:v>
                </c:pt>
                <c:pt idx="46">
                  <c:v>44805</c:v>
                </c:pt>
                <c:pt idx="47">
                  <c:v>44835</c:v>
                </c:pt>
                <c:pt idx="48">
                  <c:v>44866</c:v>
                </c:pt>
              </c:numCache>
            </c:numRef>
          </c:cat>
          <c:val>
            <c:numRef>
              <c:f>'Producción concreto edific'!$P$24:$P$72</c:f>
              <c:numCache>
                <c:formatCode>0.0</c:formatCode>
                <c:ptCount val="49"/>
                <c:pt idx="0">
                  <c:v>57.562800506163946</c:v>
                </c:pt>
                <c:pt idx="1">
                  <c:v>56.243028354036021</c:v>
                </c:pt>
                <c:pt idx="2">
                  <c:v>55.420944833971667</c:v>
                </c:pt>
                <c:pt idx="3">
                  <c:v>54.781270562151477</c:v>
                </c:pt>
                <c:pt idx="4">
                  <c:v>54.836715127142853</c:v>
                </c:pt>
                <c:pt idx="5">
                  <c:v>54.029855103881474</c:v>
                </c:pt>
                <c:pt idx="6">
                  <c:v>53.9844434372148</c:v>
                </c:pt>
                <c:pt idx="7">
                  <c:v>53.826329605347759</c:v>
                </c:pt>
                <c:pt idx="8">
                  <c:v>54.286596311669996</c:v>
                </c:pt>
                <c:pt idx="9">
                  <c:v>54.245248456469447</c:v>
                </c:pt>
                <c:pt idx="10">
                  <c:v>53.525742899978205</c:v>
                </c:pt>
                <c:pt idx="11">
                  <c:v>52.525737613966839</c:v>
                </c:pt>
                <c:pt idx="12">
                  <c:v>51.663910432768056</c:v>
                </c:pt>
                <c:pt idx="13">
                  <c:v>51.311126323106137</c:v>
                </c:pt>
                <c:pt idx="14">
                  <c:v>50.34767650983715</c:v>
                </c:pt>
                <c:pt idx="15">
                  <c:v>48.977724114990686</c:v>
                </c:pt>
                <c:pt idx="16">
                  <c:v>45.765742448324026</c:v>
                </c:pt>
                <c:pt idx="17">
                  <c:v>41.80805619832401</c:v>
                </c:pt>
                <c:pt idx="18">
                  <c:v>38.31023453165735</c:v>
                </c:pt>
                <c:pt idx="19">
                  <c:v>36.213532864990682</c:v>
                </c:pt>
                <c:pt idx="20">
                  <c:v>33.993472825335111</c:v>
                </c:pt>
                <c:pt idx="21">
                  <c:v>32.365188180535654</c:v>
                </c:pt>
                <c:pt idx="22">
                  <c:v>31.338499999999996</c:v>
                </c:pt>
                <c:pt idx="23">
                  <c:v>30.130427500000003</c:v>
                </c:pt>
                <c:pt idx="24">
                  <c:v>29.326415833333336</c:v>
                </c:pt>
                <c:pt idx="25">
                  <c:v>28.333235000000002</c:v>
                </c:pt>
                <c:pt idx="26">
                  <c:v>27.355589166666668</c:v>
                </c:pt>
                <c:pt idx="27">
                  <c:v>27.501545</c:v>
                </c:pt>
                <c:pt idx="28">
                  <c:v>29.311701666666671</c:v>
                </c:pt>
                <c:pt idx="29">
                  <c:v>32.007155833333336</c:v>
                </c:pt>
                <c:pt idx="30">
                  <c:v>33.224369164123523</c:v>
                </c:pt>
                <c:pt idx="31">
                  <c:v>33.926921664123519</c:v>
                </c:pt>
                <c:pt idx="32">
                  <c:v>34.495610830790184</c:v>
                </c:pt>
                <c:pt idx="33">
                  <c:v>34.565309997456851</c:v>
                </c:pt>
                <c:pt idx="34">
                  <c:v>34.561697497456848</c:v>
                </c:pt>
                <c:pt idx="35">
                  <c:v>34.221395830790186</c:v>
                </c:pt>
                <c:pt idx="36">
                  <c:v>34.137037497456852</c:v>
                </c:pt>
                <c:pt idx="37">
                  <c:v>34.397102497456856</c:v>
                </c:pt>
                <c:pt idx="38">
                  <c:v>35.101364997456862</c:v>
                </c:pt>
                <c:pt idx="39">
                  <c:v>34.424319164123517</c:v>
                </c:pt>
                <c:pt idx="40">
                  <c:v>33.754606664123514</c:v>
                </c:pt>
                <c:pt idx="41">
                  <c:v>33.56024416412351</c:v>
                </c:pt>
                <c:pt idx="42">
                  <c:v>34.112764166666665</c:v>
                </c:pt>
                <c:pt idx="43">
                  <c:v>33.947671666666665</c:v>
                </c:pt>
                <c:pt idx="44">
                  <c:v>33.602213333333324</c:v>
                </c:pt>
                <c:pt idx="45">
                  <c:v>33.710421666666669</c:v>
                </c:pt>
                <c:pt idx="46">
                  <c:v>33.639513333333333</c:v>
                </c:pt>
                <c:pt idx="47">
                  <c:v>33.930520833333333</c:v>
                </c:pt>
                <c:pt idx="48">
                  <c:v>33.99400833333334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624320"/>
        <c:axId val="125625856"/>
      </c:lineChart>
      <c:dateAx>
        <c:axId val="1256243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5625856"/>
        <c:crosses val="autoZero"/>
        <c:auto val="1"/>
        <c:lblOffset val="100"/>
        <c:baseTimeUnit val="months"/>
        <c:majorUnit val="12"/>
        <c:minorUnit val="12"/>
      </c:dateAx>
      <c:valAx>
        <c:axId val="1256258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56243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93440155646631E-2"/>
          <c:y val="6.5596312656039962E-2"/>
          <c:w val="0.88259120361379073"/>
          <c:h val="0.804042337896565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civil'!$O$24:$O$72</c:f>
              <c:numCache>
                <c:formatCode>mmm\-yy</c:formatCode>
                <c:ptCount val="49"/>
                <c:pt idx="0">
                  <c:v>43405</c:v>
                </c:pt>
                <c:pt idx="1">
                  <c:v>43435</c:v>
                </c:pt>
                <c:pt idx="2">
                  <c:v>43466</c:v>
                </c:pt>
                <c:pt idx="3">
                  <c:v>43497</c:v>
                </c:pt>
                <c:pt idx="4">
                  <c:v>43525</c:v>
                </c:pt>
                <c:pt idx="5">
                  <c:v>43556</c:v>
                </c:pt>
                <c:pt idx="6">
                  <c:v>43586</c:v>
                </c:pt>
                <c:pt idx="7">
                  <c:v>43617</c:v>
                </c:pt>
                <c:pt idx="8">
                  <c:v>43647</c:v>
                </c:pt>
                <c:pt idx="9">
                  <c:v>43678</c:v>
                </c:pt>
                <c:pt idx="10">
                  <c:v>43709</c:v>
                </c:pt>
                <c:pt idx="11">
                  <c:v>43739</c:v>
                </c:pt>
                <c:pt idx="12">
                  <c:v>43770</c:v>
                </c:pt>
                <c:pt idx="13">
                  <c:v>43800</c:v>
                </c:pt>
                <c:pt idx="14">
                  <c:v>43831</c:v>
                </c:pt>
                <c:pt idx="15">
                  <c:v>43862</c:v>
                </c:pt>
                <c:pt idx="16">
                  <c:v>43891</c:v>
                </c:pt>
                <c:pt idx="17">
                  <c:v>43922</c:v>
                </c:pt>
                <c:pt idx="18">
                  <c:v>43952</c:v>
                </c:pt>
                <c:pt idx="19">
                  <c:v>43983</c:v>
                </c:pt>
                <c:pt idx="20">
                  <c:v>44013</c:v>
                </c:pt>
                <c:pt idx="21">
                  <c:v>44044</c:v>
                </c:pt>
                <c:pt idx="22">
                  <c:v>44075</c:v>
                </c:pt>
                <c:pt idx="23">
                  <c:v>44105</c:v>
                </c:pt>
                <c:pt idx="24">
                  <c:v>44136</c:v>
                </c:pt>
                <c:pt idx="25">
                  <c:v>44166</c:v>
                </c:pt>
                <c:pt idx="26">
                  <c:v>44197</c:v>
                </c:pt>
                <c:pt idx="27">
                  <c:v>44228</c:v>
                </c:pt>
                <c:pt idx="28">
                  <c:v>44256</c:v>
                </c:pt>
                <c:pt idx="29">
                  <c:v>44287</c:v>
                </c:pt>
                <c:pt idx="30">
                  <c:v>44317</c:v>
                </c:pt>
                <c:pt idx="31">
                  <c:v>44348</c:v>
                </c:pt>
                <c:pt idx="32">
                  <c:v>44378</c:v>
                </c:pt>
                <c:pt idx="33">
                  <c:v>44409</c:v>
                </c:pt>
                <c:pt idx="34">
                  <c:v>44440</c:v>
                </c:pt>
                <c:pt idx="35">
                  <c:v>44470</c:v>
                </c:pt>
                <c:pt idx="36">
                  <c:v>44501</c:v>
                </c:pt>
                <c:pt idx="37">
                  <c:v>44531</c:v>
                </c:pt>
                <c:pt idx="38">
                  <c:v>44562</c:v>
                </c:pt>
                <c:pt idx="39">
                  <c:v>44593</c:v>
                </c:pt>
                <c:pt idx="40">
                  <c:v>44621</c:v>
                </c:pt>
                <c:pt idx="41">
                  <c:v>44652</c:v>
                </c:pt>
                <c:pt idx="42">
                  <c:v>44682</c:v>
                </c:pt>
                <c:pt idx="43">
                  <c:v>44713</c:v>
                </c:pt>
                <c:pt idx="44">
                  <c:v>44743</c:v>
                </c:pt>
                <c:pt idx="45">
                  <c:v>44774</c:v>
                </c:pt>
                <c:pt idx="46">
                  <c:v>44805</c:v>
                </c:pt>
                <c:pt idx="47">
                  <c:v>44835</c:v>
                </c:pt>
                <c:pt idx="48">
                  <c:v>44866</c:v>
                </c:pt>
              </c:numCache>
            </c:numRef>
          </c:cat>
          <c:val>
            <c:numRef>
              <c:f>'Producción concreto obras civil'!$P$24:$P$72</c:f>
              <c:numCache>
                <c:formatCode>0.0</c:formatCode>
                <c:ptCount val="49"/>
                <c:pt idx="0">
                  <c:v>26.060689457339048</c:v>
                </c:pt>
                <c:pt idx="1">
                  <c:v>26.475681634785257</c:v>
                </c:pt>
                <c:pt idx="2">
                  <c:v>26.809587769301142</c:v>
                </c:pt>
                <c:pt idx="3">
                  <c:v>27.079993653531478</c:v>
                </c:pt>
                <c:pt idx="4">
                  <c:v>27.222344790435177</c:v>
                </c:pt>
                <c:pt idx="5">
                  <c:v>27.143485743097237</c:v>
                </c:pt>
                <c:pt idx="6">
                  <c:v>27.527869076430569</c:v>
                </c:pt>
                <c:pt idx="7">
                  <c:v>27.596031283175439</c:v>
                </c:pt>
                <c:pt idx="8">
                  <c:v>27.639011412905781</c:v>
                </c:pt>
                <c:pt idx="9">
                  <c:v>27.507658738987811</c:v>
                </c:pt>
                <c:pt idx="10">
                  <c:v>26.593883435787827</c:v>
                </c:pt>
                <c:pt idx="11">
                  <c:v>25.79273705065042</c:v>
                </c:pt>
                <c:pt idx="12">
                  <c:v>24.956191055219389</c:v>
                </c:pt>
                <c:pt idx="13">
                  <c:v>24.881695189970447</c:v>
                </c:pt>
                <c:pt idx="14">
                  <c:v>24.685264055454553</c:v>
                </c:pt>
                <c:pt idx="15">
                  <c:v>24.173149837890886</c:v>
                </c:pt>
                <c:pt idx="16">
                  <c:v>23.248888171224227</c:v>
                </c:pt>
                <c:pt idx="17">
                  <c:v>21.44399233789089</c:v>
                </c:pt>
                <c:pt idx="18">
                  <c:v>19.761492337890889</c:v>
                </c:pt>
                <c:pt idx="19">
                  <c:v>18.864550671224222</c:v>
                </c:pt>
                <c:pt idx="20">
                  <c:v>17.917013041493888</c:v>
                </c:pt>
                <c:pt idx="21">
                  <c:v>16.982132382078522</c:v>
                </c:pt>
                <c:pt idx="22">
                  <c:v>16.225136666666668</c:v>
                </c:pt>
                <c:pt idx="23">
                  <c:v>15.898203333333333</c:v>
                </c:pt>
                <c:pt idx="24">
                  <c:v>15.612184166666665</c:v>
                </c:pt>
                <c:pt idx="25">
                  <c:v>15.019913333333331</c:v>
                </c:pt>
                <c:pt idx="26">
                  <c:v>14.198584166666665</c:v>
                </c:pt>
                <c:pt idx="27">
                  <c:v>13.610059166666664</c:v>
                </c:pt>
                <c:pt idx="28">
                  <c:v>13.771813333333332</c:v>
                </c:pt>
                <c:pt idx="29">
                  <c:v>14.872602499999999</c:v>
                </c:pt>
                <c:pt idx="30">
                  <c:v>15.345106666666666</c:v>
                </c:pt>
                <c:pt idx="31">
                  <c:v>15.098039999999999</c:v>
                </c:pt>
                <c:pt idx="32">
                  <c:v>14.934930833333334</c:v>
                </c:pt>
                <c:pt idx="33">
                  <c:v>14.769955833333334</c:v>
                </c:pt>
                <c:pt idx="34">
                  <c:v>14.737841666666666</c:v>
                </c:pt>
                <c:pt idx="35">
                  <c:v>14.927023333333336</c:v>
                </c:pt>
                <c:pt idx="36">
                  <c:v>15.076274416666667</c:v>
                </c:pt>
                <c:pt idx="37">
                  <c:v>15.645763083333332</c:v>
                </c:pt>
                <c:pt idx="38">
                  <c:v>16.792988083333334</c:v>
                </c:pt>
                <c:pt idx="39">
                  <c:v>17.791733916666669</c:v>
                </c:pt>
                <c:pt idx="40">
                  <c:v>18.943187249999998</c:v>
                </c:pt>
                <c:pt idx="41">
                  <c:v>20.18798141666667</c:v>
                </c:pt>
                <c:pt idx="42">
                  <c:v>21.553914750000001</c:v>
                </c:pt>
                <c:pt idx="43">
                  <c:v>22.663214750000002</c:v>
                </c:pt>
                <c:pt idx="44">
                  <c:v>23.646443916666669</c:v>
                </c:pt>
                <c:pt idx="45">
                  <c:v>24.82165225</c:v>
                </c:pt>
                <c:pt idx="46">
                  <c:v>25.838243916666663</c:v>
                </c:pt>
                <c:pt idx="47">
                  <c:v>26.49708308333333</c:v>
                </c:pt>
                <c:pt idx="48">
                  <c:v>27.799267833333332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65120"/>
        <c:axId val="129366656"/>
      </c:lineChart>
      <c:dateAx>
        <c:axId val="1293651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66656"/>
        <c:crosses val="autoZero"/>
        <c:auto val="1"/>
        <c:lblOffset val="100"/>
        <c:baseTimeUnit val="months"/>
        <c:majorUnit val="12"/>
        <c:minorUnit val="12"/>
      </c:dateAx>
      <c:valAx>
        <c:axId val="129366656"/>
        <c:scaling>
          <c:orientation val="minMax"/>
          <c:min val="1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651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total'!$O$24:$O$72</c:f>
              <c:numCache>
                <c:formatCode>mmm\-yy</c:formatCode>
                <c:ptCount val="49"/>
                <c:pt idx="0">
                  <c:v>43405</c:v>
                </c:pt>
                <c:pt idx="1">
                  <c:v>43435</c:v>
                </c:pt>
                <c:pt idx="2">
                  <c:v>43466</c:v>
                </c:pt>
                <c:pt idx="3">
                  <c:v>43497</c:v>
                </c:pt>
                <c:pt idx="4">
                  <c:v>43525</c:v>
                </c:pt>
                <c:pt idx="5">
                  <c:v>43556</c:v>
                </c:pt>
                <c:pt idx="6">
                  <c:v>43586</c:v>
                </c:pt>
                <c:pt idx="7">
                  <c:v>43617</c:v>
                </c:pt>
                <c:pt idx="8">
                  <c:v>43647</c:v>
                </c:pt>
                <c:pt idx="9">
                  <c:v>43678</c:v>
                </c:pt>
                <c:pt idx="10">
                  <c:v>43709</c:v>
                </c:pt>
                <c:pt idx="11">
                  <c:v>43739</c:v>
                </c:pt>
                <c:pt idx="12">
                  <c:v>43770</c:v>
                </c:pt>
                <c:pt idx="13">
                  <c:v>43800</c:v>
                </c:pt>
                <c:pt idx="14">
                  <c:v>43831</c:v>
                </c:pt>
                <c:pt idx="15">
                  <c:v>43862</c:v>
                </c:pt>
                <c:pt idx="16">
                  <c:v>43891</c:v>
                </c:pt>
                <c:pt idx="17">
                  <c:v>43922</c:v>
                </c:pt>
                <c:pt idx="18">
                  <c:v>43952</c:v>
                </c:pt>
                <c:pt idx="19">
                  <c:v>43983</c:v>
                </c:pt>
                <c:pt idx="20">
                  <c:v>44013</c:v>
                </c:pt>
                <c:pt idx="21">
                  <c:v>44044</c:v>
                </c:pt>
                <c:pt idx="22">
                  <c:v>44075</c:v>
                </c:pt>
                <c:pt idx="23">
                  <c:v>44105</c:v>
                </c:pt>
                <c:pt idx="24">
                  <c:v>44136</c:v>
                </c:pt>
                <c:pt idx="25">
                  <c:v>44166</c:v>
                </c:pt>
                <c:pt idx="26">
                  <c:v>44197</c:v>
                </c:pt>
                <c:pt idx="27">
                  <c:v>44228</c:v>
                </c:pt>
                <c:pt idx="28">
                  <c:v>44256</c:v>
                </c:pt>
                <c:pt idx="29">
                  <c:v>44287</c:v>
                </c:pt>
                <c:pt idx="30">
                  <c:v>44317</c:v>
                </c:pt>
                <c:pt idx="31">
                  <c:v>44348</c:v>
                </c:pt>
                <c:pt idx="32">
                  <c:v>44378</c:v>
                </c:pt>
                <c:pt idx="33">
                  <c:v>44409</c:v>
                </c:pt>
                <c:pt idx="34">
                  <c:v>44440</c:v>
                </c:pt>
                <c:pt idx="35">
                  <c:v>44470</c:v>
                </c:pt>
                <c:pt idx="36">
                  <c:v>44501</c:v>
                </c:pt>
                <c:pt idx="37">
                  <c:v>44531</c:v>
                </c:pt>
                <c:pt idx="38">
                  <c:v>44562</c:v>
                </c:pt>
                <c:pt idx="39">
                  <c:v>44593</c:v>
                </c:pt>
                <c:pt idx="40">
                  <c:v>44621</c:v>
                </c:pt>
                <c:pt idx="41">
                  <c:v>44652</c:v>
                </c:pt>
                <c:pt idx="42">
                  <c:v>44682</c:v>
                </c:pt>
                <c:pt idx="43">
                  <c:v>44713</c:v>
                </c:pt>
                <c:pt idx="44">
                  <c:v>44743</c:v>
                </c:pt>
                <c:pt idx="45">
                  <c:v>44774</c:v>
                </c:pt>
                <c:pt idx="46">
                  <c:v>44805</c:v>
                </c:pt>
                <c:pt idx="47">
                  <c:v>44835</c:v>
                </c:pt>
                <c:pt idx="48">
                  <c:v>44866</c:v>
                </c:pt>
              </c:numCache>
            </c:numRef>
          </c:cat>
          <c:val>
            <c:numRef>
              <c:f>'Histórico licencias total'!$P$24:$P$72</c:f>
              <c:numCache>
                <c:formatCode>0</c:formatCode>
                <c:ptCount val="49"/>
                <c:pt idx="0">
                  <c:v>277.69</c:v>
                </c:pt>
                <c:pt idx="1">
                  <c:v>287.82958333333329</c:v>
                </c:pt>
                <c:pt idx="2">
                  <c:v>277.20541666666668</c:v>
                </c:pt>
                <c:pt idx="3">
                  <c:v>279.29041666666666</c:v>
                </c:pt>
                <c:pt idx="4">
                  <c:v>301.16208333333333</c:v>
                </c:pt>
                <c:pt idx="5">
                  <c:v>298.32533333333333</c:v>
                </c:pt>
                <c:pt idx="6">
                  <c:v>299.19958333333329</c:v>
                </c:pt>
                <c:pt idx="7">
                  <c:v>318.54941666666667</c:v>
                </c:pt>
                <c:pt idx="8">
                  <c:v>312.74900000000002</c:v>
                </c:pt>
                <c:pt idx="9">
                  <c:v>321.63633333333331</c:v>
                </c:pt>
                <c:pt idx="10">
                  <c:v>326.51508333333334</c:v>
                </c:pt>
                <c:pt idx="11">
                  <c:v>333.38324999999998</c:v>
                </c:pt>
                <c:pt idx="12">
                  <c:v>326.29458333333332</c:v>
                </c:pt>
                <c:pt idx="13">
                  <c:v>339.82400000000001</c:v>
                </c:pt>
                <c:pt idx="14">
                  <c:v>350.76841666666667</c:v>
                </c:pt>
                <c:pt idx="15">
                  <c:v>360.88283333333334</c:v>
                </c:pt>
                <c:pt idx="16">
                  <c:v>340.75441666666671</c:v>
                </c:pt>
                <c:pt idx="17">
                  <c:v>326.10833333333329</c:v>
                </c:pt>
                <c:pt idx="18">
                  <c:v>309.94908333333331</c:v>
                </c:pt>
                <c:pt idx="19">
                  <c:v>299.18091666666669</c:v>
                </c:pt>
                <c:pt idx="20">
                  <c:v>294.11241666666666</c:v>
                </c:pt>
                <c:pt idx="21">
                  <c:v>278.99241666666671</c:v>
                </c:pt>
                <c:pt idx="22">
                  <c:v>290.98725000000002</c:v>
                </c:pt>
                <c:pt idx="23">
                  <c:v>294.35874999999999</c:v>
                </c:pt>
                <c:pt idx="24">
                  <c:v>294.59633333333329</c:v>
                </c:pt>
                <c:pt idx="25">
                  <c:v>274.65116666666671</c:v>
                </c:pt>
                <c:pt idx="26">
                  <c:v>258.93183333333332</c:v>
                </c:pt>
                <c:pt idx="27">
                  <c:v>261.11250000000001</c:v>
                </c:pt>
                <c:pt idx="28">
                  <c:v>267.23491666666666</c:v>
                </c:pt>
                <c:pt idx="29">
                  <c:v>279.24091666666669</c:v>
                </c:pt>
                <c:pt idx="30">
                  <c:v>293.24966666666671</c:v>
                </c:pt>
                <c:pt idx="31">
                  <c:v>306.52433333333329</c:v>
                </c:pt>
                <c:pt idx="32">
                  <c:v>301.2738333333333</c:v>
                </c:pt>
                <c:pt idx="33">
                  <c:v>295.59449999999998</c:v>
                </c:pt>
                <c:pt idx="34">
                  <c:v>278.62241666666671</c:v>
                </c:pt>
                <c:pt idx="35">
                  <c:v>267.64774999999997</c:v>
                </c:pt>
                <c:pt idx="36">
                  <c:v>273.73966666666666</c:v>
                </c:pt>
                <c:pt idx="37">
                  <c:v>269.35883333333334</c:v>
                </c:pt>
                <c:pt idx="38">
                  <c:v>283.15949999999998</c:v>
                </c:pt>
                <c:pt idx="39">
                  <c:v>263.65674999999999</c:v>
                </c:pt>
                <c:pt idx="40">
                  <c:v>271.78716666666668</c:v>
                </c:pt>
                <c:pt idx="41">
                  <c:v>301.6705833333333</c:v>
                </c:pt>
                <c:pt idx="42">
                  <c:v>294.30916666666667</c:v>
                </c:pt>
                <c:pt idx="43">
                  <c:v>292.02775000000003</c:v>
                </c:pt>
                <c:pt idx="44">
                  <c:v>337.2046666666667</c:v>
                </c:pt>
                <c:pt idx="45">
                  <c:v>385.262</c:v>
                </c:pt>
                <c:pt idx="46">
                  <c:v>406.73149999999998</c:v>
                </c:pt>
                <c:pt idx="47">
                  <c:v>436.91491666666667</c:v>
                </c:pt>
                <c:pt idx="48">
                  <c:v>457.44725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977536"/>
        <c:axId val="129008000"/>
      </c:lineChart>
      <c:dateAx>
        <c:axId val="1289775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008000"/>
        <c:crosses val="autoZero"/>
        <c:auto val="1"/>
        <c:lblOffset val="100"/>
        <c:baseTimeUnit val="months"/>
        <c:majorUnit val="12"/>
        <c:minorUnit val="12"/>
      </c:dateAx>
      <c:valAx>
        <c:axId val="129008000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89775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vivienda'!$O$24:$O$72</c:f>
              <c:numCache>
                <c:formatCode>mmm\-yy</c:formatCode>
                <c:ptCount val="49"/>
                <c:pt idx="0">
                  <c:v>43405</c:v>
                </c:pt>
                <c:pt idx="1">
                  <c:v>43435</c:v>
                </c:pt>
                <c:pt idx="2">
                  <c:v>43466</c:v>
                </c:pt>
                <c:pt idx="3">
                  <c:v>43497</c:v>
                </c:pt>
                <c:pt idx="4">
                  <c:v>43525</c:v>
                </c:pt>
                <c:pt idx="5">
                  <c:v>43556</c:v>
                </c:pt>
                <c:pt idx="6">
                  <c:v>43586</c:v>
                </c:pt>
                <c:pt idx="7">
                  <c:v>43617</c:v>
                </c:pt>
                <c:pt idx="8">
                  <c:v>43647</c:v>
                </c:pt>
                <c:pt idx="9">
                  <c:v>43678</c:v>
                </c:pt>
                <c:pt idx="10">
                  <c:v>43709</c:v>
                </c:pt>
                <c:pt idx="11">
                  <c:v>43739</c:v>
                </c:pt>
                <c:pt idx="12">
                  <c:v>43770</c:v>
                </c:pt>
                <c:pt idx="13">
                  <c:v>43800</c:v>
                </c:pt>
                <c:pt idx="14">
                  <c:v>43831</c:v>
                </c:pt>
                <c:pt idx="15">
                  <c:v>43862</c:v>
                </c:pt>
                <c:pt idx="16">
                  <c:v>43891</c:v>
                </c:pt>
                <c:pt idx="17">
                  <c:v>43922</c:v>
                </c:pt>
                <c:pt idx="18">
                  <c:v>43952</c:v>
                </c:pt>
                <c:pt idx="19">
                  <c:v>43983</c:v>
                </c:pt>
                <c:pt idx="20">
                  <c:v>44013</c:v>
                </c:pt>
                <c:pt idx="21">
                  <c:v>44044</c:v>
                </c:pt>
                <c:pt idx="22">
                  <c:v>44075</c:v>
                </c:pt>
                <c:pt idx="23">
                  <c:v>44105</c:v>
                </c:pt>
                <c:pt idx="24">
                  <c:v>44136</c:v>
                </c:pt>
                <c:pt idx="25">
                  <c:v>44166</c:v>
                </c:pt>
                <c:pt idx="26">
                  <c:v>44197</c:v>
                </c:pt>
                <c:pt idx="27">
                  <c:v>44228</c:v>
                </c:pt>
                <c:pt idx="28">
                  <c:v>44256</c:v>
                </c:pt>
                <c:pt idx="29">
                  <c:v>44287</c:v>
                </c:pt>
                <c:pt idx="30">
                  <c:v>44317</c:v>
                </c:pt>
                <c:pt idx="31">
                  <c:v>44348</c:v>
                </c:pt>
                <c:pt idx="32">
                  <c:v>44378</c:v>
                </c:pt>
                <c:pt idx="33">
                  <c:v>44409</c:v>
                </c:pt>
                <c:pt idx="34">
                  <c:v>44440</c:v>
                </c:pt>
                <c:pt idx="35">
                  <c:v>44470</c:v>
                </c:pt>
                <c:pt idx="36">
                  <c:v>44501</c:v>
                </c:pt>
                <c:pt idx="37">
                  <c:v>44531</c:v>
                </c:pt>
                <c:pt idx="38">
                  <c:v>44562</c:v>
                </c:pt>
                <c:pt idx="39">
                  <c:v>44593</c:v>
                </c:pt>
                <c:pt idx="40">
                  <c:v>44621</c:v>
                </c:pt>
                <c:pt idx="41">
                  <c:v>44652</c:v>
                </c:pt>
                <c:pt idx="42">
                  <c:v>44682</c:v>
                </c:pt>
                <c:pt idx="43">
                  <c:v>44713</c:v>
                </c:pt>
                <c:pt idx="44">
                  <c:v>44743</c:v>
                </c:pt>
                <c:pt idx="45">
                  <c:v>44774</c:v>
                </c:pt>
                <c:pt idx="46">
                  <c:v>44805</c:v>
                </c:pt>
                <c:pt idx="47">
                  <c:v>44835</c:v>
                </c:pt>
                <c:pt idx="48">
                  <c:v>44866</c:v>
                </c:pt>
              </c:numCache>
            </c:numRef>
          </c:cat>
          <c:val>
            <c:numRef>
              <c:f>'Histórico licencias vivienda'!$P$24:$P$72</c:f>
              <c:numCache>
                <c:formatCode>0</c:formatCode>
                <c:ptCount val="49"/>
                <c:pt idx="0">
                  <c:v>180.17783333333335</c:v>
                </c:pt>
                <c:pt idx="1">
                  <c:v>189.34683333333334</c:v>
                </c:pt>
                <c:pt idx="2">
                  <c:v>179.61291666666665</c:v>
                </c:pt>
                <c:pt idx="3">
                  <c:v>181.017</c:v>
                </c:pt>
                <c:pt idx="4">
                  <c:v>200.06941666666665</c:v>
                </c:pt>
                <c:pt idx="5">
                  <c:v>196.90799999999999</c:v>
                </c:pt>
                <c:pt idx="6">
                  <c:v>207.37791666666666</c:v>
                </c:pt>
                <c:pt idx="7">
                  <c:v>222.64891666666665</c:v>
                </c:pt>
                <c:pt idx="8">
                  <c:v>241.00291666666666</c:v>
                </c:pt>
                <c:pt idx="9">
                  <c:v>242.25174999999999</c:v>
                </c:pt>
                <c:pt idx="10">
                  <c:v>246.96908333333334</c:v>
                </c:pt>
                <c:pt idx="11">
                  <c:v>254.84783333333334</c:v>
                </c:pt>
                <c:pt idx="12">
                  <c:v>254.863</c:v>
                </c:pt>
                <c:pt idx="13">
                  <c:v>271.3606666666667</c:v>
                </c:pt>
                <c:pt idx="14">
                  <c:v>283.49650000000003</c:v>
                </c:pt>
                <c:pt idx="15">
                  <c:v>282.57066666666668</c:v>
                </c:pt>
                <c:pt idx="16">
                  <c:v>265.68599999999998</c:v>
                </c:pt>
                <c:pt idx="17">
                  <c:v>254.09166666666667</c:v>
                </c:pt>
                <c:pt idx="18">
                  <c:v>237.24441666666667</c:v>
                </c:pt>
                <c:pt idx="19">
                  <c:v>231.55525</c:v>
                </c:pt>
                <c:pt idx="20">
                  <c:v>225.23558333333335</c:v>
                </c:pt>
                <c:pt idx="21">
                  <c:v>215.43466666666666</c:v>
                </c:pt>
                <c:pt idx="22">
                  <c:v>221.6645</c:v>
                </c:pt>
                <c:pt idx="23">
                  <c:v>224.87</c:v>
                </c:pt>
                <c:pt idx="24">
                  <c:v>226.946</c:v>
                </c:pt>
                <c:pt idx="25">
                  <c:v>198.56083333333333</c:v>
                </c:pt>
                <c:pt idx="26">
                  <c:v>183.43525</c:v>
                </c:pt>
                <c:pt idx="27">
                  <c:v>189.41891666666666</c:v>
                </c:pt>
                <c:pt idx="28">
                  <c:v>196.20958333333334</c:v>
                </c:pt>
                <c:pt idx="29">
                  <c:v>203.01091666666665</c:v>
                </c:pt>
                <c:pt idx="30">
                  <c:v>218.77566666666667</c:v>
                </c:pt>
                <c:pt idx="31">
                  <c:v>228.20916666666665</c:v>
                </c:pt>
                <c:pt idx="32">
                  <c:v>222.38258333333334</c:v>
                </c:pt>
                <c:pt idx="33">
                  <c:v>216.50091666666665</c:v>
                </c:pt>
                <c:pt idx="34">
                  <c:v>211.45249999999999</c:v>
                </c:pt>
                <c:pt idx="35">
                  <c:v>197.2105</c:v>
                </c:pt>
                <c:pt idx="36">
                  <c:v>203.33</c:v>
                </c:pt>
                <c:pt idx="37">
                  <c:v>209.15941666666666</c:v>
                </c:pt>
                <c:pt idx="38">
                  <c:v>222.95425</c:v>
                </c:pt>
                <c:pt idx="39">
                  <c:v>214.37591666666665</c:v>
                </c:pt>
                <c:pt idx="40">
                  <c:v>217.33799999999999</c:v>
                </c:pt>
                <c:pt idx="41">
                  <c:v>250.47399999999999</c:v>
                </c:pt>
                <c:pt idx="42">
                  <c:v>242.77141666666665</c:v>
                </c:pt>
                <c:pt idx="43">
                  <c:v>239.32575</c:v>
                </c:pt>
                <c:pt idx="44">
                  <c:v>275.1924166666667</c:v>
                </c:pt>
                <c:pt idx="45">
                  <c:v>316.25441666666671</c:v>
                </c:pt>
                <c:pt idx="46">
                  <c:v>334.21533333333332</c:v>
                </c:pt>
                <c:pt idx="47">
                  <c:v>366.8415</c:v>
                </c:pt>
                <c:pt idx="48">
                  <c:v>386.99991666666671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72544"/>
        <c:axId val="129374080"/>
      </c:lineChart>
      <c:dateAx>
        <c:axId val="12937254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74080"/>
        <c:crosses val="autoZero"/>
        <c:auto val="0"/>
        <c:lblOffset val="100"/>
        <c:baseTimeUnit val="months"/>
        <c:majorUnit val="12"/>
        <c:minorUnit val="12"/>
      </c:dateAx>
      <c:valAx>
        <c:axId val="129374080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7254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08307024221043E-2"/>
          <c:y val="3.3599146720205801E-2"/>
          <c:w val="0.83945050264944032"/>
          <c:h val="0.813589317271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VIS'!$O$24:$O$72</c:f>
              <c:numCache>
                <c:formatCode>mmm\-yy</c:formatCode>
                <c:ptCount val="49"/>
                <c:pt idx="0">
                  <c:v>43405</c:v>
                </c:pt>
                <c:pt idx="1">
                  <c:v>43435</c:v>
                </c:pt>
                <c:pt idx="2">
                  <c:v>43466</c:v>
                </c:pt>
                <c:pt idx="3">
                  <c:v>43497</c:v>
                </c:pt>
                <c:pt idx="4">
                  <c:v>43525</c:v>
                </c:pt>
                <c:pt idx="5">
                  <c:v>43556</c:v>
                </c:pt>
                <c:pt idx="6">
                  <c:v>43586</c:v>
                </c:pt>
                <c:pt idx="7">
                  <c:v>43617</c:v>
                </c:pt>
                <c:pt idx="8">
                  <c:v>43647</c:v>
                </c:pt>
                <c:pt idx="9">
                  <c:v>43678</c:v>
                </c:pt>
                <c:pt idx="10">
                  <c:v>43709</c:v>
                </c:pt>
                <c:pt idx="11">
                  <c:v>43739</c:v>
                </c:pt>
                <c:pt idx="12">
                  <c:v>43770</c:v>
                </c:pt>
                <c:pt idx="13">
                  <c:v>43800</c:v>
                </c:pt>
                <c:pt idx="14">
                  <c:v>43831</c:v>
                </c:pt>
                <c:pt idx="15">
                  <c:v>43862</c:v>
                </c:pt>
                <c:pt idx="16">
                  <c:v>43891</c:v>
                </c:pt>
                <c:pt idx="17">
                  <c:v>43922</c:v>
                </c:pt>
                <c:pt idx="18">
                  <c:v>43952</c:v>
                </c:pt>
                <c:pt idx="19">
                  <c:v>43983</c:v>
                </c:pt>
                <c:pt idx="20">
                  <c:v>44013</c:v>
                </c:pt>
                <c:pt idx="21">
                  <c:v>44044</c:v>
                </c:pt>
                <c:pt idx="22">
                  <c:v>44075</c:v>
                </c:pt>
                <c:pt idx="23">
                  <c:v>44105</c:v>
                </c:pt>
                <c:pt idx="24">
                  <c:v>44136</c:v>
                </c:pt>
                <c:pt idx="25">
                  <c:v>44166</c:v>
                </c:pt>
                <c:pt idx="26">
                  <c:v>44197</c:v>
                </c:pt>
                <c:pt idx="27">
                  <c:v>44228</c:v>
                </c:pt>
                <c:pt idx="28">
                  <c:v>44256</c:v>
                </c:pt>
                <c:pt idx="29">
                  <c:v>44287</c:v>
                </c:pt>
                <c:pt idx="30">
                  <c:v>44317</c:v>
                </c:pt>
                <c:pt idx="31">
                  <c:v>44348</c:v>
                </c:pt>
                <c:pt idx="32">
                  <c:v>44378</c:v>
                </c:pt>
                <c:pt idx="33">
                  <c:v>44409</c:v>
                </c:pt>
                <c:pt idx="34">
                  <c:v>44440</c:v>
                </c:pt>
                <c:pt idx="35">
                  <c:v>44470</c:v>
                </c:pt>
                <c:pt idx="36">
                  <c:v>44501</c:v>
                </c:pt>
                <c:pt idx="37">
                  <c:v>44531</c:v>
                </c:pt>
                <c:pt idx="38">
                  <c:v>44562</c:v>
                </c:pt>
                <c:pt idx="39">
                  <c:v>44593</c:v>
                </c:pt>
                <c:pt idx="40">
                  <c:v>44621</c:v>
                </c:pt>
                <c:pt idx="41">
                  <c:v>44652</c:v>
                </c:pt>
                <c:pt idx="42">
                  <c:v>44682</c:v>
                </c:pt>
                <c:pt idx="43">
                  <c:v>44713</c:v>
                </c:pt>
                <c:pt idx="44">
                  <c:v>44743</c:v>
                </c:pt>
                <c:pt idx="45">
                  <c:v>44774</c:v>
                </c:pt>
                <c:pt idx="46">
                  <c:v>44805</c:v>
                </c:pt>
                <c:pt idx="47">
                  <c:v>44835</c:v>
                </c:pt>
                <c:pt idx="48">
                  <c:v>44866</c:v>
                </c:pt>
              </c:numCache>
            </c:numRef>
          </c:cat>
          <c:val>
            <c:numRef>
              <c:f>'Histórico licencias VIS'!$P$24:$P$72</c:f>
              <c:numCache>
                <c:formatCode>0</c:formatCode>
                <c:ptCount val="49"/>
                <c:pt idx="0">
                  <c:v>67.275666666666666</c:v>
                </c:pt>
                <c:pt idx="1">
                  <c:v>72.255583333333334</c:v>
                </c:pt>
                <c:pt idx="2">
                  <c:v>66.954833333333326</c:v>
                </c:pt>
                <c:pt idx="3">
                  <c:v>67.064666666666668</c:v>
                </c:pt>
                <c:pt idx="4">
                  <c:v>76.428749999999994</c:v>
                </c:pt>
                <c:pt idx="5">
                  <c:v>76.411000000000001</c:v>
                </c:pt>
                <c:pt idx="6">
                  <c:v>84.669416666666677</c:v>
                </c:pt>
                <c:pt idx="7">
                  <c:v>93.973749999999995</c:v>
                </c:pt>
                <c:pt idx="8">
                  <c:v>100.55116666666667</c:v>
                </c:pt>
                <c:pt idx="9">
                  <c:v>104.741</c:v>
                </c:pt>
                <c:pt idx="10">
                  <c:v>104.83516666666667</c:v>
                </c:pt>
                <c:pt idx="11">
                  <c:v>111.40933333333332</c:v>
                </c:pt>
                <c:pt idx="12">
                  <c:v>111.92508333333333</c:v>
                </c:pt>
                <c:pt idx="13">
                  <c:v>126.52925</c:v>
                </c:pt>
                <c:pt idx="14">
                  <c:v>134.25475</c:v>
                </c:pt>
                <c:pt idx="15">
                  <c:v>129.90125</c:v>
                </c:pt>
                <c:pt idx="16">
                  <c:v>122.39433333333332</c:v>
                </c:pt>
                <c:pt idx="17">
                  <c:v>119.05683333333333</c:v>
                </c:pt>
                <c:pt idx="18">
                  <c:v>110.45633333333333</c:v>
                </c:pt>
                <c:pt idx="19">
                  <c:v>107.55358333333332</c:v>
                </c:pt>
                <c:pt idx="20">
                  <c:v>106.25266666666667</c:v>
                </c:pt>
                <c:pt idx="21">
                  <c:v>103.04916666666666</c:v>
                </c:pt>
                <c:pt idx="22">
                  <c:v>106.90158333333333</c:v>
                </c:pt>
                <c:pt idx="23">
                  <c:v>109.71133333333333</c:v>
                </c:pt>
                <c:pt idx="24">
                  <c:v>109.01066666666667</c:v>
                </c:pt>
                <c:pt idx="25">
                  <c:v>90.633583333333334</c:v>
                </c:pt>
                <c:pt idx="26">
                  <c:v>82.907499999999999</c:v>
                </c:pt>
                <c:pt idx="27">
                  <c:v>84.27525</c:v>
                </c:pt>
                <c:pt idx="28">
                  <c:v>88.756833333333333</c:v>
                </c:pt>
                <c:pt idx="29">
                  <c:v>90.963833333333326</c:v>
                </c:pt>
                <c:pt idx="30">
                  <c:v>96.958166666666671</c:v>
                </c:pt>
                <c:pt idx="31">
                  <c:v>104.739</c:v>
                </c:pt>
                <c:pt idx="32">
                  <c:v>102.396</c:v>
                </c:pt>
                <c:pt idx="33">
                  <c:v>96.652500000000003</c:v>
                </c:pt>
                <c:pt idx="34">
                  <c:v>97.59041666666667</c:v>
                </c:pt>
                <c:pt idx="35">
                  <c:v>87.030249999999995</c:v>
                </c:pt>
                <c:pt idx="36">
                  <c:v>93.888416666666672</c:v>
                </c:pt>
                <c:pt idx="37">
                  <c:v>100.07916666666667</c:v>
                </c:pt>
                <c:pt idx="38">
                  <c:v>118.13108333333332</c:v>
                </c:pt>
                <c:pt idx="39">
                  <c:v>113.97683333333333</c:v>
                </c:pt>
                <c:pt idx="40">
                  <c:v>119.32308333333333</c:v>
                </c:pt>
                <c:pt idx="41">
                  <c:v>146.55333333333334</c:v>
                </c:pt>
                <c:pt idx="42">
                  <c:v>142.19708333333335</c:v>
                </c:pt>
                <c:pt idx="43">
                  <c:v>136.79349999999999</c:v>
                </c:pt>
                <c:pt idx="44">
                  <c:v>156.98241666666667</c:v>
                </c:pt>
                <c:pt idx="45">
                  <c:v>182.39716666666666</c:v>
                </c:pt>
                <c:pt idx="46">
                  <c:v>191.72941666666665</c:v>
                </c:pt>
                <c:pt idx="47">
                  <c:v>211.53258333333335</c:v>
                </c:pt>
                <c:pt idx="48">
                  <c:v>232.80408333333335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25632"/>
        <c:axId val="129527168"/>
      </c:lineChart>
      <c:dateAx>
        <c:axId val="12952563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52716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9527168"/>
        <c:scaling>
          <c:orientation val="minMax"/>
          <c:max val="15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525632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858"/>
          <c:h val="0.788383715989209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VIS'!$O$24:$O$72</c:f>
              <c:numCache>
                <c:formatCode>mmm\-yy</c:formatCode>
                <c:ptCount val="49"/>
                <c:pt idx="0">
                  <c:v>43405</c:v>
                </c:pt>
                <c:pt idx="1">
                  <c:v>43435</c:v>
                </c:pt>
                <c:pt idx="2">
                  <c:v>43466</c:v>
                </c:pt>
                <c:pt idx="3">
                  <c:v>43497</c:v>
                </c:pt>
                <c:pt idx="4">
                  <c:v>43525</c:v>
                </c:pt>
                <c:pt idx="5">
                  <c:v>43556</c:v>
                </c:pt>
                <c:pt idx="6">
                  <c:v>43586</c:v>
                </c:pt>
                <c:pt idx="7">
                  <c:v>43617</c:v>
                </c:pt>
                <c:pt idx="8">
                  <c:v>43647</c:v>
                </c:pt>
                <c:pt idx="9">
                  <c:v>43678</c:v>
                </c:pt>
                <c:pt idx="10">
                  <c:v>43709</c:v>
                </c:pt>
                <c:pt idx="11">
                  <c:v>43739</c:v>
                </c:pt>
                <c:pt idx="12">
                  <c:v>43770</c:v>
                </c:pt>
                <c:pt idx="13">
                  <c:v>43800</c:v>
                </c:pt>
                <c:pt idx="14">
                  <c:v>43831</c:v>
                </c:pt>
                <c:pt idx="15">
                  <c:v>43862</c:v>
                </c:pt>
                <c:pt idx="16">
                  <c:v>43891</c:v>
                </c:pt>
                <c:pt idx="17">
                  <c:v>43922</c:v>
                </c:pt>
                <c:pt idx="18">
                  <c:v>43952</c:v>
                </c:pt>
                <c:pt idx="19">
                  <c:v>43983</c:v>
                </c:pt>
                <c:pt idx="20">
                  <c:v>44013</c:v>
                </c:pt>
                <c:pt idx="21">
                  <c:v>44044</c:v>
                </c:pt>
                <c:pt idx="22">
                  <c:v>44075</c:v>
                </c:pt>
                <c:pt idx="23">
                  <c:v>44105</c:v>
                </c:pt>
                <c:pt idx="24">
                  <c:v>44136</c:v>
                </c:pt>
                <c:pt idx="25">
                  <c:v>44166</c:v>
                </c:pt>
                <c:pt idx="26">
                  <c:v>44197</c:v>
                </c:pt>
                <c:pt idx="27">
                  <c:v>44228</c:v>
                </c:pt>
                <c:pt idx="28">
                  <c:v>44256</c:v>
                </c:pt>
                <c:pt idx="29">
                  <c:v>44287</c:v>
                </c:pt>
                <c:pt idx="30">
                  <c:v>44317</c:v>
                </c:pt>
                <c:pt idx="31">
                  <c:v>44348</c:v>
                </c:pt>
                <c:pt idx="32">
                  <c:v>44378</c:v>
                </c:pt>
                <c:pt idx="33">
                  <c:v>44409</c:v>
                </c:pt>
                <c:pt idx="34">
                  <c:v>44440</c:v>
                </c:pt>
                <c:pt idx="35">
                  <c:v>44470</c:v>
                </c:pt>
                <c:pt idx="36">
                  <c:v>44501</c:v>
                </c:pt>
                <c:pt idx="37">
                  <c:v>44531</c:v>
                </c:pt>
                <c:pt idx="38">
                  <c:v>44562</c:v>
                </c:pt>
                <c:pt idx="39">
                  <c:v>44593</c:v>
                </c:pt>
                <c:pt idx="40">
                  <c:v>44621</c:v>
                </c:pt>
                <c:pt idx="41">
                  <c:v>44652</c:v>
                </c:pt>
                <c:pt idx="42">
                  <c:v>44682</c:v>
                </c:pt>
                <c:pt idx="43">
                  <c:v>44713</c:v>
                </c:pt>
                <c:pt idx="44">
                  <c:v>44743</c:v>
                </c:pt>
                <c:pt idx="45">
                  <c:v>44774</c:v>
                </c:pt>
                <c:pt idx="46">
                  <c:v>44805</c:v>
                </c:pt>
                <c:pt idx="47">
                  <c:v>44835</c:v>
                </c:pt>
                <c:pt idx="48">
                  <c:v>44866</c:v>
                </c:pt>
              </c:numCache>
            </c:numRef>
          </c:cat>
          <c:val>
            <c:numRef>
              <c:f>'Histórico licencias No VIS'!$P$24:$P$72</c:f>
              <c:numCache>
                <c:formatCode>0</c:formatCode>
                <c:ptCount val="49"/>
                <c:pt idx="0">
                  <c:v>112.90216666666667</c:v>
                </c:pt>
                <c:pt idx="1">
                  <c:v>117.09125</c:v>
                </c:pt>
                <c:pt idx="2">
                  <c:v>112.65808333333332</c:v>
                </c:pt>
                <c:pt idx="3">
                  <c:v>113.95233333333333</c:v>
                </c:pt>
                <c:pt idx="4">
                  <c:v>123.64066666666668</c:v>
                </c:pt>
                <c:pt idx="5">
                  <c:v>120.497</c:v>
                </c:pt>
                <c:pt idx="6">
                  <c:v>122.7085</c:v>
                </c:pt>
                <c:pt idx="7">
                  <c:v>128.67516666666668</c:v>
                </c:pt>
                <c:pt idx="8">
                  <c:v>140.45175</c:v>
                </c:pt>
                <c:pt idx="9">
                  <c:v>137.51075</c:v>
                </c:pt>
                <c:pt idx="10">
                  <c:v>142.13391666666666</c:v>
                </c:pt>
                <c:pt idx="11">
                  <c:v>143.4385</c:v>
                </c:pt>
                <c:pt idx="12">
                  <c:v>142.93791666666667</c:v>
                </c:pt>
                <c:pt idx="13">
                  <c:v>144.83141666666666</c:v>
                </c:pt>
                <c:pt idx="14">
                  <c:v>149.24175</c:v>
                </c:pt>
                <c:pt idx="15">
                  <c:v>152.66941666666665</c:v>
                </c:pt>
                <c:pt idx="16">
                  <c:v>143.29166666666666</c:v>
                </c:pt>
                <c:pt idx="17">
                  <c:v>135.03483333333335</c:v>
                </c:pt>
                <c:pt idx="18">
                  <c:v>126.78808333333333</c:v>
                </c:pt>
                <c:pt idx="19">
                  <c:v>124.00166666666667</c:v>
                </c:pt>
                <c:pt idx="20">
                  <c:v>118.98291666666667</c:v>
                </c:pt>
                <c:pt idx="21">
                  <c:v>112.38549999999999</c:v>
                </c:pt>
                <c:pt idx="22">
                  <c:v>114.76291666666667</c:v>
                </c:pt>
                <c:pt idx="23">
                  <c:v>115.15866666666668</c:v>
                </c:pt>
                <c:pt idx="24">
                  <c:v>117.93533333333333</c:v>
                </c:pt>
                <c:pt idx="25">
                  <c:v>107.92725</c:v>
                </c:pt>
                <c:pt idx="26">
                  <c:v>100.52775</c:v>
                </c:pt>
                <c:pt idx="27">
                  <c:v>105.14366666666668</c:v>
                </c:pt>
                <c:pt idx="28">
                  <c:v>107.45274999999999</c:v>
                </c:pt>
                <c:pt idx="29">
                  <c:v>112.04708333333333</c:v>
                </c:pt>
                <c:pt idx="30">
                  <c:v>121.8175</c:v>
                </c:pt>
                <c:pt idx="31">
                  <c:v>123.47016666666667</c:v>
                </c:pt>
                <c:pt idx="32">
                  <c:v>119.98658333333333</c:v>
                </c:pt>
                <c:pt idx="33">
                  <c:v>119.84841666666667</c:v>
                </c:pt>
                <c:pt idx="34">
                  <c:v>113.86208333333333</c:v>
                </c:pt>
                <c:pt idx="35">
                  <c:v>110.18025</c:v>
                </c:pt>
                <c:pt idx="36">
                  <c:v>109.44158333333333</c:v>
                </c:pt>
                <c:pt idx="37">
                  <c:v>109.08025000000001</c:v>
                </c:pt>
                <c:pt idx="38">
                  <c:v>104.82316666666667</c:v>
                </c:pt>
                <c:pt idx="39">
                  <c:v>100.39908333333332</c:v>
                </c:pt>
                <c:pt idx="40">
                  <c:v>98.014916666666664</c:v>
                </c:pt>
                <c:pt idx="41">
                  <c:v>103.92066666666668</c:v>
                </c:pt>
                <c:pt idx="42">
                  <c:v>100.57433333333333</c:v>
                </c:pt>
                <c:pt idx="43">
                  <c:v>102.53225</c:v>
                </c:pt>
                <c:pt idx="44">
                  <c:v>118.21</c:v>
                </c:pt>
                <c:pt idx="45">
                  <c:v>133.85724999999999</c:v>
                </c:pt>
                <c:pt idx="46">
                  <c:v>142.48591666666667</c:v>
                </c:pt>
                <c:pt idx="47">
                  <c:v>155.30891666666665</c:v>
                </c:pt>
                <c:pt idx="48">
                  <c:v>154.19583333333335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645952"/>
        <c:axId val="129668224"/>
      </c:lineChart>
      <c:dateAx>
        <c:axId val="12964595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66822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96682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6459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505"/>
          <c:h val="0.8061022001879322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0.77561350650972538</c:v>
                </c:pt>
                <c:pt idx="1">
                  <c:v>0.2243864934902744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2094"/>
          <c:y val="0.83925277858786151"/>
          <c:w val="0.31560326171944797"/>
          <c:h val="0.140438093386478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dest'!$O$24:$O$72</c:f>
              <c:numCache>
                <c:formatCode>mmm\-yy</c:formatCode>
                <c:ptCount val="49"/>
                <c:pt idx="0">
                  <c:v>43405</c:v>
                </c:pt>
                <c:pt idx="1">
                  <c:v>43435</c:v>
                </c:pt>
                <c:pt idx="2">
                  <c:v>43466</c:v>
                </c:pt>
                <c:pt idx="3">
                  <c:v>43497</c:v>
                </c:pt>
                <c:pt idx="4">
                  <c:v>43525</c:v>
                </c:pt>
                <c:pt idx="5">
                  <c:v>43556</c:v>
                </c:pt>
                <c:pt idx="6">
                  <c:v>43586</c:v>
                </c:pt>
                <c:pt idx="7">
                  <c:v>43617</c:v>
                </c:pt>
                <c:pt idx="8">
                  <c:v>43647</c:v>
                </c:pt>
                <c:pt idx="9">
                  <c:v>43678</c:v>
                </c:pt>
                <c:pt idx="10">
                  <c:v>43709</c:v>
                </c:pt>
                <c:pt idx="11">
                  <c:v>43739</c:v>
                </c:pt>
                <c:pt idx="12">
                  <c:v>43770</c:v>
                </c:pt>
                <c:pt idx="13">
                  <c:v>43800</c:v>
                </c:pt>
                <c:pt idx="14">
                  <c:v>43831</c:v>
                </c:pt>
                <c:pt idx="15">
                  <c:v>43862</c:v>
                </c:pt>
                <c:pt idx="16">
                  <c:v>43891</c:v>
                </c:pt>
                <c:pt idx="17">
                  <c:v>43922</c:v>
                </c:pt>
                <c:pt idx="18">
                  <c:v>43952</c:v>
                </c:pt>
                <c:pt idx="19">
                  <c:v>43983</c:v>
                </c:pt>
                <c:pt idx="20">
                  <c:v>44013</c:v>
                </c:pt>
                <c:pt idx="21">
                  <c:v>44044</c:v>
                </c:pt>
                <c:pt idx="22">
                  <c:v>44075</c:v>
                </c:pt>
                <c:pt idx="23">
                  <c:v>44105</c:v>
                </c:pt>
                <c:pt idx="24">
                  <c:v>44136</c:v>
                </c:pt>
                <c:pt idx="25">
                  <c:v>44166</c:v>
                </c:pt>
                <c:pt idx="26">
                  <c:v>44197</c:v>
                </c:pt>
                <c:pt idx="27">
                  <c:v>44228</c:v>
                </c:pt>
                <c:pt idx="28">
                  <c:v>44256</c:v>
                </c:pt>
                <c:pt idx="29">
                  <c:v>44287</c:v>
                </c:pt>
                <c:pt idx="30">
                  <c:v>44317</c:v>
                </c:pt>
                <c:pt idx="31">
                  <c:v>44348</c:v>
                </c:pt>
                <c:pt idx="32">
                  <c:v>44378</c:v>
                </c:pt>
                <c:pt idx="33">
                  <c:v>44409</c:v>
                </c:pt>
                <c:pt idx="34">
                  <c:v>44440</c:v>
                </c:pt>
                <c:pt idx="35">
                  <c:v>44470</c:v>
                </c:pt>
                <c:pt idx="36">
                  <c:v>44501</c:v>
                </c:pt>
                <c:pt idx="37">
                  <c:v>44531</c:v>
                </c:pt>
                <c:pt idx="38">
                  <c:v>44562</c:v>
                </c:pt>
                <c:pt idx="39">
                  <c:v>44593</c:v>
                </c:pt>
                <c:pt idx="40">
                  <c:v>44621</c:v>
                </c:pt>
                <c:pt idx="41">
                  <c:v>44652</c:v>
                </c:pt>
                <c:pt idx="42">
                  <c:v>44682</c:v>
                </c:pt>
                <c:pt idx="43">
                  <c:v>44713</c:v>
                </c:pt>
                <c:pt idx="44">
                  <c:v>44743</c:v>
                </c:pt>
                <c:pt idx="45">
                  <c:v>44774</c:v>
                </c:pt>
                <c:pt idx="46">
                  <c:v>44805</c:v>
                </c:pt>
                <c:pt idx="47">
                  <c:v>44835</c:v>
                </c:pt>
                <c:pt idx="48">
                  <c:v>44866</c:v>
                </c:pt>
              </c:numCache>
            </c:numRef>
          </c:cat>
          <c:val>
            <c:numRef>
              <c:f>'Histórico licencias otros dest'!$P$24:$P$72</c:f>
              <c:numCache>
                <c:formatCode>0</c:formatCode>
                <c:ptCount val="49"/>
                <c:pt idx="0">
                  <c:v>97.512166666666673</c:v>
                </c:pt>
                <c:pt idx="1">
                  <c:v>98.482749999999996</c:v>
                </c:pt>
                <c:pt idx="2">
                  <c:v>97.592500000000001</c:v>
                </c:pt>
                <c:pt idx="3">
                  <c:v>98.273416666666677</c:v>
                </c:pt>
                <c:pt idx="4">
                  <c:v>101.09266666666667</c:v>
                </c:pt>
                <c:pt idx="5">
                  <c:v>101.41733333333333</c:v>
                </c:pt>
                <c:pt idx="6">
                  <c:v>91.821666666666673</c:v>
                </c:pt>
                <c:pt idx="7">
                  <c:v>95.900499999999994</c:v>
                </c:pt>
                <c:pt idx="8">
                  <c:v>71.746083333333331</c:v>
                </c:pt>
                <c:pt idx="9">
                  <c:v>79.384583333333325</c:v>
                </c:pt>
                <c:pt idx="10">
                  <c:v>79.546000000000006</c:v>
                </c:pt>
                <c:pt idx="11">
                  <c:v>78.535416666666677</c:v>
                </c:pt>
                <c:pt idx="12">
                  <c:v>71.431583333333322</c:v>
                </c:pt>
                <c:pt idx="13">
                  <c:v>68.463333333333324</c:v>
                </c:pt>
                <c:pt idx="14">
                  <c:v>67.271916666666669</c:v>
                </c:pt>
                <c:pt idx="15">
                  <c:v>78.31216666666667</c:v>
                </c:pt>
                <c:pt idx="16">
                  <c:v>75.068416666666678</c:v>
                </c:pt>
                <c:pt idx="17">
                  <c:v>72.016666666666666</c:v>
                </c:pt>
                <c:pt idx="18">
                  <c:v>72.704666666666668</c:v>
                </c:pt>
                <c:pt idx="19">
                  <c:v>67.625666666666675</c:v>
                </c:pt>
                <c:pt idx="20">
                  <c:v>68.876833333333323</c:v>
                </c:pt>
                <c:pt idx="21">
                  <c:v>63.557749999999999</c:v>
                </c:pt>
                <c:pt idx="22">
                  <c:v>69.322749999999999</c:v>
                </c:pt>
                <c:pt idx="23">
                  <c:v>69.488749999999996</c:v>
                </c:pt>
                <c:pt idx="24">
                  <c:v>67.650333333333322</c:v>
                </c:pt>
                <c:pt idx="25">
                  <c:v>76.090333333333334</c:v>
                </c:pt>
                <c:pt idx="26">
                  <c:v>75.496583333333334</c:v>
                </c:pt>
                <c:pt idx="27">
                  <c:v>71.693583333333322</c:v>
                </c:pt>
                <c:pt idx="28">
                  <c:v>71.025333333333322</c:v>
                </c:pt>
                <c:pt idx="29">
                  <c:v>76.23</c:v>
                </c:pt>
                <c:pt idx="30">
                  <c:v>74.474000000000004</c:v>
                </c:pt>
                <c:pt idx="31">
                  <c:v>78.31516666666667</c:v>
                </c:pt>
                <c:pt idx="32">
                  <c:v>78.891249999999999</c:v>
                </c:pt>
                <c:pt idx="33">
                  <c:v>79.093583333333328</c:v>
                </c:pt>
                <c:pt idx="34">
                  <c:v>67.169916666666666</c:v>
                </c:pt>
                <c:pt idx="35">
                  <c:v>70.437250000000006</c:v>
                </c:pt>
                <c:pt idx="36">
                  <c:v>70.409666666666666</c:v>
                </c:pt>
                <c:pt idx="37">
                  <c:v>60.199416666666664</c:v>
                </c:pt>
                <c:pt idx="38">
                  <c:v>60.205249999999999</c:v>
                </c:pt>
                <c:pt idx="39">
                  <c:v>49.280833333333334</c:v>
                </c:pt>
                <c:pt idx="40">
                  <c:v>54.449166666666663</c:v>
                </c:pt>
                <c:pt idx="41">
                  <c:v>51.196583333333336</c:v>
                </c:pt>
                <c:pt idx="42">
                  <c:v>51.537750000000003</c:v>
                </c:pt>
                <c:pt idx="43">
                  <c:v>52.701999999999998</c:v>
                </c:pt>
                <c:pt idx="44">
                  <c:v>62.012250000000002</c:v>
                </c:pt>
                <c:pt idx="45">
                  <c:v>69.007583333333329</c:v>
                </c:pt>
                <c:pt idx="46">
                  <c:v>72.516166666666678</c:v>
                </c:pt>
                <c:pt idx="47">
                  <c:v>70.073416666666674</c:v>
                </c:pt>
                <c:pt idx="48">
                  <c:v>70.447333333333333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060800"/>
        <c:axId val="124062336"/>
      </c:lineChart>
      <c:dateAx>
        <c:axId val="12406080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06233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40623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0608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E0-40D1-818A-D38F822441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'Histórico proyectos '!$R$13:$R$18</c:f>
              <c:numCache>
                <c:formatCode>mmm\-yy</c:formatCode>
                <c:ptCount val="6"/>
                <c:pt idx="0">
                  <c:v>43040</c:v>
                </c:pt>
                <c:pt idx="1">
                  <c:v>43405</c:v>
                </c:pt>
                <c:pt idx="2">
                  <c:v>43770</c:v>
                </c:pt>
                <c:pt idx="3">
                  <c:v>44136</c:v>
                </c:pt>
                <c:pt idx="4">
                  <c:v>44501</c:v>
                </c:pt>
                <c:pt idx="5">
                  <c:v>44866</c:v>
                </c:pt>
              </c:numCache>
            </c:numRef>
          </c:cat>
          <c:val>
            <c:numRef>
              <c:f>'Histórico proyectos '!$S$13:$S$18</c:f>
              <c:numCache>
                <c:formatCode>#,##0</c:formatCode>
                <c:ptCount val="6"/>
                <c:pt idx="0">
                  <c:v>615</c:v>
                </c:pt>
                <c:pt idx="1">
                  <c:v>650</c:v>
                </c:pt>
                <c:pt idx="2">
                  <c:v>627</c:v>
                </c:pt>
                <c:pt idx="3">
                  <c:v>638</c:v>
                </c:pt>
                <c:pt idx="4">
                  <c:v>591</c:v>
                </c:pt>
                <c:pt idx="5">
                  <c:v>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E0-40D1-818A-D38F82244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983119"/>
        <c:axId val="1699823247"/>
      </c:lineChart>
      <c:dateAx>
        <c:axId val="1855983119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99823247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6998232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5983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FD-4821-A398-7F83601EE8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'Histórico proyectos '!$R$13:$R$18</c:f>
              <c:numCache>
                <c:formatCode>mmm\-yy</c:formatCode>
                <c:ptCount val="6"/>
                <c:pt idx="0">
                  <c:v>43040</c:v>
                </c:pt>
                <c:pt idx="1">
                  <c:v>43405</c:v>
                </c:pt>
                <c:pt idx="2">
                  <c:v>43770</c:v>
                </c:pt>
                <c:pt idx="3">
                  <c:v>44136</c:v>
                </c:pt>
                <c:pt idx="4">
                  <c:v>44501</c:v>
                </c:pt>
                <c:pt idx="5">
                  <c:v>44866</c:v>
                </c:pt>
              </c:numCache>
            </c:numRef>
          </c:cat>
          <c:val>
            <c:numRef>
              <c:f>'Histórico proyectos '!$T$13:$T$18</c:f>
              <c:numCache>
                <c:formatCode>_(* #,##0.0_);_(* \(#,##0.0\);_(* "-"??_);_(@_)</c:formatCode>
                <c:ptCount val="6"/>
                <c:pt idx="0">
                  <c:v>1.990049751243772</c:v>
                </c:pt>
                <c:pt idx="1">
                  <c:v>5.6910569105691033</c:v>
                </c:pt>
                <c:pt idx="2">
                  <c:v>-3.5384615384615348</c:v>
                </c:pt>
                <c:pt idx="3">
                  <c:v>1.7543859649122862</c:v>
                </c:pt>
                <c:pt idx="4">
                  <c:v>-7.3667711598746077</c:v>
                </c:pt>
                <c:pt idx="5">
                  <c:v>-9.137055837563457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D-4821-A398-7F83601EE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6097903"/>
        <c:axId val="1699828239"/>
      </c:lineChart>
      <c:dateAx>
        <c:axId val="1736097903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99828239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699828239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36097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52160532649076E-2"/>
          <c:y val="3.8010070169800209E-2"/>
          <c:w val="0.85813586778215223"/>
          <c:h val="0.83803237095363059"/>
        </c:manualLayout>
      </c:layout>
      <c:lineChart>
        <c:grouping val="standard"/>
        <c:varyColors val="0"/>
        <c:ser>
          <c:idx val="0"/>
          <c:order val="0"/>
          <c:spPr>
            <a:ln w="4445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proyectos'!$O$23:$O$71</c:f>
              <c:numCache>
                <c:formatCode>mmm\-yy</c:formatCode>
                <c:ptCount val="4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43862</c:v>
                </c:pt>
                <c:pt idx="17">
                  <c:v>43891</c:v>
                </c:pt>
                <c:pt idx="18">
                  <c:v>43922</c:v>
                </c:pt>
                <c:pt idx="19">
                  <c:v>43952</c:v>
                </c:pt>
                <c:pt idx="20">
                  <c:v>43983</c:v>
                </c:pt>
                <c:pt idx="21">
                  <c:v>44013</c:v>
                </c:pt>
                <c:pt idx="22">
                  <c:v>44044</c:v>
                </c:pt>
                <c:pt idx="23">
                  <c:v>44075</c:v>
                </c:pt>
                <c:pt idx="24">
                  <c:v>44105</c:v>
                </c:pt>
                <c:pt idx="25">
                  <c:v>44136</c:v>
                </c:pt>
                <c:pt idx="26">
                  <c:v>44166</c:v>
                </c:pt>
                <c:pt idx="27">
                  <c:v>44197</c:v>
                </c:pt>
                <c:pt idx="28">
                  <c:v>44228</c:v>
                </c:pt>
                <c:pt idx="29">
                  <c:v>44256</c:v>
                </c:pt>
                <c:pt idx="30">
                  <c:v>44287</c:v>
                </c:pt>
                <c:pt idx="31">
                  <c:v>44317</c:v>
                </c:pt>
                <c:pt idx="32">
                  <c:v>44348</c:v>
                </c:pt>
                <c:pt idx="33">
                  <c:v>44378</c:v>
                </c:pt>
                <c:pt idx="34">
                  <c:v>44409</c:v>
                </c:pt>
                <c:pt idx="35">
                  <c:v>44440</c:v>
                </c:pt>
                <c:pt idx="36">
                  <c:v>44470</c:v>
                </c:pt>
                <c:pt idx="37">
                  <c:v>44501</c:v>
                </c:pt>
                <c:pt idx="38">
                  <c:v>44531</c:v>
                </c:pt>
                <c:pt idx="39">
                  <c:v>44562</c:v>
                </c:pt>
                <c:pt idx="40">
                  <c:v>44593</c:v>
                </c:pt>
                <c:pt idx="41">
                  <c:v>44621</c:v>
                </c:pt>
                <c:pt idx="42">
                  <c:v>44652</c:v>
                </c:pt>
                <c:pt idx="43">
                  <c:v>44682</c:v>
                </c:pt>
                <c:pt idx="44">
                  <c:v>44713</c:v>
                </c:pt>
                <c:pt idx="45">
                  <c:v>44743</c:v>
                </c:pt>
                <c:pt idx="46">
                  <c:v>44774</c:v>
                </c:pt>
                <c:pt idx="47">
                  <c:v>44805</c:v>
                </c:pt>
                <c:pt idx="48">
                  <c:v>44835</c:v>
                </c:pt>
              </c:numCache>
            </c:numRef>
          </c:cat>
          <c:val>
            <c:numRef>
              <c:f>'Histórico proyectos'!$P$23:$P$71</c:f>
              <c:numCache>
                <c:formatCode>#,##0</c:formatCode>
                <c:ptCount val="49"/>
                <c:pt idx="0">
                  <c:v>644.5</c:v>
                </c:pt>
                <c:pt idx="1">
                  <c:v>647.41666666666663</c:v>
                </c:pt>
                <c:pt idx="2">
                  <c:v>649.16666666666663</c:v>
                </c:pt>
                <c:pt idx="3">
                  <c:v>649.91666666666663</c:v>
                </c:pt>
                <c:pt idx="4">
                  <c:v>649.75</c:v>
                </c:pt>
                <c:pt idx="5">
                  <c:v>649.33333333333337</c:v>
                </c:pt>
                <c:pt idx="6">
                  <c:v>649.66666666666663</c:v>
                </c:pt>
                <c:pt idx="7">
                  <c:v>649.91666666666663</c:v>
                </c:pt>
                <c:pt idx="8">
                  <c:v>649.91666666666663</c:v>
                </c:pt>
                <c:pt idx="9">
                  <c:v>650.16666666666663</c:v>
                </c:pt>
                <c:pt idx="10">
                  <c:v>649.41666666666663</c:v>
                </c:pt>
                <c:pt idx="11">
                  <c:v>648.08333333333337</c:v>
                </c:pt>
                <c:pt idx="12">
                  <c:v>645.75</c:v>
                </c:pt>
                <c:pt idx="13">
                  <c:v>643.83333333333337</c:v>
                </c:pt>
                <c:pt idx="14">
                  <c:v>643.33333333333337</c:v>
                </c:pt>
                <c:pt idx="15">
                  <c:v>642.83333333333337</c:v>
                </c:pt>
                <c:pt idx="16">
                  <c:v>641.83333333333337</c:v>
                </c:pt>
                <c:pt idx="17">
                  <c:v>640.5</c:v>
                </c:pt>
                <c:pt idx="18">
                  <c:v>639.25</c:v>
                </c:pt>
                <c:pt idx="19">
                  <c:v>637.5</c:v>
                </c:pt>
                <c:pt idx="20">
                  <c:v>636.5</c:v>
                </c:pt>
                <c:pt idx="21">
                  <c:v>636</c:v>
                </c:pt>
                <c:pt idx="22">
                  <c:v>635.58333333333337</c:v>
                </c:pt>
                <c:pt idx="23">
                  <c:v>635.75</c:v>
                </c:pt>
                <c:pt idx="24">
                  <c:v>636.58333333333337</c:v>
                </c:pt>
                <c:pt idx="25">
                  <c:v>637.5</c:v>
                </c:pt>
                <c:pt idx="26">
                  <c:v>636.33333333333337</c:v>
                </c:pt>
                <c:pt idx="27">
                  <c:v>634.41666666666663</c:v>
                </c:pt>
                <c:pt idx="28">
                  <c:v>632.58333333333337</c:v>
                </c:pt>
                <c:pt idx="29">
                  <c:v>631.33333333333337</c:v>
                </c:pt>
                <c:pt idx="30">
                  <c:v>629.41666666666663</c:v>
                </c:pt>
                <c:pt idx="31">
                  <c:v>627.41666666666663</c:v>
                </c:pt>
                <c:pt idx="32">
                  <c:v>625</c:v>
                </c:pt>
                <c:pt idx="33">
                  <c:v>622.66666666666663</c:v>
                </c:pt>
                <c:pt idx="34">
                  <c:v>619.33333333333337</c:v>
                </c:pt>
                <c:pt idx="35">
                  <c:v>615.91666666666663</c:v>
                </c:pt>
                <c:pt idx="36">
                  <c:v>612</c:v>
                </c:pt>
                <c:pt idx="37">
                  <c:v>608.08333333333337</c:v>
                </c:pt>
                <c:pt idx="38">
                  <c:v>604.58333333333337</c:v>
                </c:pt>
                <c:pt idx="39">
                  <c:v>599.91666666666663</c:v>
                </c:pt>
                <c:pt idx="40">
                  <c:v>595.16666666666663</c:v>
                </c:pt>
                <c:pt idx="41">
                  <c:v>589.83333333333337</c:v>
                </c:pt>
                <c:pt idx="42">
                  <c:v>583.83333333333337</c:v>
                </c:pt>
                <c:pt idx="43">
                  <c:v>577.25</c:v>
                </c:pt>
                <c:pt idx="44">
                  <c:v>571.91666666666663</c:v>
                </c:pt>
                <c:pt idx="45">
                  <c:v>566.16666666666663</c:v>
                </c:pt>
                <c:pt idx="46">
                  <c:v>561.16666666666663</c:v>
                </c:pt>
                <c:pt idx="47">
                  <c:v>557.08333333333337</c:v>
                </c:pt>
                <c:pt idx="48">
                  <c:v>552.75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7-4E73-AB27-AB6B263C6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123776"/>
        <c:axId val="130486656"/>
      </c:lineChart>
      <c:dateAx>
        <c:axId val="12412377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048665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30486656"/>
        <c:scaling>
          <c:orientation val="minMax"/>
          <c:min val="3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1237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DB-492D-9916-C17AAD5F8B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'Histórico ventas vivienda '!$R$13:$R$18</c:f>
              <c:numCache>
                <c:formatCode>mmm\-yy</c:formatCode>
                <c:ptCount val="6"/>
                <c:pt idx="0">
                  <c:v>43040</c:v>
                </c:pt>
                <c:pt idx="1">
                  <c:v>43405</c:v>
                </c:pt>
                <c:pt idx="2">
                  <c:v>43770</c:v>
                </c:pt>
                <c:pt idx="3">
                  <c:v>44136</c:v>
                </c:pt>
                <c:pt idx="4">
                  <c:v>44501</c:v>
                </c:pt>
                <c:pt idx="5">
                  <c:v>44866</c:v>
                </c:pt>
              </c:numCache>
            </c:numRef>
          </c:cat>
          <c:val>
            <c:numRef>
              <c:f>'Histórico ventas vivienda '!$S$13:$S$18</c:f>
              <c:numCache>
                <c:formatCode>#,##0</c:formatCode>
                <c:ptCount val="6"/>
                <c:pt idx="0">
                  <c:v>1752</c:v>
                </c:pt>
                <c:pt idx="1">
                  <c:v>2994</c:v>
                </c:pt>
                <c:pt idx="2">
                  <c:v>4179</c:v>
                </c:pt>
                <c:pt idx="3">
                  <c:v>4876</c:v>
                </c:pt>
                <c:pt idx="4">
                  <c:v>4626</c:v>
                </c:pt>
                <c:pt idx="5">
                  <c:v>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DB-492D-9916-C17AAD5F8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499327"/>
        <c:axId val="824436415"/>
      </c:lineChart>
      <c:dateAx>
        <c:axId val="185949932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24436415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824436415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9499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0"/>
                  <c:y val="-4.544336592762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93-493E-86F2-9DAE626EBA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'Histórico ventas vivienda '!$R$13:$R$18</c:f>
              <c:numCache>
                <c:formatCode>mmm\-yy</c:formatCode>
                <c:ptCount val="6"/>
                <c:pt idx="0">
                  <c:v>43040</c:v>
                </c:pt>
                <c:pt idx="1">
                  <c:v>43405</c:v>
                </c:pt>
                <c:pt idx="2">
                  <c:v>43770</c:v>
                </c:pt>
                <c:pt idx="3">
                  <c:v>44136</c:v>
                </c:pt>
                <c:pt idx="4">
                  <c:v>44501</c:v>
                </c:pt>
                <c:pt idx="5">
                  <c:v>44866</c:v>
                </c:pt>
              </c:numCache>
            </c:numRef>
          </c:cat>
          <c:val>
            <c:numRef>
              <c:f>'Histórico ventas vivienda '!$T$13:$T$18</c:f>
              <c:numCache>
                <c:formatCode>_(* #,##0.0_);_(* \(#,##0.0\);_(* "-"??_);_(@_)</c:formatCode>
                <c:ptCount val="6"/>
                <c:pt idx="0">
                  <c:v>-42.044326827654643</c:v>
                </c:pt>
                <c:pt idx="1">
                  <c:v>70.890410958904113</c:v>
                </c:pt>
                <c:pt idx="2">
                  <c:v>39.579158316633254</c:v>
                </c:pt>
                <c:pt idx="3">
                  <c:v>16.678631251495581</c:v>
                </c:pt>
                <c:pt idx="4">
                  <c:v>-5.1271534044298628</c:v>
                </c:pt>
                <c:pt idx="5">
                  <c:v>-31.928231733679201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93-493E-86F2-9DAE626EB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481327"/>
        <c:axId val="824412703"/>
      </c:lineChart>
      <c:dateAx>
        <c:axId val="185948132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24412703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824412703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9481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01316582999916E-2"/>
          <c:y val="5.7825431395544434E-2"/>
          <c:w val="0.88201039964344052"/>
          <c:h val="0.8116969372116787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vivienda'!$O$23:$O$71</c:f>
              <c:numCache>
                <c:formatCode>mmm\-yy</c:formatCode>
                <c:ptCount val="4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43862</c:v>
                </c:pt>
                <c:pt idx="17">
                  <c:v>43891</c:v>
                </c:pt>
                <c:pt idx="18">
                  <c:v>43922</c:v>
                </c:pt>
                <c:pt idx="19">
                  <c:v>43952</c:v>
                </c:pt>
                <c:pt idx="20">
                  <c:v>43983</c:v>
                </c:pt>
                <c:pt idx="21">
                  <c:v>44013</c:v>
                </c:pt>
                <c:pt idx="22">
                  <c:v>44044</c:v>
                </c:pt>
                <c:pt idx="23">
                  <c:v>44075</c:v>
                </c:pt>
                <c:pt idx="24">
                  <c:v>44105</c:v>
                </c:pt>
                <c:pt idx="25">
                  <c:v>44136</c:v>
                </c:pt>
                <c:pt idx="26">
                  <c:v>44166</c:v>
                </c:pt>
                <c:pt idx="27">
                  <c:v>44197</c:v>
                </c:pt>
                <c:pt idx="28">
                  <c:v>44228</c:v>
                </c:pt>
                <c:pt idx="29">
                  <c:v>44256</c:v>
                </c:pt>
                <c:pt idx="30">
                  <c:v>44287</c:v>
                </c:pt>
                <c:pt idx="31">
                  <c:v>44317</c:v>
                </c:pt>
                <c:pt idx="32">
                  <c:v>44348</c:v>
                </c:pt>
                <c:pt idx="33">
                  <c:v>44378</c:v>
                </c:pt>
                <c:pt idx="34">
                  <c:v>44409</c:v>
                </c:pt>
                <c:pt idx="35">
                  <c:v>44440</c:v>
                </c:pt>
                <c:pt idx="36">
                  <c:v>44470</c:v>
                </c:pt>
                <c:pt idx="37">
                  <c:v>44501</c:v>
                </c:pt>
                <c:pt idx="38">
                  <c:v>44531</c:v>
                </c:pt>
                <c:pt idx="39">
                  <c:v>44562</c:v>
                </c:pt>
                <c:pt idx="40">
                  <c:v>44593</c:v>
                </c:pt>
                <c:pt idx="41">
                  <c:v>44621</c:v>
                </c:pt>
                <c:pt idx="42">
                  <c:v>44652</c:v>
                </c:pt>
                <c:pt idx="43">
                  <c:v>44682</c:v>
                </c:pt>
                <c:pt idx="44">
                  <c:v>44713</c:v>
                </c:pt>
                <c:pt idx="45">
                  <c:v>44743</c:v>
                </c:pt>
                <c:pt idx="46">
                  <c:v>44774</c:v>
                </c:pt>
                <c:pt idx="47">
                  <c:v>44805</c:v>
                </c:pt>
                <c:pt idx="48">
                  <c:v>44835</c:v>
                </c:pt>
              </c:numCache>
            </c:numRef>
          </c:cat>
          <c:val>
            <c:numRef>
              <c:f>'Histórico ventas vivienda'!$P$23:$P$71</c:f>
              <c:numCache>
                <c:formatCode>_(* #,##0.0_);_(* \(#,##0.0\);_(* "-"??_);_(@_)</c:formatCode>
                <c:ptCount val="49"/>
                <c:pt idx="0">
                  <c:v>2.4459166666666663</c:v>
                </c:pt>
                <c:pt idx="1">
                  <c:v>2.5494166666666667</c:v>
                </c:pt>
                <c:pt idx="2">
                  <c:v>2.5650833333333334</c:v>
                </c:pt>
                <c:pt idx="3">
                  <c:v>2.4977499999999999</c:v>
                </c:pt>
                <c:pt idx="4">
                  <c:v>2.4802499999999998</c:v>
                </c:pt>
                <c:pt idx="5">
                  <c:v>2.4453333333333336</c:v>
                </c:pt>
                <c:pt idx="6">
                  <c:v>2.4942500000000001</c:v>
                </c:pt>
                <c:pt idx="7">
                  <c:v>2.556</c:v>
                </c:pt>
                <c:pt idx="8">
                  <c:v>2.5786666666666664</c:v>
                </c:pt>
                <c:pt idx="9">
                  <c:v>2.6695833333333336</c:v>
                </c:pt>
                <c:pt idx="10">
                  <c:v>2.6206666666666667</c:v>
                </c:pt>
                <c:pt idx="11">
                  <c:v>2.5706666666666664</c:v>
                </c:pt>
                <c:pt idx="12">
                  <c:v>2.5598333333333336</c:v>
                </c:pt>
                <c:pt idx="13">
                  <c:v>2.6585833333333335</c:v>
                </c:pt>
                <c:pt idx="14">
                  <c:v>2.8574999999999999</c:v>
                </c:pt>
                <c:pt idx="15">
                  <c:v>3.0289166666666665</c:v>
                </c:pt>
                <c:pt idx="16">
                  <c:v>3.13225</c:v>
                </c:pt>
                <c:pt idx="17">
                  <c:v>3.1539999999999999</c:v>
                </c:pt>
                <c:pt idx="18">
                  <c:v>2.9909166666666667</c:v>
                </c:pt>
                <c:pt idx="19">
                  <c:v>2.7878333333333334</c:v>
                </c:pt>
                <c:pt idx="20">
                  <c:v>2.7706666666666666</c:v>
                </c:pt>
                <c:pt idx="21">
                  <c:v>2.8067500000000001</c:v>
                </c:pt>
                <c:pt idx="22">
                  <c:v>2.8852500000000001</c:v>
                </c:pt>
                <c:pt idx="23">
                  <c:v>3.0331666666666663</c:v>
                </c:pt>
                <c:pt idx="24">
                  <c:v>3.2433333333333336</c:v>
                </c:pt>
                <c:pt idx="25">
                  <c:v>3.3014166666666664</c:v>
                </c:pt>
                <c:pt idx="26">
                  <c:v>3.3048333333333333</c:v>
                </c:pt>
                <c:pt idx="27">
                  <c:v>3.2349166666666664</c:v>
                </c:pt>
                <c:pt idx="28">
                  <c:v>3.27325</c:v>
                </c:pt>
                <c:pt idx="29">
                  <c:v>3.5300833333333337</c:v>
                </c:pt>
                <c:pt idx="30">
                  <c:v>3.7749999999999999</c:v>
                </c:pt>
                <c:pt idx="31">
                  <c:v>3.9964166666666667</c:v>
                </c:pt>
                <c:pt idx="32">
                  <c:v>4.1287500000000001</c:v>
                </c:pt>
                <c:pt idx="33">
                  <c:v>4.1704166666666671</c:v>
                </c:pt>
                <c:pt idx="34">
                  <c:v>4.2202500000000001</c:v>
                </c:pt>
                <c:pt idx="35">
                  <c:v>4.2324166666666674</c:v>
                </c:pt>
                <c:pt idx="36">
                  <c:v>4.1548333333333334</c:v>
                </c:pt>
                <c:pt idx="37">
                  <c:v>4.1340000000000003</c:v>
                </c:pt>
                <c:pt idx="38">
                  <c:v>4.0235000000000003</c:v>
                </c:pt>
                <c:pt idx="39">
                  <c:v>4.033666666666667</c:v>
                </c:pt>
                <c:pt idx="40">
                  <c:v>4.0495000000000001</c:v>
                </c:pt>
                <c:pt idx="41">
                  <c:v>3.9562499999999998</c:v>
                </c:pt>
                <c:pt idx="42">
                  <c:v>4.0588333333333333</c:v>
                </c:pt>
                <c:pt idx="43">
                  <c:v>4.1704999999999997</c:v>
                </c:pt>
                <c:pt idx="44">
                  <c:v>4.1846666666666668</c:v>
                </c:pt>
                <c:pt idx="45">
                  <c:v>4.1598333333333333</c:v>
                </c:pt>
                <c:pt idx="46">
                  <c:v>4.1364999999999998</c:v>
                </c:pt>
                <c:pt idx="47">
                  <c:v>4.0591666666666661</c:v>
                </c:pt>
                <c:pt idx="48">
                  <c:v>4.0448333333333331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712-443A-8465-2E14821D8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564480"/>
        <c:axId val="130566016"/>
      </c:lineChart>
      <c:dateAx>
        <c:axId val="13056448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056601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30566016"/>
        <c:scaling>
          <c:orientation val="minMax"/>
          <c:min val="1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0564480"/>
        <c:crosses val="autoZero"/>
        <c:crossBetween val="midCat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34431386514721"/>
          <c:y val="3.3465265783918632E-2"/>
          <c:w val="0.82527273266856604"/>
          <c:h val="0.791634043369794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ventas VIP '!$R$13:$R$18</c:f>
              <c:numCache>
                <c:formatCode>mmm\-yy</c:formatCode>
                <c:ptCount val="6"/>
                <c:pt idx="0">
                  <c:v>43040</c:v>
                </c:pt>
                <c:pt idx="1">
                  <c:v>43405</c:v>
                </c:pt>
                <c:pt idx="2">
                  <c:v>43770</c:v>
                </c:pt>
                <c:pt idx="3">
                  <c:v>44136</c:v>
                </c:pt>
                <c:pt idx="4">
                  <c:v>44501</c:v>
                </c:pt>
                <c:pt idx="5">
                  <c:v>44866</c:v>
                </c:pt>
              </c:numCache>
            </c:numRef>
          </c:cat>
          <c:val>
            <c:numRef>
              <c:f>'Histórico ventas VIP '!$S$13:$S$18</c:f>
              <c:numCache>
                <c:formatCode>#,##0</c:formatCode>
                <c:ptCount val="6"/>
                <c:pt idx="0">
                  <c:v>0</c:v>
                </c:pt>
                <c:pt idx="1">
                  <c:v>12</c:v>
                </c:pt>
                <c:pt idx="2">
                  <c:v>132</c:v>
                </c:pt>
                <c:pt idx="3">
                  <c:v>257</c:v>
                </c:pt>
                <c:pt idx="4">
                  <c:v>254</c:v>
                </c:pt>
                <c:pt idx="5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88-4F97-8649-2B3E67972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4135055"/>
        <c:axId val="1699821167"/>
      </c:lineChart>
      <c:dateAx>
        <c:axId val="824135055"/>
        <c:scaling>
          <c:orientation val="minMax"/>
          <c:max val="44866"/>
          <c:min val="43040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99821167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69982116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2413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ventas VIP '!$R$13:$R$18</c:f>
              <c:numCache>
                <c:formatCode>mmm\-yy</c:formatCode>
                <c:ptCount val="6"/>
                <c:pt idx="0">
                  <c:v>43040</c:v>
                </c:pt>
                <c:pt idx="1">
                  <c:v>43405</c:v>
                </c:pt>
                <c:pt idx="2">
                  <c:v>43770</c:v>
                </c:pt>
                <c:pt idx="3">
                  <c:v>44136</c:v>
                </c:pt>
                <c:pt idx="4">
                  <c:v>44501</c:v>
                </c:pt>
                <c:pt idx="5">
                  <c:v>44866</c:v>
                </c:pt>
              </c:numCache>
            </c:numRef>
          </c:cat>
          <c:val>
            <c:numRef>
              <c:f>'Histórico ventas VIP '!$T$13:$T$18</c:f>
              <c:numCache>
                <c:formatCode>_(* #,##0.0_);_(* \(#,##0.0\);_(* "-"??_);_(@_)</c:formatCode>
                <c:ptCount val="6"/>
                <c:pt idx="0">
                  <c:v>-100</c:v>
                </c:pt>
                <c:pt idx="1">
                  <c:v>0</c:v>
                </c:pt>
                <c:pt idx="2">
                  <c:v>1000</c:v>
                </c:pt>
                <c:pt idx="3">
                  <c:v>94.696969696969703</c:v>
                </c:pt>
                <c:pt idx="4">
                  <c:v>-1.1673151750972721</c:v>
                </c:pt>
                <c:pt idx="5">
                  <c:v>29.921259842519675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5F-42EB-B674-7937C5970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1742063"/>
        <c:axId val="819771631"/>
      </c:lineChart>
      <c:dateAx>
        <c:axId val="811742063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1977163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819771631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117420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VIP'!$O$23:$O$71</c:f>
              <c:numCache>
                <c:formatCode>mmm\-yy</c:formatCode>
                <c:ptCount val="4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43862</c:v>
                </c:pt>
                <c:pt idx="17">
                  <c:v>43891</c:v>
                </c:pt>
                <c:pt idx="18">
                  <c:v>43922</c:v>
                </c:pt>
                <c:pt idx="19">
                  <c:v>43952</c:v>
                </c:pt>
                <c:pt idx="20">
                  <c:v>43983</c:v>
                </c:pt>
                <c:pt idx="21">
                  <c:v>44013</c:v>
                </c:pt>
                <c:pt idx="22">
                  <c:v>44044</c:v>
                </c:pt>
                <c:pt idx="23">
                  <c:v>44075</c:v>
                </c:pt>
                <c:pt idx="24">
                  <c:v>44105</c:v>
                </c:pt>
                <c:pt idx="25">
                  <c:v>44136</c:v>
                </c:pt>
                <c:pt idx="26">
                  <c:v>44166</c:v>
                </c:pt>
                <c:pt idx="27">
                  <c:v>44197</c:v>
                </c:pt>
                <c:pt idx="28">
                  <c:v>44228</c:v>
                </c:pt>
                <c:pt idx="29">
                  <c:v>44256</c:v>
                </c:pt>
                <c:pt idx="30">
                  <c:v>44287</c:v>
                </c:pt>
                <c:pt idx="31">
                  <c:v>44317</c:v>
                </c:pt>
                <c:pt idx="32">
                  <c:v>44348</c:v>
                </c:pt>
                <c:pt idx="33">
                  <c:v>44378</c:v>
                </c:pt>
                <c:pt idx="34">
                  <c:v>44409</c:v>
                </c:pt>
                <c:pt idx="35">
                  <c:v>44440</c:v>
                </c:pt>
                <c:pt idx="36">
                  <c:v>44470</c:v>
                </c:pt>
                <c:pt idx="37">
                  <c:v>44501</c:v>
                </c:pt>
                <c:pt idx="38">
                  <c:v>44531</c:v>
                </c:pt>
                <c:pt idx="39">
                  <c:v>44562</c:v>
                </c:pt>
                <c:pt idx="40">
                  <c:v>44593</c:v>
                </c:pt>
                <c:pt idx="41">
                  <c:v>44621</c:v>
                </c:pt>
                <c:pt idx="42">
                  <c:v>44652</c:v>
                </c:pt>
                <c:pt idx="43">
                  <c:v>44682</c:v>
                </c:pt>
                <c:pt idx="44">
                  <c:v>44713</c:v>
                </c:pt>
                <c:pt idx="45">
                  <c:v>44743</c:v>
                </c:pt>
                <c:pt idx="46">
                  <c:v>44774</c:v>
                </c:pt>
                <c:pt idx="47">
                  <c:v>44805</c:v>
                </c:pt>
                <c:pt idx="48">
                  <c:v>44835</c:v>
                </c:pt>
              </c:numCache>
            </c:numRef>
          </c:cat>
          <c:val>
            <c:numRef>
              <c:f>'Histórico ventas VIP'!$P$23:$P$71</c:f>
              <c:numCache>
                <c:formatCode>0.0</c:formatCode>
                <c:ptCount val="49"/>
                <c:pt idx="0">
                  <c:v>2.8333333333333332E-2</c:v>
                </c:pt>
                <c:pt idx="1">
                  <c:v>2.9333333333333333E-2</c:v>
                </c:pt>
                <c:pt idx="2">
                  <c:v>2.7083333333333331E-2</c:v>
                </c:pt>
                <c:pt idx="3">
                  <c:v>2.4666666666666667E-2</c:v>
                </c:pt>
                <c:pt idx="4">
                  <c:v>4.0583333333333332E-2</c:v>
                </c:pt>
                <c:pt idx="5">
                  <c:v>3.9166666666666662E-2</c:v>
                </c:pt>
                <c:pt idx="6">
                  <c:v>4.7333333333333338E-2</c:v>
                </c:pt>
                <c:pt idx="7">
                  <c:v>5.6500000000000002E-2</c:v>
                </c:pt>
                <c:pt idx="8">
                  <c:v>4.3833333333333335E-2</c:v>
                </c:pt>
                <c:pt idx="9">
                  <c:v>5.1499999999999997E-2</c:v>
                </c:pt>
                <c:pt idx="10">
                  <c:v>6.3250000000000001E-2</c:v>
                </c:pt>
                <c:pt idx="11">
                  <c:v>9.0166666666666673E-2</c:v>
                </c:pt>
                <c:pt idx="12">
                  <c:v>9.8833333333333329E-2</c:v>
                </c:pt>
                <c:pt idx="13">
                  <c:v>0.10883333333333332</c:v>
                </c:pt>
                <c:pt idx="14">
                  <c:v>0.29975000000000002</c:v>
                </c:pt>
                <c:pt idx="15">
                  <c:v>0.39191666666666669</c:v>
                </c:pt>
                <c:pt idx="16">
                  <c:v>0.39224999999999999</c:v>
                </c:pt>
                <c:pt idx="17">
                  <c:v>0.39924999999999999</c:v>
                </c:pt>
                <c:pt idx="18">
                  <c:v>0.39166666666666666</c:v>
                </c:pt>
                <c:pt idx="19">
                  <c:v>0.38483333333333331</c:v>
                </c:pt>
                <c:pt idx="20">
                  <c:v>0.38516666666666671</c:v>
                </c:pt>
                <c:pt idx="21">
                  <c:v>0.40183333333333332</c:v>
                </c:pt>
                <c:pt idx="22">
                  <c:v>0.40283333333333332</c:v>
                </c:pt>
                <c:pt idx="23">
                  <c:v>0.38766666666666666</c:v>
                </c:pt>
                <c:pt idx="24">
                  <c:v>0.38666666666666666</c:v>
                </c:pt>
                <c:pt idx="25">
                  <c:v>0.39708333333333329</c:v>
                </c:pt>
                <c:pt idx="26">
                  <c:v>0.24858333333333335</c:v>
                </c:pt>
                <c:pt idx="27">
                  <c:v>0.17058333333333334</c:v>
                </c:pt>
                <c:pt idx="28">
                  <c:v>0.16450000000000001</c:v>
                </c:pt>
                <c:pt idx="29">
                  <c:v>0.16233333333333333</c:v>
                </c:pt>
                <c:pt idx="30">
                  <c:v>0.16458333333333333</c:v>
                </c:pt>
                <c:pt idx="31">
                  <c:v>0.17758333333333334</c:v>
                </c:pt>
                <c:pt idx="32">
                  <c:v>0.17749999999999999</c:v>
                </c:pt>
                <c:pt idx="33">
                  <c:v>0.15825</c:v>
                </c:pt>
                <c:pt idx="34">
                  <c:v>0.14983333333333335</c:v>
                </c:pt>
                <c:pt idx="35">
                  <c:v>0.14858333333333335</c:v>
                </c:pt>
                <c:pt idx="36">
                  <c:v>0.15808333333333335</c:v>
                </c:pt>
                <c:pt idx="37">
                  <c:v>0.15783333333333335</c:v>
                </c:pt>
                <c:pt idx="38">
                  <c:v>0.14416666666666667</c:v>
                </c:pt>
                <c:pt idx="39">
                  <c:v>0.14324999999999999</c:v>
                </c:pt>
                <c:pt idx="40">
                  <c:v>0.16850000000000001</c:v>
                </c:pt>
                <c:pt idx="41">
                  <c:v>0.18725</c:v>
                </c:pt>
                <c:pt idx="42">
                  <c:v>0.21858333333333335</c:v>
                </c:pt>
                <c:pt idx="43">
                  <c:v>0.21783333333333335</c:v>
                </c:pt>
                <c:pt idx="44">
                  <c:v>0.23250000000000001</c:v>
                </c:pt>
                <c:pt idx="45">
                  <c:v>0.24099999999999999</c:v>
                </c:pt>
                <c:pt idx="46">
                  <c:v>0.26308333333333334</c:v>
                </c:pt>
                <c:pt idx="47">
                  <c:v>0.28899999999999998</c:v>
                </c:pt>
                <c:pt idx="48">
                  <c:v>0.28666666666666668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E3-4588-9F8A-B59DDE99F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611072"/>
        <c:axId val="130612608"/>
      </c:lineChart>
      <c:dateAx>
        <c:axId val="13061107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061260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30612608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06110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9"/>
          <c:w val="0.85029140588195706"/>
          <c:h val="0.54922047244094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costos'!$H$39</c:f>
              <c:strCache>
                <c:ptCount val="1"/>
                <c:pt idx="0">
                  <c:v>Total ICOCED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costos'!$I$39</c:f>
              <c:numCache>
                <c:formatCode>#,##0.0</c:formatCode>
                <c:ptCount val="1"/>
                <c:pt idx="0">
                  <c:v>0.14399999999999999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6-42F3-A116-32F514A6ACCA}"/>
            </c:ext>
          </c:extLst>
        </c:ser>
        <c:ser>
          <c:idx val="1"/>
          <c:order val="1"/>
          <c:tx>
            <c:strRef>
              <c:f>'Resumen costos'!$H$40</c:f>
              <c:strCache>
                <c:ptCount val="1"/>
                <c:pt idx="0">
                  <c:v>Residenciales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costos'!$I$40</c:f>
              <c:numCache>
                <c:formatCode>#,##0.0</c:formatCode>
                <c:ptCount val="1"/>
                <c:pt idx="0">
                  <c:v>0.115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6-42F3-A116-32F514A6ACCA}"/>
            </c:ext>
          </c:extLst>
        </c:ser>
        <c:ser>
          <c:idx val="2"/>
          <c:order val="2"/>
          <c:tx>
            <c:strRef>
              <c:f>'Resumen costos'!$H$41</c:f>
              <c:strCache>
                <c:ptCount val="1"/>
                <c:pt idx="0">
                  <c:v>No residenciales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costos'!$I$41</c:f>
              <c:numCache>
                <c:formatCode>#,##0.0</c:formatCode>
                <c:ptCount val="1"/>
                <c:pt idx="0">
                  <c:v>0.19400000000000001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6-42F3-A116-32F514A6A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3343232"/>
        <c:axId val="123344768"/>
      </c:barChart>
      <c:catAx>
        <c:axId val="123343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344768"/>
        <c:crosses val="autoZero"/>
        <c:auto val="1"/>
        <c:lblAlgn val="ctr"/>
        <c:lblOffset val="100"/>
        <c:noMultiLvlLbl val="0"/>
      </c:catAx>
      <c:valAx>
        <c:axId val="1233447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3343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8553424486573575"/>
          <c:y val="0.76875613374415164"/>
          <c:w val="0.46841337201384525"/>
          <c:h val="0.13103560424512153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ventas VIS 70-150 '!$R$13:$R$18</c:f>
              <c:numCache>
                <c:formatCode>mmm\-yy</c:formatCode>
                <c:ptCount val="6"/>
                <c:pt idx="0">
                  <c:v>43040</c:v>
                </c:pt>
                <c:pt idx="1">
                  <c:v>43405</c:v>
                </c:pt>
                <c:pt idx="2">
                  <c:v>43770</c:v>
                </c:pt>
                <c:pt idx="3">
                  <c:v>44136</c:v>
                </c:pt>
                <c:pt idx="4">
                  <c:v>44501</c:v>
                </c:pt>
                <c:pt idx="5">
                  <c:v>44866</c:v>
                </c:pt>
              </c:numCache>
            </c:numRef>
          </c:cat>
          <c:val>
            <c:numRef>
              <c:f>'Histórico ventas VIS 70-150 '!$S$13:$S$18</c:f>
              <c:numCache>
                <c:formatCode>#,##0</c:formatCode>
                <c:ptCount val="6"/>
                <c:pt idx="0">
                  <c:v>593</c:v>
                </c:pt>
                <c:pt idx="1">
                  <c:v>1951</c:v>
                </c:pt>
                <c:pt idx="2">
                  <c:v>3123</c:v>
                </c:pt>
                <c:pt idx="3">
                  <c:v>3254</c:v>
                </c:pt>
                <c:pt idx="4">
                  <c:v>3323</c:v>
                </c:pt>
                <c:pt idx="5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0-4114-8A14-539C73640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6612223"/>
        <c:axId val="1836462527"/>
      </c:lineChart>
      <c:dateAx>
        <c:axId val="161661222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62527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6252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16612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ventas VIS 70-150 '!$R$13:$R$18</c:f>
              <c:numCache>
                <c:formatCode>mmm\-yy</c:formatCode>
                <c:ptCount val="6"/>
                <c:pt idx="0">
                  <c:v>43040</c:v>
                </c:pt>
                <c:pt idx="1">
                  <c:v>43405</c:v>
                </c:pt>
                <c:pt idx="2">
                  <c:v>43770</c:v>
                </c:pt>
                <c:pt idx="3">
                  <c:v>44136</c:v>
                </c:pt>
                <c:pt idx="4">
                  <c:v>44501</c:v>
                </c:pt>
                <c:pt idx="5">
                  <c:v>44866</c:v>
                </c:pt>
              </c:numCache>
            </c:numRef>
          </c:cat>
          <c:val>
            <c:numRef>
              <c:f>'Histórico ventas VIS 70-150 '!$T$13:$T$18</c:f>
              <c:numCache>
                <c:formatCode>_(* #,##0.0_);_(* \(#,##0.0\);_(* "-"??_);_(@_)</c:formatCode>
                <c:ptCount val="6"/>
                <c:pt idx="0">
                  <c:v>-33.816964285714292</c:v>
                </c:pt>
                <c:pt idx="1">
                  <c:v>229.00505902192242</c:v>
                </c:pt>
                <c:pt idx="2">
                  <c:v>60.071758072783197</c:v>
                </c:pt>
                <c:pt idx="3">
                  <c:v>4.194684598142806</c:v>
                </c:pt>
                <c:pt idx="4">
                  <c:v>2.120467117393976</c:v>
                </c:pt>
                <c:pt idx="5">
                  <c:v>-31.989166415889258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9A-4037-B4D8-6B34DB73A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200239"/>
        <c:axId val="1836465023"/>
      </c:lineChart>
      <c:dateAx>
        <c:axId val="749200239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65023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65023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492002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129706825862451E-2"/>
          <c:y val="6.0421733320568723E-2"/>
          <c:w val="0.87927704982823096"/>
          <c:h val="0.80324259467566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 70-150sml'!$O$23:$O$71</c:f>
              <c:numCache>
                <c:formatCode>mmm\-yy</c:formatCode>
                <c:ptCount val="4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43862</c:v>
                </c:pt>
                <c:pt idx="17">
                  <c:v>43891</c:v>
                </c:pt>
                <c:pt idx="18">
                  <c:v>43922</c:v>
                </c:pt>
                <c:pt idx="19">
                  <c:v>43952</c:v>
                </c:pt>
                <c:pt idx="20">
                  <c:v>43983</c:v>
                </c:pt>
                <c:pt idx="21">
                  <c:v>44013</c:v>
                </c:pt>
                <c:pt idx="22">
                  <c:v>44044</c:v>
                </c:pt>
                <c:pt idx="23">
                  <c:v>44075</c:v>
                </c:pt>
                <c:pt idx="24">
                  <c:v>44105</c:v>
                </c:pt>
                <c:pt idx="25">
                  <c:v>44136</c:v>
                </c:pt>
                <c:pt idx="26">
                  <c:v>44166</c:v>
                </c:pt>
                <c:pt idx="27">
                  <c:v>44197</c:v>
                </c:pt>
                <c:pt idx="28">
                  <c:v>44228</c:v>
                </c:pt>
                <c:pt idx="29">
                  <c:v>44256</c:v>
                </c:pt>
                <c:pt idx="30">
                  <c:v>44287</c:v>
                </c:pt>
                <c:pt idx="31">
                  <c:v>44317</c:v>
                </c:pt>
                <c:pt idx="32">
                  <c:v>44348</c:v>
                </c:pt>
                <c:pt idx="33">
                  <c:v>44378</c:v>
                </c:pt>
                <c:pt idx="34">
                  <c:v>44409</c:v>
                </c:pt>
                <c:pt idx="35">
                  <c:v>44440</c:v>
                </c:pt>
                <c:pt idx="36">
                  <c:v>44470</c:v>
                </c:pt>
                <c:pt idx="37">
                  <c:v>44501</c:v>
                </c:pt>
                <c:pt idx="38">
                  <c:v>44531</c:v>
                </c:pt>
                <c:pt idx="39">
                  <c:v>44562</c:v>
                </c:pt>
                <c:pt idx="40">
                  <c:v>44593</c:v>
                </c:pt>
                <c:pt idx="41">
                  <c:v>44621</c:v>
                </c:pt>
                <c:pt idx="42">
                  <c:v>44652</c:v>
                </c:pt>
                <c:pt idx="43">
                  <c:v>44682</c:v>
                </c:pt>
                <c:pt idx="44">
                  <c:v>44713</c:v>
                </c:pt>
                <c:pt idx="45">
                  <c:v>44743</c:v>
                </c:pt>
                <c:pt idx="46">
                  <c:v>44774</c:v>
                </c:pt>
                <c:pt idx="47">
                  <c:v>44805</c:v>
                </c:pt>
                <c:pt idx="48">
                  <c:v>44835</c:v>
                </c:pt>
              </c:numCache>
            </c:numRef>
          </c:cat>
          <c:val>
            <c:numRef>
              <c:f>'Histórico ventas VIS 70-150sml'!$P$23:$P$71</c:f>
              <c:numCache>
                <c:formatCode>0.0</c:formatCode>
                <c:ptCount val="49"/>
                <c:pt idx="0">
                  <c:v>1.41</c:v>
                </c:pt>
                <c:pt idx="1">
                  <c:v>1.5231666666666668</c:v>
                </c:pt>
                <c:pt idx="2">
                  <c:v>1.5722499999999999</c:v>
                </c:pt>
                <c:pt idx="3">
                  <c:v>1.5141666666666667</c:v>
                </c:pt>
                <c:pt idx="4">
                  <c:v>1.4802500000000001</c:v>
                </c:pt>
                <c:pt idx="5">
                  <c:v>1.4399166666666667</c:v>
                </c:pt>
                <c:pt idx="6">
                  <c:v>1.4697499999999999</c:v>
                </c:pt>
                <c:pt idx="7">
                  <c:v>1.52325</c:v>
                </c:pt>
                <c:pt idx="8">
                  <c:v>1.556</c:v>
                </c:pt>
                <c:pt idx="9">
                  <c:v>1.6339999999999999</c:v>
                </c:pt>
                <c:pt idx="10">
                  <c:v>1.5961666666666667</c:v>
                </c:pt>
                <c:pt idx="11">
                  <c:v>1.5299166666666668</c:v>
                </c:pt>
                <c:pt idx="12">
                  <c:v>1.5126666666666668</c:v>
                </c:pt>
                <c:pt idx="13">
                  <c:v>1.6103333333333332</c:v>
                </c:pt>
                <c:pt idx="14">
                  <c:v>1.6209166666666668</c:v>
                </c:pt>
                <c:pt idx="15">
                  <c:v>1.7030000000000001</c:v>
                </c:pt>
                <c:pt idx="16">
                  <c:v>1.78525</c:v>
                </c:pt>
                <c:pt idx="17">
                  <c:v>1.8090833333333332</c:v>
                </c:pt>
                <c:pt idx="18">
                  <c:v>1.7231666666666667</c:v>
                </c:pt>
                <c:pt idx="19">
                  <c:v>1.5873333333333333</c:v>
                </c:pt>
                <c:pt idx="20">
                  <c:v>1.5936666666666668</c:v>
                </c:pt>
                <c:pt idx="21">
                  <c:v>1.6332500000000001</c:v>
                </c:pt>
                <c:pt idx="22">
                  <c:v>1.7172499999999999</c:v>
                </c:pt>
                <c:pt idx="23">
                  <c:v>1.8651666666666666</c:v>
                </c:pt>
                <c:pt idx="24">
                  <c:v>2.0369999999999999</c:v>
                </c:pt>
                <c:pt idx="25">
                  <c:v>2.0479166666666666</c:v>
                </c:pt>
                <c:pt idx="26">
                  <c:v>2.1988333333333334</c:v>
                </c:pt>
                <c:pt idx="27">
                  <c:v>2.2326666666666664</c:v>
                </c:pt>
                <c:pt idx="28">
                  <c:v>2.2966666666666664</c:v>
                </c:pt>
                <c:pt idx="29">
                  <c:v>2.5440833333333335</c:v>
                </c:pt>
                <c:pt idx="30">
                  <c:v>2.7191666666666667</c:v>
                </c:pt>
                <c:pt idx="31">
                  <c:v>2.8675833333333336</c:v>
                </c:pt>
                <c:pt idx="32">
                  <c:v>2.9689999999999999</c:v>
                </c:pt>
                <c:pt idx="33">
                  <c:v>3.0117500000000001</c:v>
                </c:pt>
                <c:pt idx="34">
                  <c:v>3.0655000000000001</c:v>
                </c:pt>
                <c:pt idx="35">
                  <c:v>3.0806666666666667</c:v>
                </c:pt>
                <c:pt idx="36">
                  <c:v>3.0369166666666665</c:v>
                </c:pt>
                <c:pt idx="37">
                  <c:v>3.0426666666666664</c:v>
                </c:pt>
                <c:pt idx="38">
                  <c:v>2.9612500000000002</c:v>
                </c:pt>
                <c:pt idx="39">
                  <c:v>2.9621666666666666</c:v>
                </c:pt>
                <c:pt idx="40">
                  <c:v>2.9453333333333336</c:v>
                </c:pt>
                <c:pt idx="41">
                  <c:v>2.8427500000000001</c:v>
                </c:pt>
                <c:pt idx="42">
                  <c:v>2.9240833333333334</c:v>
                </c:pt>
                <c:pt idx="43">
                  <c:v>3.0218333333333334</c:v>
                </c:pt>
                <c:pt idx="44">
                  <c:v>3.03125</c:v>
                </c:pt>
                <c:pt idx="45">
                  <c:v>3.0050833333333333</c:v>
                </c:pt>
                <c:pt idx="46">
                  <c:v>2.97275</c:v>
                </c:pt>
                <c:pt idx="47">
                  <c:v>2.9087499999999999</c:v>
                </c:pt>
                <c:pt idx="48">
                  <c:v>2.9098333333333333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8-4CDC-8383-9CB8B771B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68800"/>
        <c:axId val="132686976"/>
      </c:lineChart>
      <c:dateAx>
        <c:axId val="13266880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268697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32686976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26688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ventas VIS '!$R$13:$R$18</c:f>
              <c:numCache>
                <c:formatCode>mmm\-yy</c:formatCode>
                <c:ptCount val="6"/>
                <c:pt idx="0">
                  <c:v>43040</c:v>
                </c:pt>
                <c:pt idx="1">
                  <c:v>43405</c:v>
                </c:pt>
                <c:pt idx="2">
                  <c:v>43770</c:v>
                </c:pt>
                <c:pt idx="3">
                  <c:v>44136</c:v>
                </c:pt>
                <c:pt idx="4">
                  <c:v>44501</c:v>
                </c:pt>
                <c:pt idx="5">
                  <c:v>44866</c:v>
                </c:pt>
              </c:numCache>
            </c:numRef>
          </c:cat>
          <c:val>
            <c:numRef>
              <c:f>'Histórico ventas VIS '!$S$13:$S$18</c:f>
              <c:numCache>
                <c:formatCode>#,##0</c:formatCode>
                <c:ptCount val="6"/>
                <c:pt idx="0">
                  <c:v>593</c:v>
                </c:pt>
                <c:pt idx="1">
                  <c:v>1963</c:v>
                </c:pt>
                <c:pt idx="2">
                  <c:v>3255</c:v>
                </c:pt>
                <c:pt idx="3">
                  <c:v>3511</c:v>
                </c:pt>
                <c:pt idx="4">
                  <c:v>3577</c:v>
                </c:pt>
                <c:pt idx="5">
                  <c:v>2590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E-4BE1-B1F1-50010E68F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6786591"/>
        <c:axId val="1836456287"/>
      </c:lineChart>
      <c:dateAx>
        <c:axId val="178678659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56287"/>
        <c:crosses val="autoZero"/>
        <c:auto val="0"/>
        <c:lblOffset val="100"/>
        <c:baseTimeUnit val="days"/>
        <c:majorUnit val="12"/>
        <c:majorTimeUnit val="months"/>
        <c:minorUnit val="12"/>
        <c:minorTimeUnit val="days"/>
      </c:dateAx>
      <c:valAx>
        <c:axId val="1836456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6786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ventas VIS '!$R$13:$R$18</c:f>
              <c:numCache>
                <c:formatCode>mmm\-yy</c:formatCode>
                <c:ptCount val="6"/>
                <c:pt idx="0">
                  <c:v>43040</c:v>
                </c:pt>
                <c:pt idx="1">
                  <c:v>43405</c:v>
                </c:pt>
                <c:pt idx="2">
                  <c:v>43770</c:v>
                </c:pt>
                <c:pt idx="3">
                  <c:v>44136</c:v>
                </c:pt>
                <c:pt idx="4">
                  <c:v>44501</c:v>
                </c:pt>
                <c:pt idx="5">
                  <c:v>44866</c:v>
                </c:pt>
              </c:numCache>
            </c:numRef>
          </c:cat>
          <c:val>
            <c:numRef>
              <c:f>'Histórico ventas VIS '!$T$13:$T$18</c:f>
              <c:numCache>
                <c:formatCode>_(* #,##0.0_);_(* \(#,##0.0\);_(* "-"??_);_(@_)</c:formatCode>
                <c:ptCount val="6"/>
                <c:pt idx="0">
                  <c:v>-68.541114058355433</c:v>
                </c:pt>
                <c:pt idx="1">
                  <c:v>231.02866779089373</c:v>
                </c:pt>
                <c:pt idx="2">
                  <c:v>65.817626082526743</c:v>
                </c:pt>
                <c:pt idx="3">
                  <c:v>7.8648233486943164</c:v>
                </c:pt>
                <c:pt idx="4">
                  <c:v>1.8798063229849005</c:v>
                </c:pt>
                <c:pt idx="5">
                  <c:v>-27.592954990215269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14-47D4-B7A4-4CAC8E8FC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9617423"/>
        <c:axId val="1836467519"/>
      </c:lineChart>
      <c:dateAx>
        <c:axId val="1359617423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67519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67519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59617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48374722390474E-2"/>
          <c:y val="5.9451243293383506E-2"/>
          <c:w val="0.8797413688673531"/>
          <c:h val="0.8064033562069801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VIS'!$O$23:$O$71</c:f>
              <c:numCache>
                <c:formatCode>mmm\-yy</c:formatCode>
                <c:ptCount val="4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43862</c:v>
                </c:pt>
                <c:pt idx="17">
                  <c:v>43891</c:v>
                </c:pt>
                <c:pt idx="18">
                  <c:v>43922</c:v>
                </c:pt>
                <c:pt idx="19">
                  <c:v>43952</c:v>
                </c:pt>
                <c:pt idx="20">
                  <c:v>43983</c:v>
                </c:pt>
                <c:pt idx="21">
                  <c:v>44013</c:v>
                </c:pt>
                <c:pt idx="22">
                  <c:v>44044</c:v>
                </c:pt>
                <c:pt idx="23">
                  <c:v>44075</c:v>
                </c:pt>
                <c:pt idx="24">
                  <c:v>44105</c:v>
                </c:pt>
                <c:pt idx="25">
                  <c:v>44136</c:v>
                </c:pt>
                <c:pt idx="26">
                  <c:v>44166</c:v>
                </c:pt>
                <c:pt idx="27">
                  <c:v>44197</c:v>
                </c:pt>
                <c:pt idx="28">
                  <c:v>44228</c:v>
                </c:pt>
                <c:pt idx="29">
                  <c:v>44256</c:v>
                </c:pt>
                <c:pt idx="30">
                  <c:v>44287</c:v>
                </c:pt>
                <c:pt idx="31">
                  <c:v>44317</c:v>
                </c:pt>
                <c:pt idx="32">
                  <c:v>44348</c:v>
                </c:pt>
                <c:pt idx="33">
                  <c:v>44378</c:v>
                </c:pt>
                <c:pt idx="34">
                  <c:v>44409</c:v>
                </c:pt>
                <c:pt idx="35">
                  <c:v>44440</c:v>
                </c:pt>
                <c:pt idx="36">
                  <c:v>44470</c:v>
                </c:pt>
                <c:pt idx="37">
                  <c:v>44501</c:v>
                </c:pt>
                <c:pt idx="38">
                  <c:v>44531</c:v>
                </c:pt>
                <c:pt idx="39">
                  <c:v>44562</c:v>
                </c:pt>
                <c:pt idx="40">
                  <c:v>44593</c:v>
                </c:pt>
                <c:pt idx="41">
                  <c:v>44621</c:v>
                </c:pt>
                <c:pt idx="42">
                  <c:v>44652</c:v>
                </c:pt>
                <c:pt idx="43">
                  <c:v>44682</c:v>
                </c:pt>
                <c:pt idx="44">
                  <c:v>44713</c:v>
                </c:pt>
                <c:pt idx="45">
                  <c:v>44743</c:v>
                </c:pt>
                <c:pt idx="46">
                  <c:v>44774</c:v>
                </c:pt>
                <c:pt idx="47">
                  <c:v>44805</c:v>
                </c:pt>
                <c:pt idx="48">
                  <c:v>44835</c:v>
                </c:pt>
              </c:numCache>
            </c:numRef>
          </c:cat>
          <c:val>
            <c:numRef>
              <c:f>'Histórico ventas VIS'!$P$23:$P$71</c:f>
              <c:numCache>
                <c:formatCode>0.0</c:formatCode>
                <c:ptCount val="49"/>
                <c:pt idx="0">
                  <c:v>1.4383333333333332</c:v>
                </c:pt>
                <c:pt idx="1">
                  <c:v>1.5525</c:v>
                </c:pt>
                <c:pt idx="2">
                  <c:v>1.5993333333333333</c:v>
                </c:pt>
                <c:pt idx="3">
                  <c:v>1.5388333333333333</c:v>
                </c:pt>
                <c:pt idx="4">
                  <c:v>1.5208333333333333</c:v>
                </c:pt>
                <c:pt idx="5">
                  <c:v>1.4790833333333333</c:v>
                </c:pt>
                <c:pt idx="6">
                  <c:v>1.5170833333333333</c:v>
                </c:pt>
                <c:pt idx="7">
                  <c:v>1.57975</c:v>
                </c:pt>
                <c:pt idx="8">
                  <c:v>1.5998333333333332</c:v>
                </c:pt>
                <c:pt idx="9">
                  <c:v>1.6855</c:v>
                </c:pt>
                <c:pt idx="10">
                  <c:v>1.6594166666666668</c:v>
                </c:pt>
                <c:pt idx="11">
                  <c:v>1.6200833333333333</c:v>
                </c:pt>
                <c:pt idx="12">
                  <c:v>1.6114999999999999</c:v>
                </c:pt>
                <c:pt idx="13">
                  <c:v>1.7191666666666667</c:v>
                </c:pt>
                <c:pt idx="14">
                  <c:v>1.9206666666666667</c:v>
                </c:pt>
                <c:pt idx="15">
                  <c:v>2.0949166666666663</c:v>
                </c:pt>
                <c:pt idx="16">
                  <c:v>2.1775000000000002</c:v>
                </c:pt>
                <c:pt idx="17">
                  <c:v>2.2083333333333335</c:v>
                </c:pt>
                <c:pt idx="18">
                  <c:v>2.1148333333333333</c:v>
                </c:pt>
                <c:pt idx="19">
                  <c:v>1.9721666666666668</c:v>
                </c:pt>
                <c:pt idx="20">
                  <c:v>1.9788333333333332</c:v>
                </c:pt>
                <c:pt idx="21">
                  <c:v>2.0350833333333331</c:v>
                </c:pt>
                <c:pt idx="22">
                  <c:v>2.1200833333333335</c:v>
                </c:pt>
                <c:pt idx="23">
                  <c:v>2.2528333333333337</c:v>
                </c:pt>
                <c:pt idx="24">
                  <c:v>2.4236666666666666</c:v>
                </c:pt>
                <c:pt idx="25">
                  <c:v>2.4449999999999998</c:v>
                </c:pt>
                <c:pt idx="26">
                  <c:v>2.4474166666666664</c:v>
                </c:pt>
                <c:pt idx="27">
                  <c:v>2.4032499999999999</c:v>
                </c:pt>
                <c:pt idx="28">
                  <c:v>2.4611666666666667</c:v>
                </c:pt>
                <c:pt idx="29">
                  <c:v>2.7064166666666667</c:v>
                </c:pt>
                <c:pt idx="30">
                  <c:v>2.88375</c:v>
                </c:pt>
                <c:pt idx="31">
                  <c:v>3.0451666666666664</c:v>
                </c:pt>
                <c:pt idx="32">
                  <c:v>3.1465000000000001</c:v>
                </c:pt>
                <c:pt idx="33">
                  <c:v>3.17</c:v>
                </c:pt>
                <c:pt idx="34">
                  <c:v>3.2153333333333336</c:v>
                </c:pt>
                <c:pt idx="35">
                  <c:v>3.22925</c:v>
                </c:pt>
                <c:pt idx="36">
                  <c:v>3.1949999999999998</c:v>
                </c:pt>
                <c:pt idx="37">
                  <c:v>3.2004999999999999</c:v>
                </c:pt>
                <c:pt idx="38">
                  <c:v>3.1054166666666667</c:v>
                </c:pt>
                <c:pt idx="39">
                  <c:v>3.1054166666666667</c:v>
                </c:pt>
                <c:pt idx="40">
                  <c:v>3.1138333333333335</c:v>
                </c:pt>
                <c:pt idx="41">
                  <c:v>3.03</c:v>
                </c:pt>
                <c:pt idx="42">
                  <c:v>3.1426666666666665</c:v>
                </c:pt>
                <c:pt idx="43">
                  <c:v>3.2396666666666665</c:v>
                </c:pt>
                <c:pt idx="44">
                  <c:v>3.2637499999999999</c:v>
                </c:pt>
                <c:pt idx="45">
                  <c:v>3.2460833333333334</c:v>
                </c:pt>
                <c:pt idx="46">
                  <c:v>3.2358333333333333</c:v>
                </c:pt>
                <c:pt idx="47">
                  <c:v>3.1977500000000001</c:v>
                </c:pt>
                <c:pt idx="48">
                  <c:v>3.1964999999999999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9BC-465F-AAD9-BA74EE2B1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822144"/>
        <c:axId val="132823680"/>
      </c:lineChart>
      <c:dateAx>
        <c:axId val="13282214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282368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32823680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28221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ventas No VIS '!$R$13:$R$18</c:f>
              <c:numCache>
                <c:formatCode>mmm\-yy</c:formatCode>
                <c:ptCount val="6"/>
                <c:pt idx="0">
                  <c:v>43040</c:v>
                </c:pt>
                <c:pt idx="1">
                  <c:v>43405</c:v>
                </c:pt>
                <c:pt idx="2">
                  <c:v>43770</c:v>
                </c:pt>
                <c:pt idx="3">
                  <c:v>44136</c:v>
                </c:pt>
                <c:pt idx="4">
                  <c:v>44501</c:v>
                </c:pt>
                <c:pt idx="5">
                  <c:v>44866</c:v>
                </c:pt>
              </c:numCache>
            </c:numRef>
          </c:cat>
          <c:val>
            <c:numRef>
              <c:f>'Histórico ventas No VIS '!$S$12:$S$18</c:f>
              <c:numCache>
                <c:formatCode>#,##0</c:formatCode>
                <c:ptCount val="7"/>
                <c:pt idx="0">
                  <c:v>1138</c:v>
                </c:pt>
                <c:pt idx="1">
                  <c:v>1159</c:v>
                </c:pt>
                <c:pt idx="2">
                  <c:v>1031</c:v>
                </c:pt>
                <c:pt idx="3">
                  <c:v>924</c:v>
                </c:pt>
                <c:pt idx="4">
                  <c:v>1365</c:v>
                </c:pt>
                <c:pt idx="5">
                  <c:v>1049</c:v>
                </c:pt>
                <c:pt idx="6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B0-4322-B0AD-59B0941FB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6713423"/>
        <c:axId val="1836482911"/>
      </c:lineChart>
      <c:dateAx>
        <c:axId val="161671342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8291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8291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16713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ventas No VIS '!$R$13:$R$18</c:f>
              <c:numCache>
                <c:formatCode>mmm\-yy</c:formatCode>
                <c:ptCount val="6"/>
                <c:pt idx="0">
                  <c:v>43040</c:v>
                </c:pt>
                <c:pt idx="1">
                  <c:v>43405</c:v>
                </c:pt>
                <c:pt idx="2">
                  <c:v>43770</c:v>
                </c:pt>
                <c:pt idx="3">
                  <c:v>44136</c:v>
                </c:pt>
                <c:pt idx="4">
                  <c:v>44501</c:v>
                </c:pt>
                <c:pt idx="5">
                  <c:v>44866</c:v>
                </c:pt>
              </c:numCache>
            </c:numRef>
          </c:cat>
          <c:val>
            <c:numRef>
              <c:f>'Histórico ventas No VIS '!$T$13:$T$18</c:f>
              <c:numCache>
                <c:formatCode>_(* #,##0.0_);_(* \(#,##0.0\);_(* "-"??_);_(@_)</c:formatCode>
                <c:ptCount val="6"/>
                <c:pt idx="0">
                  <c:v>1.8453427065026284</c:v>
                </c:pt>
                <c:pt idx="1">
                  <c:v>-11.044003451251083</c:v>
                </c:pt>
                <c:pt idx="2">
                  <c:v>-10.378273520853543</c:v>
                </c:pt>
                <c:pt idx="3">
                  <c:v>47.727272727272727</c:v>
                </c:pt>
                <c:pt idx="4">
                  <c:v>-23.150183150183146</c:v>
                </c:pt>
                <c:pt idx="5">
                  <c:v>-46.711153479504283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9-40BF-B131-3C77FE72A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6622223"/>
        <c:axId val="1836498719"/>
      </c:lineChart>
      <c:dateAx>
        <c:axId val="1616622223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98719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98719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16622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737679466384E-2"/>
          <c:y val="6.1938743012771941E-2"/>
          <c:w val="0.87950965666865422"/>
          <c:h val="0.798303078224008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No VIS'!$O$23:$O$71</c:f>
              <c:numCache>
                <c:formatCode>mmm\-yy</c:formatCode>
                <c:ptCount val="4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43862</c:v>
                </c:pt>
                <c:pt idx="17">
                  <c:v>43891</c:v>
                </c:pt>
                <c:pt idx="18">
                  <c:v>43922</c:v>
                </c:pt>
                <c:pt idx="19">
                  <c:v>43952</c:v>
                </c:pt>
                <c:pt idx="20">
                  <c:v>43983</c:v>
                </c:pt>
                <c:pt idx="21">
                  <c:v>44013</c:v>
                </c:pt>
                <c:pt idx="22">
                  <c:v>44044</c:v>
                </c:pt>
                <c:pt idx="23">
                  <c:v>44075</c:v>
                </c:pt>
                <c:pt idx="24">
                  <c:v>44105</c:v>
                </c:pt>
                <c:pt idx="25">
                  <c:v>44136</c:v>
                </c:pt>
                <c:pt idx="26">
                  <c:v>44166</c:v>
                </c:pt>
                <c:pt idx="27">
                  <c:v>44197</c:v>
                </c:pt>
                <c:pt idx="28">
                  <c:v>44228</c:v>
                </c:pt>
                <c:pt idx="29">
                  <c:v>44256</c:v>
                </c:pt>
                <c:pt idx="30">
                  <c:v>44287</c:v>
                </c:pt>
                <c:pt idx="31">
                  <c:v>44317</c:v>
                </c:pt>
                <c:pt idx="32">
                  <c:v>44348</c:v>
                </c:pt>
                <c:pt idx="33">
                  <c:v>44378</c:v>
                </c:pt>
                <c:pt idx="34">
                  <c:v>44409</c:v>
                </c:pt>
                <c:pt idx="35">
                  <c:v>44440</c:v>
                </c:pt>
                <c:pt idx="36">
                  <c:v>44470</c:v>
                </c:pt>
                <c:pt idx="37">
                  <c:v>44501</c:v>
                </c:pt>
                <c:pt idx="38">
                  <c:v>44531</c:v>
                </c:pt>
                <c:pt idx="39">
                  <c:v>44562</c:v>
                </c:pt>
                <c:pt idx="40">
                  <c:v>44593</c:v>
                </c:pt>
                <c:pt idx="41">
                  <c:v>44621</c:v>
                </c:pt>
                <c:pt idx="42">
                  <c:v>44652</c:v>
                </c:pt>
                <c:pt idx="43">
                  <c:v>44682</c:v>
                </c:pt>
                <c:pt idx="44">
                  <c:v>44713</c:v>
                </c:pt>
                <c:pt idx="45">
                  <c:v>44743</c:v>
                </c:pt>
                <c:pt idx="46">
                  <c:v>44774</c:v>
                </c:pt>
                <c:pt idx="47">
                  <c:v>44805</c:v>
                </c:pt>
                <c:pt idx="48">
                  <c:v>44835</c:v>
                </c:pt>
              </c:numCache>
            </c:numRef>
          </c:cat>
          <c:val>
            <c:numRef>
              <c:f>'Histórico ventas No VIS'!$P$23:$P$71</c:f>
              <c:numCache>
                <c:formatCode>0.0</c:formatCode>
                <c:ptCount val="49"/>
                <c:pt idx="0">
                  <c:v>1.0075833333333333</c:v>
                </c:pt>
                <c:pt idx="1">
                  <c:v>0.99691666666666667</c:v>
                </c:pt>
                <c:pt idx="2">
                  <c:v>0.96575</c:v>
                </c:pt>
                <c:pt idx="3">
                  <c:v>0.95891666666666664</c:v>
                </c:pt>
                <c:pt idx="4">
                  <c:v>0.95941666666666658</c:v>
                </c:pt>
                <c:pt idx="5">
                  <c:v>0.96625000000000005</c:v>
                </c:pt>
                <c:pt idx="6">
                  <c:v>0.97716666666666663</c:v>
                </c:pt>
                <c:pt idx="7">
                  <c:v>0.97624999999999995</c:v>
                </c:pt>
                <c:pt idx="8">
                  <c:v>0.97883333333333333</c:v>
                </c:pt>
                <c:pt idx="9">
                  <c:v>0.98408333333333342</c:v>
                </c:pt>
                <c:pt idx="10">
                  <c:v>0.96125000000000005</c:v>
                </c:pt>
                <c:pt idx="11">
                  <c:v>0.95058333333333334</c:v>
                </c:pt>
                <c:pt idx="12">
                  <c:v>0.94833333333333336</c:v>
                </c:pt>
                <c:pt idx="13">
                  <c:v>0.93941666666666668</c:v>
                </c:pt>
                <c:pt idx="14">
                  <c:v>0.93683333333333341</c:v>
                </c:pt>
                <c:pt idx="15">
                  <c:v>0.93400000000000005</c:v>
                </c:pt>
                <c:pt idx="16">
                  <c:v>0.95474999999999999</c:v>
                </c:pt>
                <c:pt idx="17">
                  <c:v>0.94566666666666666</c:v>
                </c:pt>
                <c:pt idx="18">
                  <c:v>0.87608333333333333</c:v>
                </c:pt>
                <c:pt idx="19">
                  <c:v>0.81566666666666665</c:v>
                </c:pt>
                <c:pt idx="20">
                  <c:v>0.79183333333333339</c:v>
                </c:pt>
                <c:pt idx="21">
                  <c:v>0.77166666666666661</c:v>
                </c:pt>
                <c:pt idx="22">
                  <c:v>0.76516666666666666</c:v>
                </c:pt>
                <c:pt idx="23">
                  <c:v>0.78033333333333332</c:v>
                </c:pt>
                <c:pt idx="24">
                  <c:v>0.81966666666666665</c:v>
                </c:pt>
                <c:pt idx="25">
                  <c:v>0.8564166666666666</c:v>
                </c:pt>
                <c:pt idx="26">
                  <c:v>0.8574166666666666</c:v>
                </c:pt>
                <c:pt idx="27">
                  <c:v>0.83166666666666667</c:v>
                </c:pt>
                <c:pt idx="28">
                  <c:v>0.81208333333333338</c:v>
                </c:pt>
                <c:pt idx="29">
                  <c:v>0.82366666666666666</c:v>
                </c:pt>
                <c:pt idx="30">
                  <c:v>0.89124999999999999</c:v>
                </c:pt>
                <c:pt idx="31">
                  <c:v>0.95125000000000004</c:v>
                </c:pt>
                <c:pt idx="32">
                  <c:v>0.98224999999999996</c:v>
                </c:pt>
                <c:pt idx="33">
                  <c:v>1.0004166666666667</c:v>
                </c:pt>
                <c:pt idx="34">
                  <c:v>1.0049166666666667</c:v>
                </c:pt>
                <c:pt idx="35">
                  <c:v>1.0031666666666665</c:v>
                </c:pt>
                <c:pt idx="36">
                  <c:v>0.95983333333333332</c:v>
                </c:pt>
                <c:pt idx="37">
                  <c:v>0.9335</c:v>
                </c:pt>
                <c:pt idx="38">
                  <c:v>0.91808333333333336</c:v>
                </c:pt>
                <c:pt idx="39">
                  <c:v>0.92825000000000002</c:v>
                </c:pt>
                <c:pt idx="40">
                  <c:v>0.93566666666666665</c:v>
                </c:pt>
                <c:pt idx="41">
                  <c:v>0.92625000000000002</c:v>
                </c:pt>
                <c:pt idx="42">
                  <c:v>0.91616666666666657</c:v>
                </c:pt>
                <c:pt idx="43">
                  <c:v>0.9308333333333334</c:v>
                </c:pt>
                <c:pt idx="44">
                  <c:v>0.92091666666666661</c:v>
                </c:pt>
                <c:pt idx="45">
                  <c:v>0.91374999999999995</c:v>
                </c:pt>
                <c:pt idx="46">
                  <c:v>0.90066666666666662</c:v>
                </c:pt>
                <c:pt idx="47">
                  <c:v>0.86141666666666661</c:v>
                </c:pt>
                <c:pt idx="48">
                  <c:v>0.84833333333333338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6-4CD8-8AF6-54A4752A0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589440"/>
        <c:axId val="124007168"/>
      </c:lineChart>
      <c:dateAx>
        <c:axId val="13458944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00716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4007168"/>
        <c:scaling>
          <c:orientation val="minMax"/>
          <c:max val="1.6"/>
          <c:min val="0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4589440"/>
        <c:crosses val="autoZero"/>
        <c:crossBetween val="midCat"/>
        <c:majorUnit val="0.4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rotación '!$R$13:$R$18</c:f>
              <c:numCache>
                <c:formatCode>mmm\-yy</c:formatCode>
                <c:ptCount val="6"/>
                <c:pt idx="0">
                  <c:v>43040</c:v>
                </c:pt>
                <c:pt idx="1">
                  <c:v>43405</c:v>
                </c:pt>
                <c:pt idx="2">
                  <c:v>43770</c:v>
                </c:pt>
                <c:pt idx="3">
                  <c:v>44136</c:v>
                </c:pt>
                <c:pt idx="4">
                  <c:v>44501</c:v>
                </c:pt>
                <c:pt idx="5">
                  <c:v>44866</c:v>
                </c:pt>
              </c:numCache>
            </c:numRef>
          </c:cat>
          <c:val>
            <c:numRef>
              <c:f>'Histórico rotación '!$S$13:$S$18</c:f>
              <c:numCache>
                <c:formatCode>#,##0</c:formatCode>
                <c:ptCount val="6"/>
                <c:pt idx="0">
                  <c:v>10.622146118721462</c:v>
                </c:pt>
                <c:pt idx="1">
                  <c:v>6.5063460253841017</c:v>
                </c:pt>
                <c:pt idx="2">
                  <c:v>4.9310839913854991</c:v>
                </c:pt>
                <c:pt idx="3">
                  <c:v>5.7264150943396226</c:v>
                </c:pt>
                <c:pt idx="4">
                  <c:v>5.476005188067445</c:v>
                </c:pt>
                <c:pt idx="5">
                  <c:v>9.1562400762146705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C-43E0-AC86-1705D8DDA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6674623"/>
        <c:axId val="1836482079"/>
      </c:lineChart>
      <c:dateAx>
        <c:axId val="161667462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82079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82079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1667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65850422543336"/>
          <c:y val="7.4767233043239997E-2"/>
          <c:w val="0.66518877448012248"/>
          <c:h val="0.69515168903482205"/>
        </c:manualLayout>
      </c:layout>
      <c:lineChart>
        <c:grouping val="standard"/>
        <c:varyColors val="0"/>
        <c:ser>
          <c:idx val="0"/>
          <c:order val="0"/>
          <c:tx>
            <c:strRef>
              <c:f>'Resumen empleo'!$M$18:$M$20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empleo'!$C$19:$H$19</c:f>
              <c:numCache>
                <c:formatCode>#,##0</c:formatCode>
                <c:ptCount val="6"/>
                <c:pt idx="0">
                  <c:v>725.125</c:v>
                </c:pt>
                <c:pt idx="1">
                  <c:v>722.55066666666664</c:v>
                </c:pt>
                <c:pt idx="2">
                  <c:v>776.80099999999993</c:v>
                </c:pt>
                <c:pt idx="3">
                  <c:v>670.5286666666666</c:v>
                </c:pt>
                <c:pt idx="4">
                  <c:v>691.87266666666665</c:v>
                </c:pt>
                <c:pt idx="5">
                  <c:v>663.08866666666665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empleo'!$M$14:$M$16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empleo'!$C$15:$H$15</c:f>
              <c:numCache>
                <c:formatCode>#,##0</c:formatCode>
                <c:ptCount val="6"/>
                <c:pt idx="0">
                  <c:v>241.46666666666667</c:v>
                </c:pt>
                <c:pt idx="1">
                  <c:v>235.86366666666663</c:v>
                </c:pt>
                <c:pt idx="2">
                  <c:v>295.41399999999999</c:v>
                </c:pt>
                <c:pt idx="3">
                  <c:v>232.41800000000001</c:v>
                </c:pt>
                <c:pt idx="4">
                  <c:v>201.06721533333334</c:v>
                </c:pt>
                <c:pt idx="5">
                  <c:v>159.98566666666667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7-4441-ACAD-8DB05661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66880"/>
        <c:axId val="123468416"/>
      </c:lineChart>
      <c:catAx>
        <c:axId val="1234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23468416"/>
        <c:crosses val="autoZero"/>
        <c:auto val="1"/>
        <c:lblAlgn val="ctr"/>
        <c:lblOffset val="100"/>
        <c:noMultiLvlLbl val="0"/>
      </c:catAx>
      <c:valAx>
        <c:axId val="1234684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466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86"/>
          <c:y val="0.84942459115687463"/>
          <c:w val="0.80587926509186369"/>
          <c:h val="0.1397791875205882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rotación '!$R$13:$R$18</c:f>
              <c:numCache>
                <c:formatCode>mmm\-yy</c:formatCode>
                <c:ptCount val="6"/>
                <c:pt idx="0">
                  <c:v>43040</c:v>
                </c:pt>
                <c:pt idx="1">
                  <c:v>43405</c:v>
                </c:pt>
                <c:pt idx="2">
                  <c:v>43770</c:v>
                </c:pt>
                <c:pt idx="3">
                  <c:v>44136</c:v>
                </c:pt>
                <c:pt idx="4">
                  <c:v>44501</c:v>
                </c:pt>
                <c:pt idx="5">
                  <c:v>44866</c:v>
                </c:pt>
              </c:numCache>
            </c:numRef>
          </c:cat>
          <c:val>
            <c:numRef>
              <c:f>'Histórico rotación '!$T$13:$T$18</c:f>
              <c:numCache>
                <c:formatCode>_(* #,##0.0_);_(* \(#,##0.0\);_(* "-"??_);_(@_)</c:formatCode>
                <c:ptCount val="6"/>
                <c:pt idx="0">
                  <c:v>92.787870538514539</c:v>
                </c:pt>
                <c:pt idx="1">
                  <c:v>-38.747349615943335</c:v>
                </c:pt>
                <c:pt idx="2">
                  <c:v>-24.211162883941562</c:v>
                </c:pt>
                <c:pt idx="3">
                  <c:v>16.128930359806294</c:v>
                </c:pt>
                <c:pt idx="4">
                  <c:v>-4.372891279217594</c:v>
                </c:pt>
                <c:pt idx="5">
                  <c:v>67.20656321083635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2-4E72-AABA-5A8BCBE06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483327"/>
        <c:axId val="1836476671"/>
      </c:lineChart>
      <c:dateAx>
        <c:axId val="185948332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7667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76671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9483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oferta vivienda '!$R$12:$R$18</c:f>
              <c:numCache>
                <c:formatCode>mmm\-yy</c:formatCode>
                <c:ptCount val="7"/>
                <c:pt idx="0">
                  <c:v>42675</c:v>
                </c:pt>
                <c:pt idx="1">
                  <c:v>43040</c:v>
                </c:pt>
                <c:pt idx="2">
                  <c:v>43405</c:v>
                </c:pt>
                <c:pt idx="3">
                  <c:v>43770</c:v>
                </c:pt>
                <c:pt idx="4">
                  <c:v>44136</c:v>
                </c:pt>
                <c:pt idx="5">
                  <c:v>44501</c:v>
                </c:pt>
                <c:pt idx="6">
                  <c:v>44866</c:v>
                </c:pt>
              </c:numCache>
            </c:numRef>
          </c:cat>
          <c:val>
            <c:numRef>
              <c:f>'Histórico oferta vivienda '!$S$12:$S$18</c:f>
              <c:numCache>
                <c:formatCode>#,##0</c:formatCode>
                <c:ptCount val="7"/>
                <c:pt idx="0">
                  <c:v>16656</c:v>
                </c:pt>
                <c:pt idx="1">
                  <c:v>18610</c:v>
                </c:pt>
                <c:pt idx="2">
                  <c:v>19480</c:v>
                </c:pt>
                <c:pt idx="3">
                  <c:v>20607</c:v>
                </c:pt>
                <c:pt idx="4">
                  <c:v>27922</c:v>
                </c:pt>
                <c:pt idx="5">
                  <c:v>25332</c:v>
                </c:pt>
                <c:pt idx="6">
                  <c:v>28833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8-4B4F-B025-AEB192F79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6711823"/>
        <c:axId val="1836478335"/>
      </c:lineChart>
      <c:dateAx>
        <c:axId val="1616711823"/>
        <c:scaling>
          <c:orientation val="minMax"/>
          <c:max val="44866"/>
          <c:min val="43040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78335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78335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16711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5122470713527"/>
          <c:y val="6.7021684897332567E-2"/>
          <c:w val="0.82776535321263756"/>
          <c:h val="0.791634043369794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oferta vivienda '!$R$12:$R$18</c:f>
              <c:numCache>
                <c:formatCode>mmm\-yy</c:formatCode>
                <c:ptCount val="7"/>
                <c:pt idx="0">
                  <c:v>42675</c:v>
                </c:pt>
                <c:pt idx="1">
                  <c:v>43040</c:v>
                </c:pt>
                <c:pt idx="2">
                  <c:v>43405</c:v>
                </c:pt>
                <c:pt idx="3">
                  <c:v>43770</c:v>
                </c:pt>
                <c:pt idx="4">
                  <c:v>44136</c:v>
                </c:pt>
                <c:pt idx="5">
                  <c:v>44501</c:v>
                </c:pt>
                <c:pt idx="6">
                  <c:v>44866</c:v>
                </c:pt>
              </c:numCache>
            </c:numRef>
          </c:cat>
          <c:val>
            <c:numRef>
              <c:f>'Histórico oferta vivienda '!$T$12:$T$18</c:f>
              <c:numCache>
                <c:formatCode>_(* #,##0.0_);_(* \(#,##0.0\);_(* "-"??_);_(@_)</c:formatCode>
                <c:ptCount val="7"/>
                <c:pt idx="1">
                  <c:v>11.731508165225746</c:v>
                </c:pt>
                <c:pt idx="2">
                  <c:v>4.674905964535192</c:v>
                </c:pt>
                <c:pt idx="3">
                  <c:v>5.785420944558517</c:v>
                </c:pt>
                <c:pt idx="4">
                  <c:v>35.497646430824467</c:v>
                </c:pt>
                <c:pt idx="5">
                  <c:v>-9.275839839553047</c:v>
                </c:pt>
                <c:pt idx="6">
                  <c:v>13.820464234959729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F1-4CD2-BE82-B091F0CA8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475327"/>
        <c:axId val="1836489151"/>
      </c:lineChart>
      <c:dateAx>
        <c:axId val="1859475327"/>
        <c:scaling>
          <c:orientation val="minMax"/>
          <c:max val="44866"/>
          <c:min val="43040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8915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8915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9475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68800270933878E-2"/>
          <c:y val="4.2885848285356888E-2"/>
          <c:w val="0.88276028836125919"/>
          <c:h val="0.820743264354900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oferta vivienda'!$O$23:$O$71</c:f>
              <c:numCache>
                <c:formatCode>mmm\-yy</c:formatCode>
                <c:ptCount val="4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43862</c:v>
                </c:pt>
                <c:pt idx="17">
                  <c:v>43891</c:v>
                </c:pt>
                <c:pt idx="18">
                  <c:v>43922</c:v>
                </c:pt>
                <c:pt idx="19">
                  <c:v>43952</c:v>
                </c:pt>
                <c:pt idx="20">
                  <c:v>43983</c:v>
                </c:pt>
                <c:pt idx="21">
                  <c:v>44013</c:v>
                </c:pt>
                <c:pt idx="22">
                  <c:v>44044</c:v>
                </c:pt>
                <c:pt idx="23">
                  <c:v>44075</c:v>
                </c:pt>
                <c:pt idx="24">
                  <c:v>44105</c:v>
                </c:pt>
                <c:pt idx="25">
                  <c:v>44136</c:v>
                </c:pt>
                <c:pt idx="26">
                  <c:v>44166</c:v>
                </c:pt>
                <c:pt idx="27">
                  <c:v>44197</c:v>
                </c:pt>
                <c:pt idx="28">
                  <c:v>44228</c:v>
                </c:pt>
                <c:pt idx="29">
                  <c:v>44256</c:v>
                </c:pt>
                <c:pt idx="30">
                  <c:v>44287</c:v>
                </c:pt>
                <c:pt idx="31">
                  <c:v>44317</c:v>
                </c:pt>
                <c:pt idx="32">
                  <c:v>44348</c:v>
                </c:pt>
                <c:pt idx="33">
                  <c:v>44378</c:v>
                </c:pt>
                <c:pt idx="34">
                  <c:v>44409</c:v>
                </c:pt>
                <c:pt idx="35">
                  <c:v>44440</c:v>
                </c:pt>
                <c:pt idx="36">
                  <c:v>44470</c:v>
                </c:pt>
                <c:pt idx="37">
                  <c:v>44501</c:v>
                </c:pt>
                <c:pt idx="38">
                  <c:v>44531</c:v>
                </c:pt>
                <c:pt idx="39">
                  <c:v>44562</c:v>
                </c:pt>
                <c:pt idx="40">
                  <c:v>44593</c:v>
                </c:pt>
                <c:pt idx="41">
                  <c:v>44621</c:v>
                </c:pt>
                <c:pt idx="42">
                  <c:v>44652</c:v>
                </c:pt>
                <c:pt idx="43">
                  <c:v>44682</c:v>
                </c:pt>
                <c:pt idx="44">
                  <c:v>44713</c:v>
                </c:pt>
                <c:pt idx="45">
                  <c:v>44743</c:v>
                </c:pt>
                <c:pt idx="46">
                  <c:v>44774</c:v>
                </c:pt>
                <c:pt idx="47">
                  <c:v>44805</c:v>
                </c:pt>
                <c:pt idx="48">
                  <c:v>44835</c:v>
                </c:pt>
              </c:numCache>
            </c:numRef>
          </c:cat>
          <c:val>
            <c:numRef>
              <c:f>'Histórico oferta vivienda'!$P$23:$P$71</c:f>
              <c:numCache>
                <c:formatCode>0.0</c:formatCode>
                <c:ptCount val="49"/>
                <c:pt idx="0">
                  <c:v>14.065833333333334</c:v>
                </c:pt>
                <c:pt idx="1">
                  <c:v>14.11</c:v>
                </c:pt>
                <c:pt idx="2">
                  <c:v>14.206416666666666</c:v>
                </c:pt>
                <c:pt idx="3">
                  <c:v>14.35225</c:v>
                </c:pt>
                <c:pt idx="4">
                  <c:v>14.406583333333334</c:v>
                </c:pt>
                <c:pt idx="5">
                  <c:v>14.495749999999999</c:v>
                </c:pt>
                <c:pt idx="6">
                  <c:v>14.573</c:v>
                </c:pt>
                <c:pt idx="7">
                  <c:v>14.668833333333334</c:v>
                </c:pt>
                <c:pt idx="8">
                  <c:v>18.647916666666667</c:v>
                </c:pt>
                <c:pt idx="9">
                  <c:v>18.781166666666667</c:v>
                </c:pt>
                <c:pt idx="10">
                  <c:v>18.804500000000001</c:v>
                </c:pt>
                <c:pt idx="11">
                  <c:v>18.77675</c:v>
                </c:pt>
                <c:pt idx="12">
                  <c:v>18.756666666666668</c:v>
                </c:pt>
                <c:pt idx="13">
                  <c:v>18.850583333333333</c:v>
                </c:pt>
                <c:pt idx="14">
                  <c:v>19.33475</c:v>
                </c:pt>
                <c:pt idx="15">
                  <c:v>19.665833333333332</c:v>
                </c:pt>
                <c:pt idx="16">
                  <c:v>19.903666666666666</c:v>
                </c:pt>
                <c:pt idx="17">
                  <c:v>20.142166666666668</c:v>
                </c:pt>
                <c:pt idx="18">
                  <c:v>20.426833333333331</c:v>
                </c:pt>
                <c:pt idx="19">
                  <c:v>20.810166666666667</c:v>
                </c:pt>
                <c:pt idx="20">
                  <c:v>21.22625</c:v>
                </c:pt>
                <c:pt idx="21">
                  <c:v>21.426916666666667</c:v>
                </c:pt>
                <c:pt idx="22">
                  <c:v>21.899750000000001</c:v>
                </c:pt>
                <c:pt idx="23">
                  <c:v>22.284749999999999</c:v>
                </c:pt>
                <c:pt idx="24">
                  <c:v>22.850916666666667</c:v>
                </c:pt>
                <c:pt idx="25">
                  <c:v>23.4605</c:v>
                </c:pt>
                <c:pt idx="26">
                  <c:v>23.790833333333332</c:v>
                </c:pt>
                <c:pt idx="27">
                  <c:v>24.324249999999999</c:v>
                </c:pt>
                <c:pt idx="28">
                  <c:v>24.796916666666668</c:v>
                </c:pt>
                <c:pt idx="29">
                  <c:v>25.360083333333332</c:v>
                </c:pt>
                <c:pt idx="30">
                  <c:v>25.754583333333333</c:v>
                </c:pt>
                <c:pt idx="31">
                  <c:v>26.096583333333331</c:v>
                </c:pt>
                <c:pt idx="32">
                  <c:v>26.3355</c:v>
                </c:pt>
                <c:pt idx="33">
                  <c:v>26.771916666666669</c:v>
                </c:pt>
                <c:pt idx="34">
                  <c:v>26.796833333333332</c:v>
                </c:pt>
                <c:pt idx="35">
                  <c:v>26.798749999999998</c:v>
                </c:pt>
                <c:pt idx="36">
                  <c:v>26.741416666666669</c:v>
                </c:pt>
                <c:pt idx="37">
                  <c:v>26.525583333333334</c:v>
                </c:pt>
                <c:pt idx="38">
                  <c:v>26.325666666666667</c:v>
                </c:pt>
                <c:pt idx="39">
                  <c:v>26.138750000000002</c:v>
                </c:pt>
                <c:pt idx="40">
                  <c:v>25.987166666666667</c:v>
                </c:pt>
                <c:pt idx="41">
                  <c:v>25.69275</c:v>
                </c:pt>
                <c:pt idx="42">
                  <c:v>25.527750000000001</c:v>
                </c:pt>
                <c:pt idx="43">
                  <c:v>25.447583333333331</c:v>
                </c:pt>
                <c:pt idx="44">
                  <c:v>25.473416666666669</c:v>
                </c:pt>
                <c:pt idx="45">
                  <c:v>25.435749999999999</c:v>
                </c:pt>
                <c:pt idx="46">
                  <c:v>25.495416666666667</c:v>
                </c:pt>
                <c:pt idx="47">
                  <c:v>25.768833333333333</c:v>
                </c:pt>
                <c:pt idx="48">
                  <c:v>26.091249999999999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2-49FA-AAF0-35F7D981E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953984"/>
        <c:axId val="130955520"/>
      </c:lineChart>
      <c:dateAx>
        <c:axId val="13095398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095552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309555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09539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0264943297194E-2"/>
          <c:y val="3.2417103240580981E-2"/>
          <c:w val="0.87926427958594155"/>
          <c:h val="0.8405772186843261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rotación'!$O$23:$O$71</c:f>
              <c:numCache>
                <c:formatCode>mmm\-yy</c:formatCode>
                <c:ptCount val="4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43770</c:v>
                </c:pt>
                <c:pt idx="14">
                  <c:v>43800</c:v>
                </c:pt>
                <c:pt idx="15">
                  <c:v>43831</c:v>
                </c:pt>
                <c:pt idx="16">
                  <c:v>43862</c:v>
                </c:pt>
                <c:pt idx="17">
                  <c:v>43891</c:v>
                </c:pt>
                <c:pt idx="18">
                  <c:v>43922</c:v>
                </c:pt>
                <c:pt idx="19">
                  <c:v>43952</c:v>
                </c:pt>
                <c:pt idx="20">
                  <c:v>43983</c:v>
                </c:pt>
                <c:pt idx="21">
                  <c:v>44013</c:v>
                </c:pt>
                <c:pt idx="22">
                  <c:v>44044</c:v>
                </c:pt>
                <c:pt idx="23">
                  <c:v>44075</c:v>
                </c:pt>
                <c:pt idx="24">
                  <c:v>44105</c:v>
                </c:pt>
                <c:pt idx="25">
                  <c:v>44136</c:v>
                </c:pt>
                <c:pt idx="26">
                  <c:v>44166</c:v>
                </c:pt>
                <c:pt idx="27">
                  <c:v>44197</c:v>
                </c:pt>
                <c:pt idx="28">
                  <c:v>44228</c:v>
                </c:pt>
                <c:pt idx="29">
                  <c:v>44256</c:v>
                </c:pt>
                <c:pt idx="30">
                  <c:v>44287</c:v>
                </c:pt>
                <c:pt idx="31">
                  <c:v>44317</c:v>
                </c:pt>
                <c:pt idx="32">
                  <c:v>44348</c:v>
                </c:pt>
                <c:pt idx="33">
                  <c:v>44378</c:v>
                </c:pt>
                <c:pt idx="34">
                  <c:v>44409</c:v>
                </c:pt>
                <c:pt idx="35">
                  <c:v>44440</c:v>
                </c:pt>
                <c:pt idx="36">
                  <c:v>44470</c:v>
                </c:pt>
                <c:pt idx="37">
                  <c:v>44501</c:v>
                </c:pt>
                <c:pt idx="38">
                  <c:v>44531</c:v>
                </c:pt>
                <c:pt idx="39">
                  <c:v>44562</c:v>
                </c:pt>
                <c:pt idx="40">
                  <c:v>44593</c:v>
                </c:pt>
                <c:pt idx="41">
                  <c:v>44621</c:v>
                </c:pt>
                <c:pt idx="42">
                  <c:v>44652</c:v>
                </c:pt>
                <c:pt idx="43">
                  <c:v>44682</c:v>
                </c:pt>
                <c:pt idx="44">
                  <c:v>44713</c:v>
                </c:pt>
                <c:pt idx="45">
                  <c:v>44743</c:v>
                </c:pt>
                <c:pt idx="46">
                  <c:v>44774</c:v>
                </c:pt>
                <c:pt idx="47">
                  <c:v>44805</c:v>
                </c:pt>
                <c:pt idx="48">
                  <c:v>44835</c:v>
                </c:pt>
              </c:numCache>
            </c:numRef>
          </c:cat>
          <c:val>
            <c:numRef>
              <c:f>'Histórico rotación'!$P$23:$P$71</c:f>
              <c:numCache>
                <c:formatCode>0.00</c:formatCode>
                <c:ptCount val="49"/>
                <c:pt idx="0">
                  <c:v>8.0337894774673959</c:v>
                </c:pt>
                <c:pt idx="1">
                  <c:v>7.6908061363559499</c:v>
                </c:pt>
                <c:pt idx="2">
                  <c:v>7.6117662746312922</c:v>
                </c:pt>
                <c:pt idx="3">
                  <c:v>7.7387064043441205</c:v>
                </c:pt>
                <c:pt idx="4">
                  <c:v>7.7301986540921623</c:v>
                </c:pt>
                <c:pt idx="5">
                  <c:v>7.8230222976878352</c:v>
                </c:pt>
                <c:pt idx="6">
                  <c:v>7.6655985753304732</c:v>
                </c:pt>
                <c:pt idx="7">
                  <c:v>7.5012158815833558</c:v>
                </c:pt>
                <c:pt idx="8">
                  <c:v>7.442365335914503</c:v>
                </c:pt>
                <c:pt idx="9">
                  <c:v>7.1820310034657764</c:v>
                </c:pt>
                <c:pt idx="10">
                  <c:v>7.2996450987440653</c:v>
                </c:pt>
                <c:pt idx="11">
                  <c:v>7.4188744379641856</c:v>
                </c:pt>
                <c:pt idx="12">
                  <c:v>7.4461827934672344</c:v>
                </c:pt>
                <c:pt idx="13">
                  <c:v>7.3149109573006852</c:v>
                </c:pt>
                <c:pt idx="14">
                  <c:v>7.0886515853857448</c:v>
                </c:pt>
                <c:pt idx="15">
                  <c:v>6.8408259502884832</c:v>
                </c:pt>
                <c:pt idx="16">
                  <c:v>6.7064649098220732</c:v>
                </c:pt>
                <c:pt idx="17">
                  <c:v>6.7230160675106347</c:v>
                </c:pt>
                <c:pt idx="18">
                  <c:v>9.5709810184782445</c:v>
                </c:pt>
                <c:pt idx="19">
                  <c:v>11.30799402802821</c:v>
                </c:pt>
                <c:pt idx="20">
                  <c:v>11.547868358339286</c:v>
                </c:pt>
                <c:pt idx="21">
                  <c:v>11.53582742351143</c:v>
                </c:pt>
                <c:pt idx="22">
                  <c:v>11.510388499254285</c:v>
                </c:pt>
                <c:pt idx="23">
                  <c:v>11.327737692923039</c:v>
                </c:pt>
                <c:pt idx="24">
                  <c:v>11.096938568921786</c:v>
                </c:pt>
                <c:pt idx="25">
                  <c:v>11.163216160834629</c:v>
                </c:pt>
                <c:pt idx="26">
                  <c:v>11.227727096974</c:v>
                </c:pt>
                <c:pt idx="27">
                  <c:v>11.485967489878606</c:v>
                </c:pt>
                <c:pt idx="28">
                  <c:v>11.546309954203315</c:v>
                </c:pt>
                <c:pt idx="29">
                  <c:v>11.194490802465483</c:v>
                </c:pt>
                <c:pt idx="30">
                  <c:v>8.3618166958651621</c:v>
                </c:pt>
                <c:pt idx="31">
                  <c:v>6.8014925534514674</c:v>
                </c:pt>
                <c:pt idx="32">
                  <c:v>6.5100827177052336</c:v>
                </c:pt>
                <c:pt idx="33">
                  <c:v>6.5528051889398418</c:v>
                </c:pt>
                <c:pt idx="34">
                  <c:v>6.4760759721724632</c:v>
                </c:pt>
                <c:pt idx="35">
                  <c:v>6.460848252291842</c:v>
                </c:pt>
                <c:pt idx="36">
                  <c:v>6.550182254897031</c:v>
                </c:pt>
                <c:pt idx="37">
                  <c:v>6.529314762707684</c:v>
                </c:pt>
                <c:pt idx="38">
                  <c:v>6.65957046406713</c:v>
                </c:pt>
                <c:pt idx="39">
                  <c:v>6.5840806628437898</c:v>
                </c:pt>
                <c:pt idx="40">
                  <c:v>6.5273914469314098</c:v>
                </c:pt>
                <c:pt idx="41">
                  <c:v>6.5738565010667367</c:v>
                </c:pt>
                <c:pt idx="42">
                  <c:v>6.3681312052420163</c:v>
                </c:pt>
                <c:pt idx="43">
                  <c:v>6.1754339446523971</c:v>
                </c:pt>
                <c:pt idx="44">
                  <c:v>6.1579338370760484</c:v>
                </c:pt>
                <c:pt idx="45">
                  <c:v>6.1966509143904256</c:v>
                </c:pt>
                <c:pt idx="46">
                  <c:v>6.2481262066700305</c:v>
                </c:pt>
                <c:pt idx="47">
                  <c:v>6.4500642375908148</c:v>
                </c:pt>
                <c:pt idx="48">
                  <c:v>6.5608285536477604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2-4A82-A40A-88CA9B949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633728"/>
        <c:axId val="134676480"/>
      </c:lineChart>
      <c:dateAx>
        <c:axId val="13463372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467648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346764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346337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2399469424117"/>
          <c:y val="7.9818213384805534E-2"/>
          <c:w val="0.67900750434364765"/>
          <c:h val="0.73393310297850334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empleo'!$C$20:$H$20</c:f>
              <c:numCache>
                <c:formatCode>#,##0</c:formatCode>
                <c:ptCount val="6"/>
                <c:pt idx="0">
                  <c:v>205.82733333333331</c:v>
                </c:pt>
                <c:pt idx="1">
                  <c:v>216.12100000000004</c:v>
                </c:pt>
                <c:pt idx="2">
                  <c:v>219.55433333333326</c:v>
                </c:pt>
                <c:pt idx="3">
                  <c:v>195.60000000000005</c:v>
                </c:pt>
                <c:pt idx="4">
                  <c:v>120.63633333333333</c:v>
                </c:pt>
                <c:pt idx="5">
                  <c:v>178.68933333333334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13536"/>
        <c:axId val="102915072"/>
      </c:lineChart>
      <c:lineChart>
        <c:grouping val="standard"/>
        <c:varyColors val="0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empleo'!$C$16:$H$16</c:f>
              <c:numCache>
                <c:formatCode>#,##0</c:formatCode>
                <c:ptCount val="6"/>
                <c:pt idx="0">
                  <c:v>108.17966666666666</c:v>
                </c:pt>
                <c:pt idx="1">
                  <c:v>108.19566666666667</c:v>
                </c:pt>
                <c:pt idx="2">
                  <c:v>112.11099999999999</c:v>
                </c:pt>
                <c:pt idx="3">
                  <c:v>94.052999999999997</c:v>
                </c:pt>
                <c:pt idx="4">
                  <c:v>40.727762333333338</c:v>
                </c:pt>
                <c:pt idx="5">
                  <c:v>67.500666666666675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26592"/>
        <c:axId val="102925056"/>
      </c:lineChart>
      <c:catAx>
        <c:axId val="10291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02915072"/>
        <c:crosses val="autoZero"/>
        <c:auto val="1"/>
        <c:lblAlgn val="ctr"/>
        <c:lblOffset val="100"/>
        <c:noMultiLvlLbl val="0"/>
      </c:catAx>
      <c:valAx>
        <c:axId val="1029150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2913536"/>
        <c:crosses val="autoZero"/>
        <c:crossBetween val="between"/>
      </c:valAx>
      <c:valAx>
        <c:axId val="102925056"/>
        <c:scaling>
          <c:orientation val="minMax"/>
        </c:scaling>
        <c:delete val="1"/>
        <c:axPos val="r"/>
        <c:numFmt formatCode="#,##0" sourceLinked="0"/>
        <c:majorTickMark val="out"/>
        <c:minorTickMark val="none"/>
        <c:tickLblPos val="none"/>
        <c:crossAx val="102926592"/>
        <c:crosses val="max"/>
        <c:crossBetween val="between"/>
      </c:valAx>
      <c:catAx>
        <c:axId val="102926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29250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4999"/>
          <c:w val="0.62438768168444769"/>
          <c:h val="7.22181743395968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'Resumen Venta Vivienda'!$N$13</c:f>
              <c:strCache>
                <c:ptCount val="1"/>
                <c:pt idx="0">
                  <c:v>Total vivienda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Vivienda'!$O$12:$T$12</c:f>
              <c:numCache>
                <c:formatCode>mmm\-yy</c:formatCode>
                <c:ptCount val="6"/>
                <c:pt idx="0">
                  <c:v>43040</c:v>
                </c:pt>
                <c:pt idx="1">
                  <c:v>43405</c:v>
                </c:pt>
                <c:pt idx="2">
                  <c:v>43770</c:v>
                </c:pt>
                <c:pt idx="3">
                  <c:v>44136</c:v>
                </c:pt>
                <c:pt idx="4">
                  <c:v>44501</c:v>
                </c:pt>
                <c:pt idx="5">
                  <c:v>44866</c:v>
                </c:pt>
              </c:numCache>
            </c:numRef>
          </c:cat>
          <c:val>
            <c:numRef>
              <c:f>'Resumen Venta Vivienda'!$O$13:$T$13</c:f>
              <c:numCache>
                <c:formatCode>General</c:formatCode>
                <c:ptCount val="6"/>
                <c:pt idx="0">
                  <c:v>1752</c:v>
                </c:pt>
                <c:pt idx="1">
                  <c:v>2994</c:v>
                </c:pt>
                <c:pt idx="2">
                  <c:v>4179</c:v>
                </c:pt>
                <c:pt idx="3">
                  <c:v>4876</c:v>
                </c:pt>
                <c:pt idx="4">
                  <c:v>4626</c:v>
                </c:pt>
                <c:pt idx="5" formatCode="0">
                  <c:v>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3-48A0-908D-32EFB4AC4BED}"/>
            </c:ext>
          </c:extLst>
        </c:ser>
        <c:ser>
          <c:idx val="1"/>
          <c:order val="1"/>
          <c:tx>
            <c:strRef>
              <c:f>'Resumen Venta Vivienda'!$N$14</c:f>
              <c:strCache>
                <c:ptCount val="1"/>
                <c:pt idx="0">
                  <c:v>VIP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Vivienda'!$O$12:$T$12</c:f>
              <c:numCache>
                <c:formatCode>mmm\-yy</c:formatCode>
                <c:ptCount val="6"/>
                <c:pt idx="0">
                  <c:v>43040</c:v>
                </c:pt>
                <c:pt idx="1">
                  <c:v>43405</c:v>
                </c:pt>
                <c:pt idx="2">
                  <c:v>43770</c:v>
                </c:pt>
                <c:pt idx="3">
                  <c:v>44136</c:v>
                </c:pt>
                <c:pt idx="4">
                  <c:v>44501</c:v>
                </c:pt>
                <c:pt idx="5">
                  <c:v>44866</c:v>
                </c:pt>
              </c:numCache>
            </c:numRef>
          </c:cat>
          <c:val>
            <c:numRef>
              <c:f>'Resumen Venta Vivienda'!$O$14:$T$14</c:f>
              <c:numCache>
                <c:formatCode>General</c:formatCode>
                <c:ptCount val="6"/>
                <c:pt idx="0">
                  <c:v>0</c:v>
                </c:pt>
                <c:pt idx="1">
                  <c:v>12</c:v>
                </c:pt>
                <c:pt idx="2">
                  <c:v>132</c:v>
                </c:pt>
                <c:pt idx="3">
                  <c:v>257</c:v>
                </c:pt>
                <c:pt idx="4">
                  <c:v>254</c:v>
                </c:pt>
                <c:pt idx="5" formatCode="0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D3-48A0-908D-32EFB4AC4BED}"/>
            </c:ext>
          </c:extLst>
        </c:ser>
        <c:ser>
          <c:idx val="2"/>
          <c:order val="2"/>
          <c:tx>
            <c:strRef>
              <c:f>'Resumen Venta Vivienda'!$N$15</c:f>
              <c:strCache>
                <c:ptCount val="1"/>
                <c:pt idx="0">
                  <c:v>VIP a VIS</c:v>
                </c:pt>
              </c:strCache>
            </c:strRef>
          </c:tx>
          <c:spPr>
            <a:ln w="28575" cap="rnd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Vivienda'!$O$12:$T$12</c:f>
              <c:numCache>
                <c:formatCode>mmm\-yy</c:formatCode>
                <c:ptCount val="6"/>
                <c:pt idx="0">
                  <c:v>43040</c:v>
                </c:pt>
                <c:pt idx="1">
                  <c:v>43405</c:v>
                </c:pt>
                <c:pt idx="2">
                  <c:v>43770</c:v>
                </c:pt>
                <c:pt idx="3">
                  <c:v>44136</c:v>
                </c:pt>
                <c:pt idx="4">
                  <c:v>44501</c:v>
                </c:pt>
                <c:pt idx="5">
                  <c:v>44866</c:v>
                </c:pt>
              </c:numCache>
            </c:numRef>
          </c:cat>
          <c:val>
            <c:numRef>
              <c:f>'Resumen Venta Vivienda'!$O$15:$T$15</c:f>
              <c:numCache>
                <c:formatCode>General</c:formatCode>
                <c:ptCount val="6"/>
                <c:pt idx="0">
                  <c:v>593</c:v>
                </c:pt>
                <c:pt idx="1">
                  <c:v>1951</c:v>
                </c:pt>
                <c:pt idx="2">
                  <c:v>3123</c:v>
                </c:pt>
                <c:pt idx="3">
                  <c:v>3254</c:v>
                </c:pt>
                <c:pt idx="4">
                  <c:v>3323</c:v>
                </c:pt>
                <c:pt idx="5" formatCode="0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D3-48A0-908D-32EFB4AC4BED}"/>
            </c:ext>
          </c:extLst>
        </c:ser>
        <c:ser>
          <c:idx val="3"/>
          <c:order val="3"/>
          <c:tx>
            <c:strRef>
              <c:f>'Resumen Venta Vivienda'!$N$16</c:f>
              <c:strCache>
                <c:ptCount val="1"/>
                <c:pt idx="0">
                  <c:v>VIS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Vivienda'!$O$12:$T$12</c:f>
              <c:numCache>
                <c:formatCode>mmm\-yy</c:formatCode>
                <c:ptCount val="6"/>
                <c:pt idx="0">
                  <c:v>43040</c:v>
                </c:pt>
                <c:pt idx="1">
                  <c:v>43405</c:v>
                </c:pt>
                <c:pt idx="2">
                  <c:v>43770</c:v>
                </c:pt>
                <c:pt idx="3">
                  <c:v>44136</c:v>
                </c:pt>
                <c:pt idx="4">
                  <c:v>44501</c:v>
                </c:pt>
                <c:pt idx="5">
                  <c:v>44866</c:v>
                </c:pt>
              </c:numCache>
            </c:numRef>
          </c:cat>
          <c:val>
            <c:numRef>
              <c:f>'Resumen Venta Vivienda'!$O$16:$T$16</c:f>
              <c:numCache>
                <c:formatCode>General</c:formatCode>
                <c:ptCount val="6"/>
                <c:pt idx="0">
                  <c:v>593</c:v>
                </c:pt>
                <c:pt idx="1">
                  <c:v>1963</c:v>
                </c:pt>
                <c:pt idx="2">
                  <c:v>3255</c:v>
                </c:pt>
                <c:pt idx="3">
                  <c:v>3511</c:v>
                </c:pt>
                <c:pt idx="4">
                  <c:v>3577</c:v>
                </c:pt>
                <c:pt idx="5" formatCode="0">
                  <c:v>2590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D3-48A0-908D-32EFB4AC4BED}"/>
            </c:ext>
          </c:extLst>
        </c:ser>
        <c:ser>
          <c:idx val="4"/>
          <c:order val="4"/>
          <c:tx>
            <c:strRef>
              <c:f>'Resumen Venta Vivienda'!$N$17</c:f>
              <c:strCache>
                <c:ptCount val="1"/>
                <c:pt idx="0">
                  <c:v>No VIS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Vivienda'!$O$12:$T$12</c:f>
              <c:numCache>
                <c:formatCode>mmm\-yy</c:formatCode>
                <c:ptCount val="6"/>
                <c:pt idx="0">
                  <c:v>43040</c:v>
                </c:pt>
                <c:pt idx="1">
                  <c:v>43405</c:v>
                </c:pt>
                <c:pt idx="2">
                  <c:v>43770</c:v>
                </c:pt>
                <c:pt idx="3">
                  <c:v>44136</c:v>
                </c:pt>
                <c:pt idx="4">
                  <c:v>44501</c:v>
                </c:pt>
                <c:pt idx="5">
                  <c:v>44866</c:v>
                </c:pt>
              </c:numCache>
            </c:numRef>
          </c:cat>
          <c:val>
            <c:numRef>
              <c:f>'Resumen Venta Vivienda'!$O$17:$T$17</c:f>
              <c:numCache>
                <c:formatCode>General</c:formatCode>
                <c:ptCount val="6"/>
                <c:pt idx="0">
                  <c:v>1159</c:v>
                </c:pt>
                <c:pt idx="1">
                  <c:v>1031</c:v>
                </c:pt>
                <c:pt idx="2">
                  <c:v>924</c:v>
                </c:pt>
                <c:pt idx="3">
                  <c:v>1365</c:v>
                </c:pt>
                <c:pt idx="4">
                  <c:v>1049</c:v>
                </c:pt>
                <c:pt idx="5" formatCode="0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D3-48A0-908D-32EFB4AC4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04111"/>
        <c:axId val="10302031"/>
      </c:lineChart>
      <c:dateAx>
        <c:axId val="10304111"/>
        <c:scaling>
          <c:orientation val="minMax"/>
          <c:max val="44866"/>
          <c:min val="43040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0203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30203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04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5623620152379"/>
          <c:y val="6.3243666973922738E-2"/>
          <c:w val="0.86846963624133522"/>
          <c:h val="0.7916798171503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ventas vivienda'!$D$35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4330900243309012E-3"/>
                  <c:y val="-2.2248704604211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72-4EB8-A663-3E4153EBE5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vivienda'!$C$36:$C$38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vivienda'!$D$36:$D$38</c:f>
              <c:numCache>
                <c:formatCode>#,##0</c:formatCode>
                <c:ptCount val="3"/>
                <c:pt idx="0">
                  <c:v>1346</c:v>
                </c:pt>
                <c:pt idx="1">
                  <c:v>34507</c:v>
                </c:pt>
                <c:pt idx="2">
                  <c:v>10255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72-4EB8-A663-3E4153EBE522}"/>
            </c:ext>
          </c:extLst>
        </c:ser>
        <c:ser>
          <c:idx val="1"/>
          <c:order val="1"/>
          <c:tx>
            <c:strRef>
              <c:f>'Resumen ventas vivienda'!$E$35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vivienda'!$C$36:$C$38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vivienda'!$E$36:$E$38</c:f>
              <c:numCache>
                <c:formatCode>#,##0</c:formatCode>
                <c:ptCount val="3"/>
                <c:pt idx="0">
                  <c:v>3132</c:v>
                </c:pt>
                <c:pt idx="1">
                  <c:v>34613</c:v>
                </c:pt>
                <c:pt idx="2">
                  <c:v>8928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72-4EB8-A663-3E4153EBE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2852480"/>
        <c:axId val="122854016"/>
      </c:barChart>
      <c:catAx>
        <c:axId val="122852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2854016"/>
        <c:crosses val="autoZero"/>
        <c:auto val="1"/>
        <c:lblAlgn val="ctr"/>
        <c:lblOffset val="100"/>
        <c:noMultiLvlLbl val="0"/>
      </c:catAx>
      <c:valAx>
        <c:axId val="122854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22852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469814478763969"/>
          <c:y val="8.1743282089738689E-2"/>
          <c:w val="0.18788159602793394"/>
          <c:h val="0.1025980901323504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753"/>
          <c:h val="0.824330159566874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cemento'!$O$24:$O$72</c:f>
              <c:numCache>
                <c:formatCode>mmm\-yy</c:formatCode>
                <c:ptCount val="49"/>
                <c:pt idx="0">
                  <c:v>43405</c:v>
                </c:pt>
                <c:pt idx="1">
                  <c:v>43435</c:v>
                </c:pt>
                <c:pt idx="2">
                  <c:v>43466</c:v>
                </c:pt>
                <c:pt idx="3">
                  <c:v>43497</c:v>
                </c:pt>
                <c:pt idx="4">
                  <c:v>43525</c:v>
                </c:pt>
                <c:pt idx="5">
                  <c:v>43556</c:v>
                </c:pt>
                <c:pt idx="6">
                  <c:v>43586</c:v>
                </c:pt>
                <c:pt idx="7">
                  <c:v>43617</c:v>
                </c:pt>
                <c:pt idx="8">
                  <c:v>43647</c:v>
                </c:pt>
                <c:pt idx="9">
                  <c:v>43678</c:v>
                </c:pt>
                <c:pt idx="10">
                  <c:v>43709</c:v>
                </c:pt>
                <c:pt idx="11">
                  <c:v>43739</c:v>
                </c:pt>
                <c:pt idx="12">
                  <c:v>43770</c:v>
                </c:pt>
                <c:pt idx="13">
                  <c:v>43800</c:v>
                </c:pt>
                <c:pt idx="14">
                  <c:v>43831</c:v>
                </c:pt>
                <c:pt idx="15">
                  <c:v>43862</c:v>
                </c:pt>
                <c:pt idx="16">
                  <c:v>43891</c:v>
                </c:pt>
                <c:pt idx="17">
                  <c:v>43922</c:v>
                </c:pt>
                <c:pt idx="18">
                  <c:v>43952</c:v>
                </c:pt>
                <c:pt idx="19">
                  <c:v>43983</c:v>
                </c:pt>
                <c:pt idx="20">
                  <c:v>44013</c:v>
                </c:pt>
                <c:pt idx="21">
                  <c:v>44044</c:v>
                </c:pt>
                <c:pt idx="22">
                  <c:v>44075</c:v>
                </c:pt>
                <c:pt idx="23">
                  <c:v>44105</c:v>
                </c:pt>
                <c:pt idx="24">
                  <c:v>44136</c:v>
                </c:pt>
                <c:pt idx="25">
                  <c:v>44166</c:v>
                </c:pt>
                <c:pt idx="26">
                  <c:v>44197</c:v>
                </c:pt>
                <c:pt idx="27">
                  <c:v>44228</c:v>
                </c:pt>
                <c:pt idx="28">
                  <c:v>44256</c:v>
                </c:pt>
                <c:pt idx="29">
                  <c:v>44287</c:v>
                </c:pt>
                <c:pt idx="30">
                  <c:v>44317</c:v>
                </c:pt>
                <c:pt idx="31">
                  <c:v>44348</c:v>
                </c:pt>
                <c:pt idx="32">
                  <c:v>44378</c:v>
                </c:pt>
                <c:pt idx="33">
                  <c:v>44409</c:v>
                </c:pt>
                <c:pt idx="34">
                  <c:v>44440</c:v>
                </c:pt>
                <c:pt idx="35">
                  <c:v>44470</c:v>
                </c:pt>
                <c:pt idx="36">
                  <c:v>44501</c:v>
                </c:pt>
                <c:pt idx="37">
                  <c:v>44531</c:v>
                </c:pt>
                <c:pt idx="38">
                  <c:v>44562</c:v>
                </c:pt>
                <c:pt idx="39">
                  <c:v>44593</c:v>
                </c:pt>
                <c:pt idx="40">
                  <c:v>44621</c:v>
                </c:pt>
                <c:pt idx="41">
                  <c:v>44652</c:v>
                </c:pt>
                <c:pt idx="42">
                  <c:v>44682</c:v>
                </c:pt>
                <c:pt idx="43">
                  <c:v>44713</c:v>
                </c:pt>
                <c:pt idx="44">
                  <c:v>44743</c:v>
                </c:pt>
                <c:pt idx="45">
                  <c:v>44774</c:v>
                </c:pt>
                <c:pt idx="46">
                  <c:v>44805</c:v>
                </c:pt>
                <c:pt idx="47">
                  <c:v>44835</c:v>
                </c:pt>
                <c:pt idx="48">
                  <c:v>44866</c:v>
                </c:pt>
              </c:numCache>
            </c:numRef>
          </c:cat>
          <c:val>
            <c:numRef>
              <c:f>'Despachos cemento'!$P$24:$P$72</c:f>
              <c:numCache>
                <c:formatCode>_(* #,##0_);_(* \(#,##0\);_(* "-"??_);_(@_)</c:formatCode>
                <c:ptCount val="49"/>
                <c:pt idx="0">
                  <c:v>115.83773404166665</c:v>
                </c:pt>
                <c:pt idx="1">
                  <c:v>115.96848270833331</c:v>
                </c:pt>
                <c:pt idx="2">
                  <c:v>115.73102979166666</c:v>
                </c:pt>
                <c:pt idx="3">
                  <c:v>115.98082012499998</c:v>
                </c:pt>
                <c:pt idx="4">
                  <c:v>117.33477808333332</c:v>
                </c:pt>
                <c:pt idx="5">
                  <c:v>116.87946470833332</c:v>
                </c:pt>
                <c:pt idx="6">
                  <c:v>118.05580287499998</c:v>
                </c:pt>
                <c:pt idx="7">
                  <c:v>118.05890512499998</c:v>
                </c:pt>
                <c:pt idx="8">
                  <c:v>118.92121324999997</c:v>
                </c:pt>
                <c:pt idx="9">
                  <c:v>118.63546008333331</c:v>
                </c:pt>
                <c:pt idx="10">
                  <c:v>118.28706037499998</c:v>
                </c:pt>
                <c:pt idx="11">
                  <c:v>117.84995216666667</c:v>
                </c:pt>
                <c:pt idx="12">
                  <c:v>116.83521570833335</c:v>
                </c:pt>
                <c:pt idx="13">
                  <c:v>117.22429716666667</c:v>
                </c:pt>
                <c:pt idx="14">
                  <c:v>117.30864029166668</c:v>
                </c:pt>
                <c:pt idx="15">
                  <c:v>117.31836195833334</c:v>
                </c:pt>
                <c:pt idx="16">
                  <c:v>112.84321620833335</c:v>
                </c:pt>
                <c:pt idx="17">
                  <c:v>104.74874879166669</c:v>
                </c:pt>
                <c:pt idx="18">
                  <c:v>99.065014757263725</c:v>
                </c:pt>
                <c:pt idx="19">
                  <c:v>96.999568740740671</c:v>
                </c:pt>
                <c:pt idx="20">
                  <c:v>94.402609259764219</c:v>
                </c:pt>
                <c:pt idx="21">
                  <c:v>92.587755017229256</c:v>
                </c:pt>
                <c:pt idx="22">
                  <c:v>92.094889121860916</c:v>
                </c:pt>
                <c:pt idx="23">
                  <c:v>91.720001799188907</c:v>
                </c:pt>
                <c:pt idx="24">
                  <c:v>91.107557604201759</c:v>
                </c:pt>
                <c:pt idx="25">
                  <c:v>89.883686646710913</c:v>
                </c:pt>
                <c:pt idx="26">
                  <c:v>88.41997796589807</c:v>
                </c:pt>
                <c:pt idx="27">
                  <c:v>87.870144638198084</c:v>
                </c:pt>
                <c:pt idx="28">
                  <c:v>91.662140325192254</c:v>
                </c:pt>
                <c:pt idx="29">
                  <c:v>99.360225659011761</c:v>
                </c:pt>
                <c:pt idx="30">
                  <c:v>102.2518066985439</c:v>
                </c:pt>
                <c:pt idx="31">
                  <c:v>102.9368575467437</c:v>
                </c:pt>
                <c:pt idx="32">
                  <c:v>103.85017551524621</c:v>
                </c:pt>
                <c:pt idx="33">
                  <c:v>104.81997388631915</c:v>
                </c:pt>
                <c:pt idx="34">
                  <c:v>104.95229899553584</c:v>
                </c:pt>
                <c:pt idx="35">
                  <c:v>104.46543036080584</c:v>
                </c:pt>
                <c:pt idx="36">
                  <c:v>105.17072941736323</c:v>
                </c:pt>
                <c:pt idx="37">
                  <c:v>105.34400584165107</c:v>
                </c:pt>
                <c:pt idx="38">
                  <c:v>105.75198646749685</c:v>
                </c:pt>
                <c:pt idx="39">
                  <c:v>105.78354261555262</c:v>
                </c:pt>
                <c:pt idx="40">
                  <c:v>106.28897014498175</c:v>
                </c:pt>
                <c:pt idx="41">
                  <c:v>106.5203952264156</c:v>
                </c:pt>
                <c:pt idx="42">
                  <c:v>107.93337253950861</c:v>
                </c:pt>
                <c:pt idx="43">
                  <c:v>108.41845222058915</c:v>
                </c:pt>
                <c:pt idx="44">
                  <c:v>108.37274994139636</c:v>
                </c:pt>
                <c:pt idx="45">
                  <c:v>108.89755104548797</c:v>
                </c:pt>
                <c:pt idx="46">
                  <c:v>109.54724537330628</c:v>
                </c:pt>
                <c:pt idx="47">
                  <c:v>109.59916779365625</c:v>
                </c:pt>
                <c:pt idx="48">
                  <c:v>109.66420983986632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82080"/>
        <c:axId val="123220736"/>
      </c:lineChart>
      <c:dateAx>
        <c:axId val="123182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20736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1232207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1820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1"/>
            <c:bubble3D val="0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0BD-41CB-9416-CC838E79274D}"/>
              </c:ext>
            </c:extLst>
          </c:dPt>
          <c:cat>
            <c:numRef>
              <c:f>'Insumos importados'!$O$24:$O$72</c:f>
              <c:numCache>
                <c:formatCode>mmm\-yy</c:formatCode>
                <c:ptCount val="49"/>
                <c:pt idx="0">
                  <c:v>43405</c:v>
                </c:pt>
                <c:pt idx="1">
                  <c:v>43435</c:v>
                </c:pt>
                <c:pt idx="2">
                  <c:v>43466</c:v>
                </c:pt>
                <c:pt idx="3">
                  <c:v>43497</c:v>
                </c:pt>
                <c:pt idx="4">
                  <c:v>43525</c:v>
                </c:pt>
                <c:pt idx="5">
                  <c:v>43556</c:v>
                </c:pt>
                <c:pt idx="6">
                  <c:v>43586</c:v>
                </c:pt>
                <c:pt idx="7">
                  <c:v>43617</c:v>
                </c:pt>
                <c:pt idx="8">
                  <c:v>43647</c:v>
                </c:pt>
                <c:pt idx="9">
                  <c:v>43678</c:v>
                </c:pt>
                <c:pt idx="10">
                  <c:v>43709</c:v>
                </c:pt>
                <c:pt idx="11">
                  <c:v>43739</c:v>
                </c:pt>
                <c:pt idx="12">
                  <c:v>43770</c:v>
                </c:pt>
                <c:pt idx="13">
                  <c:v>43800</c:v>
                </c:pt>
                <c:pt idx="14">
                  <c:v>43831</c:v>
                </c:pt>
                <c:pt idx="15">
                  <c:v>43862</c:v>
                </c:pt>
                <c:pt idx="16">
                  <c:v>43891</c:v>
                </c:pt>
                <c:pt idx="17">
                  <c:v>43922</c:v>
                </c:pt>
                <c:pt idx="18">
                  <c:v>43952</c:v>
                </c:pt>
                <c:pt idx="19">
                  <c:v>43983</c:v>
                </c:pt>
                <c:pt idx="20">
                  <c:v>44013</c:v>
                </c:pt>
                <c:pt idx="21">
                  <c:v>44044</c:v>
                </c:pt>
                <c:pt idx="22">
                  <c:v>44075</c:v>
                </c:pt>
                <c:pt idx="23">
                  <c:v>44105</c:v>
                </c:pt>
                <c:pt idx="24">
                  <c:v>44136</c:v>
                </c:pt>
                <c:pt idx="25">
                  <c:v>44166</c:v>
                </c:pt>
                <c:pt idx="26">
                  <c:v>44197</c:v>
                </c:pt>
                <c:pt idx="27">
                  <c:v>44228</c:v>
                </c:pt>
                <c:pt idx="28">
                  <c:v>44256</c:v>
                </c:pt>
                <c:pt idx="29">
                  <c:v>44287</c:v>
                </c:pt>
                <c:pt idx="30">
                  <c:v>44317</c:v>
                </c:pt>
                <c:pt idx="31">
                  <c:v>44348</c:v>
                </c:pt>
                <c:pt idx="32">
                  <c:v>44378</c:v>
                </c:pt>
                <c:pt idx="33">
                  <c:v>44409</c:v>
                </c:pt>
                <c:pt idx="34">
                  <c:v>44440</c:v>
                </c:pt>
                <c:pt idx="35">
                  <c:v>44470</c:v>
                </c:pt>
                <c:pt idx="36">
                  <c:v>44501</c:v>
                </c:pt>
                <c:pt idx="37">
                  <c:v>44531</c:v>
                </c:pt>
                <c:pt idx="38">
                  <c:v>44562</c:v>
                </c:pt>
                <c:pt idx="39">
                  <c:v>44593</c:v>
                </c:pt>
                <c:pt idx="40">
                  <c:v>44621</c:v>
                </c:pt>
                <c:pt idx="41">
                  <c:v>44652</c:v>
                </c:pt>
                <c:pt idx="42">
                  <c:v>44682</c:v>
                </c:pt>
                <c:pt idx="43">
                  <c:v>44713</c:v>
                </c:pt>
                <c:pt idx="44">
                  <c:v>44743</c:v>
                </c:pt>
                <c:pt idx="45">
                  <c:v>44774</c:v>
                </c:pt>
                <c:pt idx="46">
                  <c:v>44805</c:v>
                </c:pt>
                <c:pt idx="47">
                  <c:v>44835</c:v>
                </c:pt>
                <c:pt idx="48">
                  <c:v>44866</c:v>
                </c:pt>
              </c:numCache>
            </c:numRef>
          </c:cat>
          <c:val>
            <c:numRef>
              <c:f>'Insumos importados'!$P$24:$P$72</c:f>
              <c:numCache>
                <c:formatCode>0.0</c:formatCode>
                <c:ptCount val="49"/>
                <c:pt idx="0">
                  <c:v>50.417759992499988</c:v>
                </c:pt>
                <c:pt idx="1">
                  <c:v>51.914065216666671</c:v>
                </c:pt>
                <c:pt idx="2">
                  <c:v>53.132249453333351</c:v>
                </c:pt>
                <c:pt idx="3">
                  <c:v>53.985013751666692</c:v>
                </c:pt>
                <c:pt idx="4">
                  <c:v>55.911287448333354</c:v>
                </c:pt>
                <c:pt idx="5">
                  <c:v>56.375306683333356</c:v>
                </c:pt>
                <c:pt idx="6">
                  <c:v>55.227763495000012</c:v>
                </c:pt>
                <c:pt idx="7">
                  <c:v>55.345345650833345</c:v>
                </c:pt>
                <c:pt idx="8">
                  <c:v>55.344519075833361</c:v>
                </c:pt>
                <c:pt idx="9">
                  <c:v>56.374966904166676</c:v>
                </c:pt>
                <c:pt idx="10">
                  <c:v>57.151519940833332</c:v>
                </c:pt>
                <c:pt idx="11">
                  <c:v>56.913298326666663</c:v>
                </c:pt>
                <c:pt idx="12">
                  <c:v>56.704013055833329</c:v>
                </c:pt>
                <c:pt idx="13">
                  <c:v>56.4344824625</c:v>
                </c:pt>
                <c:pt idx="14">
                  <c:v>56.25558294166666</c:v>
                </c:pt>
                <c:pt idx="15">
                  <c:v>54.873075874999998</c:v>
                </c:pt>
                <c:pt idx="16">
                  <c:v>53.212085313333326</c:v>
                </c:pt>
                <c:pt idx="17">
                  <c:v>50.981668840833329</c:v>
                </c:pt>
                <c:pt idx="18">
                  <c:v>48.355132401666644</c:v>
                </c:pt>
                <c:pt idx="19">
                  <c:v>46.331137567499987</c:v>
                </c:pt>
                <c:pt idx="20">
                  <c:v>44.379897034999985</c:v>
                </c:pt>
                <c:pt idx="21">
                  <c:v>41.61916660833333</c:v>
                </c:pt>
                <c:pt idx="22">
                  <c:v>39.667167344999989</c:v>
                </c:pt>
                <c:pt idx="23">
                  <c:v>38.361919595833328</c:v>
                </c:pt>
                <c:pt idx="24">
                  <c:v>38.792217065000003</c:v>
                </c:pt>
                <c:pt idx="25">
                  <c:v>38.145308022500004</c:v>
                </c:pt>
                <c:pt idx="26">
                  <c:v>37.796126348333331</c:v>
                </c:pt>
                <c:pt idx="27">
                  <c:v>38.055351126666672</c:v>
                </c:pt>
                <c:pt idx="28">
                  <c:v>39.168981291666661</c:v>
                </c:pt>
                <c:pt idx="29">
                  <c:v>41.168681175000003</c:v>
                </c:pt>
                <c:pt idx="30">
                  <c:v>42.951725260000003</c:v>
                </c:pt>
                <c:pt idx="31">
                  <c:v>45.610112447500015</c:v>
                </c:pt>
                <c:pt idx="32">
                  <c:v>48.568460161666671</c:v>
                </c:pt>
                <c:pt idx="33">
                  <c:v>50.651083295833324</c:v>
                </c:pt>
                <c:pt idx="34">
                  <c:v>53.869722409166663</c:v>
                </c:pt>
                <c:pt idx="35">
                  <c:v>56.277252927500001</c:v>
                </c:pt>
                <c:pt idx="36">
                  <c:v>59.26162128</c:v>
                </c:pt>
                <c:pt idx="37">
                  <c:v>61.182025152499996</c:v>
                </c:pt>
                <c:pt idx="38">
                  <c:v>63.387304038333333</c:v>
                </c:pt>
                <c:pt idx="39">
                  <c:v>64.391553724166656</c:v>
                </c:pt>
                <c:pt idx="40">
                  <c:v>64.635949329166678</c:v>
                </c:pt>
                <c:pt idx="41">
                  <c:v>64.552674169999989</c:v>
                </c:pt>
                <c:pt idx="42">
                  <c:v>66.706065807499996</c:v>
                </c:pt>
                <c:pt idx="43">
                  <c:v>69.090113810833344</c:v>
                </c:pt>
                <c:pt idx="44">
                  <c:v>65.834760882500021</c:v>
                </c:pt>
                <c:pt idx="45">
                  <c:v>68.551963958333374</c:v>
                </c:pt>
                <c:pt idx="46">
                  <c:v>68.253138850000028</c:v>
                </c:pt>
                <c:pt idx="47">
                  <c:v>67.758028651666706</c:v>
                </c:pt>
                <c:pt idx="48">
                  <c:v>65.087845677500027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266560"/>
        <c:axId val="123268096"/>
      </c:lineChart>
      <c:dateAx>
        <c:axId val="1232665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68096"/>
        <c:crosses val="autoZero"/>
        <c:auto val="1"/>
        <c:lblOffset val="100"/>
        <c:baseTimeUnit val="months"/>
        <c:majorUnit val="12"/>
        <c:minorUnit val="12"/>
      </c:dateAx>
      <c:valAx>
        <c:axId val="123268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665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5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licencias No VIS'!A1"/><Relationship Id="rId5" Type="http://schemas.openxmlformats.org/officeDocument/2006/relationships/image" Target="../media/image3.png"/><Relationship Id="rId4" Type="http://schemas.openxmlformats.org/officeDocument/2006/relationships/hyperlink" Target="#'Hist&#243;rico proyectos'!A1"/><Relationship Id="rId9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hyperlink" Target="#'Hist&#243;rico ventas vivienda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licencias otros dest'!A1"/><Relationship Id="rId4" Type="http://schemas.openxmlformats.org/officeDocument/2006/relationships/image" Target="../media/image3.png"/><Relationship Id="rId9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vienda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hyperlink" Target="#'Hist&#243;rico ventas VIP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proyectos'!A1"/><Relationship Id="rId4" Type="http://schemas.openxmlformats.org/officeDocument/2006/relationships/image" Target="../media/image3.png"/><Relationship Id="rId9" Type="http://schemas.openxmlformats.org/officeDocument/2006/relationships/chart" Target="../charts/chart25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6.xml"/><Relationship Id="rId6" Type="http://schemas.openxmlformats.org/officeDocument/2006/relationships/hyperlink" Target="#'Hist&#243;rico proyectos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P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hyperlink" Target="#'Hist&#243;rico ventas VIS 70-150sml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ventas vivienda'!A1"/><Relationship Id="rId4" Type="http://schemas.openxmlformats.org/officeDocument/2006/relationships/image" Target="../media/image3.png"/><Relationship Id="rId9" Type="http://schemas.openxmlformats.org/officeDocument/2006/relationships/chart" Target="../charts/chart28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9.xml"/><Relationship Id="rId6" Type="http://schemas.openxmlformats.org/officeDocument/2006/relationships/hyperlink" Target="#'Hist&#243;rico vent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50sm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No VIS'!A1"/><Relationship Id="rId3" Type="http://schemas.openxmlformats.org/officeDocument/2006/relationships/hyperlink" Target="#'Hist&#243;rico ventas VIP'!A1"/><Relationship Id="rId7" Type="http://schemas.openxmlformats.org/officeDocument/2006/relationships/chart" Target="../charts/chart3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30.xml"/><Relationship Id="rId5" Type="http://schemas.openxmlformats.org/officeDocument/2006/relationships/image" Target="../media/image1.jpeg"/><Relationship Id="rId4" Type="http://schemas.openxmlformats.org/officeDocument/2006/relationships/image" Target="../media/image4.png"/><Relationship Id="rId9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2.xml"/><Relationship Id="rId6" Type="http://schemas.openxmlformats.org/officeDocument/2006/relationships/hyperlink" Target="#'Hist&#243;rico ventas VIP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No VIS'!A1"/><Relationship Id="rId9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ventas VIS 70-135sml'!A1"/><Relationship Id="rId7" Type="http://schemas.openxmlformats.org/officeDocument/2006/relationships/hyperlink" Target="#'Hist&#243;rico ventas No VI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ventas VIS 70-150sml'!A1"/><Relationship Id="rId10" Type="http://schemas.openxmlformats.org/officeDocument/2006/relationships/chart" Target="../charts/chart34.xml"/><Relationship Id="rId4" Type="http://schemas.openxmlformats.org/officeDocument/2006/relationships/image" Target="../media/image3.png"/><Relationship Id="rId9" Type="http://schemas.openxmlformats.org/officeDocument/2006/relationships/chart" Target="../charts/chart33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5.xml"/><Relationship Id="rId6" Type="http://schemas.openxmlformats.org/officeDocument/2006/relationships/hyperlink" Target="#'Hist&#243;rico ventas VIS 70-150sml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35sml'!A1"/><Relationship Id="rId9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sumen empleo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hyperlink" Target="#'Hist&#243;rico ventas VI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Hist&#243;rico oferta vivienda'!A1"/><Relationship Id="rId4" Type="http://schemas.openxmlformats.org/officeDocument/2006/relationships/image" Target="../media/image4.png"/><Relationship Id="rId9" Type="http://schemas.openxmlformats.org/officeDocument/2006/relationships/chart" Target="../charts/chart37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 70-135sm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8.xml"/><Relationship Id="rId6" Type="http://schemas.openxmlformats.org/officeDocument/2006/relationships/hyperlink" Target="#'Hist&#243;rico ventas VIS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oferta vivienda'!A1"/><Relationship Id="rId9" Type="http://schemas.openxmlformats.org/officeDocument/2006/relationships/hyperlink" Target="#'Hist&#243;rico ventas No VIS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3" Type="http://schemas.openxmlformats.org/officeDocument/2006/relationships/hyperlink" Target="#'Hist&#243;rico ICCV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oferta vivienda'!A1"/><Relationship Id="rId4" Type="http://schemas.openxmlformats.org/officeDocument/2006/relationships/image" Target="../media/image3.png"/><Relationship Id="rId9" Type="http://schemas.openxmlformats.org/officeDocument/2006/relationships/chart" Target="../charts/chart40.xml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 70-135sml'!A1"/><Relationship Id="rId3" Type="http://schemas.openxmlformats.org/officeDocument/2006/relationships/hyperlink" Target="#'Hist&#243;rico rotaci&#243;n'!A1"/><Relationship Id="rId7" Type="http://schemas.openxmlformats.org/officeDocument/2006/relationships/hyperlink" Target="#'Hist&#243;rico oferta vivienda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chart" Target="../charts/chart42.xml"/><Relationship Id="rId5" Type="http://schemas.openxmlformats.org/officeDocument/2006/relationships/hyperlink" Target="#'Hist&#243;rico ventas No VIS'!A1"/><Relationship Id="rId10" Type="http://schemas.openxmlformats.org/officeDocument/2006/relationships/chart" Target="../charts/chart4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oferta viviend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3.xml"/><Relationship Id="rId6" Type="http://schemas.openxmlformats.org/officeDocument/2006/relationships/hyperlink" Target="#'Hist&#243;rico ventas No VIS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rotaci&#243;n'!A1"/><Relationship Id="rId9" Type="http://schemas.openxmlformats.org/officeDocument/2006/relationships/hyperlink" Target="#'Hist&#243;rico ventas VIS 70-135sml'!A1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4.xml"/><Relationship Id="rId6" Type="http://schemas.openxmlformats.org/officeDocument/2006/relationships/hyperlink" Target="#'Hist&#243;rico oferta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ICCV'!&#193;rea_de_impresi&#243;n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Despachos cemento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Despachos cemento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142875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115657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89559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159234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5" name="9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145352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144828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6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148804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1890</xdr:colOff>
      <xdr:row>5</xdr:row>
      <xdr:rowOff>142875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123825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28723"/>
          <a:ext cx="278199" cy="295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148876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628648</xdr:colOff>
      <xdr:row>6</xdr:row>
      <xdr:rowOff>9523</xdr:rowOff>
    </xdr:from>
    <xdr:to>
      <xdr:col>1</xdr:col>
      <xdr:colOff>906847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858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953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953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10287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600" cy="1296162"/>
        </a:xfrm>
        <a:prstGeom prst="rect">
          <a:avLst/>
        </a:prstGeom>
      </xdr:spPr>
    </xdr:pic>
    <xdr:clientData/>
  </xdr:twoCellAnchor>
  <xdr:twoCellAnchor>
    <xdr:from>
      <xdr:col>1</xdr:col>
      <xdr:colOff>309562</xdr:colOff>
      <xdr:row>22</xdr:row>
      <xdr:rowOff>14287</xdr:rowOff>
    </xdr:from>
    <xdr:to>
      <xdr:col>5</xdr:col>
      <xdr:colOff>346687</xdr:colOff>
      <xdr:row>34</xdr:row>
      <xdr:rowOff>155587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166687</xdr:colOff>
      <xdr:row>22</xdr:row>
      <xdr:rowOff>61912</xdr:rowOff>
    </xdr:from>
    <xdr:to>
      <xdr:col>10</xdr:col>
      <xdr:colOff>375262</xdr:colOff>
      <xdr:row>35</xdr:row>
      <xdr:rowOff>41287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19050</xdr:rowOff>
    </xdr:from>
    <xdr:to>
      <xdr:col>9</xdr:col>
      <xdr:colOff>828675</xdr:colOff>
      <xdr:row>44</xdr:row>
      <xdr:rowOff>152401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10287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600" cy="129616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382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285748</xdr:colOff>
      <xdr:row>6</xdr:row>
      <xdr:rowOff>9523</xdr:rowOff>
    </xdr:from>
    <xdr:to>
      <xdr:col>1</xdr:col>
      <xdr:colOff>563947</xdr:colOff>
      <xdr:row>7</xdr:row>
      <xdr:rowOff>125797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9573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9523</xdr:rowOff>
    </xdr:from>
    <xdr:to>
      <xdr:col>2</xdr:col>
      <xdr:colOff>21022</xdr:colOff>
      <xdr:row>7</xdr:row>
      <xdr:rowOff>125797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423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146328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2875" cy="12226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61912</xdr:rowOff>
    </xdr:from>
    <xdr:to>
      <xdr:col>5</xdr:col>
      <xdr:colOff>303825</xdr:colOff>
      <xdr:row>35</xdr:row>
      <xdr:rowOff>60337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690562</xdr:colOff>
      <xdr:row>22</xdr:row>
      <xdr:rowOff>14287</xdr:rowOff>
    </xdr:from>
    <xdr:to>
      <xdr:col>10</xdr:col>
      <xdr:colOff>571500</xdr:colOff>
      <xdr:row>35</xdr:row>
      <xdr:rowOff>22237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10</xdr:col>
      <xdr:colOff>104775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146328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2875" cy="122265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382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295273</xdr:colOff>
      <xdr:row>6</xdr:row>
      <xdr:rowOff>9523</xdr:rowOff>
    </xdr:from>
    <xdr:to>
      <xdr:col>1</xdr:col>
      <xdr:colOff>573472</xdr:colOff>
      <xdr:row>7</xdr:row>
      <xdr:rowOff>97222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0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619123</xdr:colOff>
      <xdr:row>6</xdr:row>
      <xdr:rowOff>9523</xdr:rowOff>
    </xdr:from>
    <xdr:to>
      <xdr:col>2</xdr:col>
      <xdr:colOff>30547</xdr:colOff>
      <xdr:row>7</xdr:row>
      <xdr:rowOff>97222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294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3326</xdr:colOff>
      <xdr:row>5</xdr:row>
      <xdr:rowOff>133349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0476" cy="12096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119062</xdr:rowOff>
    </xdr:from>
    <xdr:to>
      <xdr:col>5</xdr:col>
      <xdr:colOff>293025</xdr:colOff>
      <xdr:row>33</xdr:row>
      <xdr:rowOff>117487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171450</xdr:colOff>
      <xdr:row>20</xdr:row>
      <xdr:rowOff>90487</xdr:rowOff>
    </xdr:from>
    <xdr:to>
      <xdr:col>10</xdr:col>
      <xdr:colOff>656250</xdr:colOff>
      <xdr:row>33</xdr:row>
      <xdr:rowOff>88912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33</xdr:row>
      <xdr:rowOff>0</xdr:rowOff>
    </xdr:from>
    <xdr:to>
      <xdr:col>10</xdr:col>
      <xdr:colOff>114300</xdr:colOff>
      <xdr:row>44</xdr:row>
      <xdr:rowOff>100692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31901</xdr:colOff>
      <xdr:row>5</xdr:row>
      <xdr:rowOff>133349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0476" cy="120967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382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638173</xdr:colOff>
      <xdr:row>6</xdr:row>
      <xdr:rowOff>9523</xdr:rowOff>
    </xdr:from>
    <xdr:to>
      <xdr:col>2</xdr:col>
      <xdr:colOff>49597</xdr:colOff>
      <xdr:row>7</xdr:row>
      <xdr:rowOff>97222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19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152328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5" cy="12286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71437</xdr:rowOff>
    </xdr:from>
    <xdr:to>
      <xdr:col>5</xdr:col>
      <xdr:colOff>303825</xdr:colOff>
      <xdr:row>33</xdr:row>
      <xdr:rowOff>69862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185737</xdr:colOff>
      <xdr:row>20</xdr:row>
      <xdr:rowOff>23812</xdr:rowOff>
    </xdr:from>
    <xdr:to>
      <xdr:col>10</xdr:col>
      <xdr:colOff>537187</xdr:colOff>
      <xdr:row>33</xdr:row>
      <xdr:rowOff>22237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314325</xdr:colOff>
      <xdr:row>6</xdr:row>
      <xdr:rowOff>0</xdr:rowOff>
    </xdr:from>
    <xdr:to>
      <xdr:col>1</xdr:col>
      <xdr:colOff>592524</xdr:colOff>
      <xdr:row>7</xdr:row>
      <xdr:rowOff>87699</xdr:rowOff>
    </xdr:to>
    <xdr:pic>
      <xdr:nvPicPr>
        <xdr:cNvPr id="7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8150" y="1238250"/>
          <a:ext cx="278199" cy="27819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200024</xdr:rowOff>
    </xdr:from>
    <xdr:to>
      <xdr:col>10</xdr:col>
      <xdr:colOff>19050</xdr:colOff>
      <xdr:row>45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152328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5" cy="122865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6</xdr:row>
      <xdr:rowOff>0</xdr:rowOff>
    </xdr:from>
    <xdr:ext cx="275331" cy="275331"/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28725"/>
          <a:ext cx="275331" cy="275331"/>
        </a:xfrm>
        <a:prstGeom prst="rect">
          <a:avLst/>
        </a:prstGeom>
      </xdr:spPr>
    </xdr:pic>
    <xdr:clientData/>
  </xdr:oneCellAnchor>
  <xdr:oneCellAnchor>
    <xdr:from>
      <xdr:col>1</xdr:col>
      <xdr:colOff>647698</xdr:colOff>
      <xdr:row>6</xdr:row>
      <xdr:rowOff>9523</xdr:rowOff>
    </xdr:from>
    <xdr:ext cx="278199" cy="278199"/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38248"/>
          <a:ext cx="278199" cy="278199"/>
        </a:xfrm>
        <a:prstGeom prst="rect">
          <a:avLst/>
        </a:prstGeom>
      </xdr:spPr>
    </xdr:pic>
    <xdr:clientData/>
  </xdr:oneCellAnchor>
  <xdr:oneCellAnchor>
    <xdr:from>
      <xdr:col>1</xdr:col>
      <xdr:colOff>323848</xdr:colOff>
      <xdr:row>6</xdr:row>
      <xdr:rowOff>9523</xdr:rowOff>
    </xdr:from>
    <xdr:ext cx="278199" cy="278199"/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38248"/>
          <a:ext cx="278199" cy="278199"/>
        </a:xfrm>
        <a:prstGeom prst="rect">
          <a:avLst/>
        </a:prstGeom>
      </xdr:spPr>
    </xdr:pic>
    <xdr:clientData/>
  </xdr:oneCellAnchor>
  <xdr:oneCellAnchor>
    <xdr:from>
      <xdr:col>1</xdr:col>
      <xdr:colOff>647698</xdr:colOff>
      <xdr:row>6</xdr:row>
      <xdr:rowOff>9523</xdr:rowOff>
    </xdr:from>
    <xdr:ext cx="278199" cy="278199"/>
    <xdr:pic>
      <xdr:nvPicPr>
        <xdr:cNvPr id="5" name="6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38248"/>
          <a:ext cx="278199" cy="278199"/>
        </a:xfrm>
        <a:prstGeom prst="rect">
          <a:avLst/>
        </a:prstGeom>
      </xdr:spPr>
    </xdr:pic>
    <xdr:clientData/>
  </xdr:oneCellAnchor>
  <xdr:oneCellAnchor>
    <xdr:from>
      <xdr:col>1</xdr:col>
      <xdr:colOff>647698</xdr:colOff>
      <xdr:row>6</xdr:row>
      <xdr:rowOff>9523</xdr:rowOff>
    </xdr:from>
    <xdr:ext cx="278199" cy="278199"/>
    <xdr:pic>
      <xdr:nvPicPr>
        <xdr:cNvPr id="6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38248"/>
          <a:ext cx="278199" cy="27819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7620003" cy="1200150"/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3" cy="1200150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20</xdr:row>
      <xdr:rowOff>23812</xdr:rowOff>
    </xdr:from>
    <xdr:to>
      <xdr:col>5</xdr:col>
      <xdr:colOff>303825</xdr:colOff>
      <xdr:row>33</xdr:row>
      <xdr:rowOff>22237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147637</xdr:colOff>
      <xdr:row>20</xdr:row>
      <xdr:rowOff>42862</xdr:rowOff>
    </xdr:from>
    <xdr:to>
      <xdr:col>10</xdr:col>
      <xdr:colOff>575287</xdr:colOff>
      <xdr:row>33</xdr:row>
      <xdr:rowOff>41287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33</xdr:row>
      <xdr:rowOff>19049</xdr:rowOff>
    </xdr:from>
    <xdr:to>
      <xdr:col>10</xdr:col>
      <xdr:colOff>47625</xdr:colOff>
      <xdr:row>44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9528</xdr:colOff>
      <xdr:row>5</xdr:row>
      <xdr:rowOff>133350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3" cy="1200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2</xdr:col>
      <xdr:colOff>211522</xdr:colOff>
      <xdr:row>7</xdr:row>
      <xdr:rowOff>104775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104775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85753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22</xdr:row>
      <xdr:rowOff>19050</xdr:rowOff>
    </xdr:from>
    <xdr:to>
      <xdr:col>9</xdr:col>
      <xdr:colOff>276226</xdr:colOff>
      <xdr:row>32</xdr:row>
      <xdr:rowOff>152400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28575</xdr:colOff>
      <xdr:row>5</xdr:row>
      <xdr:rowOff>101179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28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295273</xdr:colOff>
      <xdr:row>6</xdr:row>
      <xdr:rowOff>9523</xdr:rowOff>
    </xdr:from>
    <xdr:to>
      <xdr:col>1</xdr:col>
      <xdr:colOff>573472</xdr:colOff>
      <xdr:row>7</xdr:row>
      <xdr:rowOff>97222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098" y="1238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638173</xdr:colOff>
      <xdr:row>6</xdr:row>
      <xdr:rowOff>9523</xdr:rowOff>
    </xdr:from>
    <xdr:to>
      <xdr:col>2</xdr:col>
      <xdr:colOff>49597</xdr:colOff>
      <xdr:row>7</xdr:row>
      <xdr:rowOff>97222</xdr:rowOff>
    </xdr:to>
    <xdr:pic>
      <xdr:nvPicPr>
        <xdr:cNvPr id="4" name="9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1998" y="1238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20</xdr:row>
      <xdr:rowOff>14287</xdr:rowOff>
    </xdr:from>
    <xdr:to>
      <xdr:col>5</xdr:col>
      <xdr:colOff>332400</xdr:colOff>
      <xdr:row>32</xdr:row>
      <xdr:rowOff>136537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195262</xdr:colOff>
      <xdr:row>20</xdr:row>
      <xdr:rowOff>71437</xdr:rowOff>
    </xdr:from>
    <xdr:to>
      <xdr:col>10</xdr:col>
      <xdr:colOff>285750</xdr:colOff>
      <xdr:row>33</xdr:row>
      <xdr:rowOff>31762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9</xdr:col>
      <xdr:colOff>466725</xdr:colOff>
      <xdr:row>45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6</xdr:row>
      <xdr:rowOff>0</xdr:rowOff>
    </xdr:from>
    <xdr:to>
      <xdr:col>1</xdr:col>
      <xdr:colOff>246756</xdr:colOff>
      <xdr:row>7</xdr:row>
      <xdr:rowOff>84831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12382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247648</xdr:colOff>
      <xdr:row>5</xdr:row>
      <xdr:rowOff>161923</xdr:rowOff>
    </xdr:from>
    <xdr:to>
      <xdr:col>1</xdr:col>
      <xdr:colOff>525847</xdr:colOff>
      <xdr:row>7</xdr:row>
      <xdr:rowOff>87697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1473" y="1238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571498</xdr:colOff>
      <xdr:row>6</xdr:row>
      <xdr:rowOff>9523</xdr:rowOff>
    </xdr:from>
    <xdr:to>
      <xdr:col>1</xdr:col>
      <xdr:colOff>849697</xdr:colOff>
      <xdr:row>7</xdr:row>
      <xdr:rowOff>97222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95323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20407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20</xdr:row>
      <xdr:rowOff>57150</xdr:rowOff>
    </xdr:from>
    <xdr:to>
      <xdr:col>5</xdr:col>
      <xdr:colOff>180000</xdr:colOff>
      <xdr:row>33</xdr:row>
      <xdr:rowOff>36525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61912</xdr:colOff>
      <xdr:row>20</xdr:row>
      <xdr:rowOff>100012</xdr:rowOff>
    </xdr:from>
    <xdr:to>
      <xdr:col>10</xdr:col>
      <xdr:colOff>565762</xdr:colOff>
      <xdr:row>33</xdr:row>
      <xdr:rowOff>79387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6</xdr:row>
      <xdr:rowOff>0</xdr:rowOff>
    </xdr:from>
    <xdr:ext cx="275331" cy="275331"/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0" y="1143000"/>
          <a:ext cx="275331" cy="275331"/>
        </a:xfrm>
        <a:prstGeom prst="rect">
          <a:avLst/>
        </a:prstGeom>
      </xdr:spPr>
    </xdr:pic>
    <xdr:clientData/>
  </xdr:oneCellAnchor>
  <xdr:oneCellAnchor>
    <xdr:from>
      <xdr:col>1</xdr:col>
      <xdr:colOff>647698</xdr:colOff>
      <xdr:row>6</xdr:row>
      <xdr:rowOff>9523</xdr:rowOff>
    </xdr:from>
    <xdr:ext cx="278199" cy="278199"/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9698" y="1152523"/>
          <a:ext cx="278199" cy="278199"/>
        </a:xfrm>
        <a:prstGeom prst="rect">
          <a:avLst/>
        </a:prstGeom>
      </xdr:spPr>
    </xdr:pic>
    <xdr:clientData/>
  </xdr:oneCellAnchor>
  <xdr:oneCellAnchor>
    <xdr:from>
      <xdr:col>1</xdr:col>
      <xdr:colOff>323848</xdr:colOff>
      <xdr:row>6</xdr:row>
      <xdr:rowOff>9523</xdr:rowOff>
    </xdr:from>
    <xdr:ext cx="278199" cy="278199"/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48" y="1152523"/>
          <a:ext cx="278199" cy="278199"/>
        </a:xfrm>
        <a:prstGeom prst="rect">
          <a:avLst/>
        </a:prstGeom>
      </xdr:spPr>
    </xdr:pic>
    <xdr:clientData/>
  </xdr:oneCellAnchor>
  <xdr:oneCellAnchor>
    <xdr:from>
      <xdr:col>1</xdr:col>
      <xdr:colOff>647698</xdr:colOff>
      <xdr:row>6</xdr:row>
      <xdr:rowOff>9523</xdr:rowOff>
    </xdr:from>
    <xdr:ext cx="278199" cy="278199"/>
    <xdr:pic>
      <xdr:nvPicPr>
        <xdr:cNvPr id="5" name="6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9698" y="1152523"/>
          <a:ext cx="278199" cy="278199"/>
        </a:xfrm>
        <a:prstGeom prst="rect">
          <a:avLst/>
        </a:prstGeom>
      </xdr:spPr>
    </xdr:pic>
    <xdr:clientData/>
  </xdr:oneCellAnchor>
  <xdr:oneCellAnchor>
    <xdr:from>
      <xdr:col>1</xdr:col>
      <xdr:colOff>647698</xdr:colOff>
      <xdr:row>6</xdr:row>
      <xdr:rowOff>9523</xdr:rowOff>
    </xdr:from>
    <xdr:ext cx="278199" cy="278199"/>
    <xdr:pic>
      <xdr:nvPicPr>
        <xdr:cNvPr id="6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9698" y="1152523"/>
          <a:ext cx="278199" cy="278199"/>
        </a:xfrm>
        <a:prstGeom prst="rect">
          <a:avLst/>
        </a:prstGeom>
      </xdr:spPr>
    </xdr:pic>
    <xdr:clientData/>
  </xdr:oneCellAnchor>
  <xdr:oneCellAnchor>
    <xdr:from>
      <xdr:col>1</xdr:col>
      <xdr:colOff>647698</xdr:colOff>
      <xdr:row>6</xdr:row>
      <xdr:rowOff>9523</xdr:rowOff>
    </xdr:from>
    <xdr:ext cx="278199" cy="278199"/>
    <xdr:pic>
      <xdr:nvPicPr>
        <xdr:cNvPr id="7" name="9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9698" y="1152523"/>
          <a:ext cx="278199" cy="278199"/>
        </a:xfrm>
        <a:prstGeom prst="rect">
          <a:avLst/>
        </a:prstGeom>
      </xdr:spPr>
    </xdr:pic>
    <xdr:clientData/>
  </xdr:oneCellAnchor>
  <xdr:oneCellAnchor>
    <xdr:from>
      <xdr:col>1</xdr:col>
      <xdr:colOff>647698</xdr:colOff>
      <xdr:row>6</xdr:row>
      <xdr:rowOff>9523</xdr:rowOff>
    </xdr:from>
    <xdr:ext cx="278199" cy="278199"/>
    <xdr:pic>
      <xdr:nvPicPr>
        <xdr:cNvPr id="8" name="1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9698" y="1152523"/>
          <a:ext cx="278199" cy="27819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8371417" cy="1299347"/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71417" cy="1299347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20</xdr:row>
      <xdr:rowOff>33337</xdr:rowOff>
    </xdr:from>
    <xdr:to>
      <xdr:col>4</xdr:col>
      <xdr:colOff>608625</xdr:colOff>
      <xdr:row>33</xdr:row>
      <xdr:rowOff>12712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395287</xdr:colOff>
      <xdr:row>20</xdr:row>
      <xdr:rowOff>52387</xdr:rowOff>
    </xdr:from>
    <xdr:to>
      <xdr:col>10</xdr:col>
      <xdr:colOff>556237</xdr:colOff>
      <xdr:row>33</xdr:row>
      <xdr:rowOff>31762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47626</xdr:rowOff>
    </xdr:from>
    <xdr:to>
      <xdr:col>9</xdr:col>
      <xdr:colOff>800100</xdr:colOff>
      <xdr:row>44</xdr:row>
      <xdr:rowOff>171451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8" name="9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9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6</xdr:row>
      <xdr:rowOff>18764</xdr:rowOff>
    </xdr:to>
    <xdr:pic>
      <xdr:nvPicPr>
        <xdr:cNvPr id="12" name="Imagen 1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43900" cy="131416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47624</xdr:rowOff>
    </xdr:from>
    <xdr:to>
      <xdr:col>10</xdr:col>
      <xdr:colOff>0</xdr:colOff>
      <xdr:row>44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20407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19050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37</xdr:row>
      <xdr:rowOff>171450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5</xdr:row>
      <xdr:rowOff>120229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  <xdr:twoCellAnchor>
    <xdr:from>
      <xdr:col>1</xdr:col>
      <xdr:colOff>1123950</xdr:colOff>
      <xdr:row>21</xdr:row>
      <xdr:rowOff>42862</xdr:rowOff>
    </xdr:from>
    <xdr:to>
      <xdr:col>8</xdr:col>
      <xdr:colOff>190500</xdr:colOff>
      <xdr:row>38</xdr:row>
      <xdr:rowOff>33337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265340</xdr:colOff>
      <xdr:row>21</xdr:row>
      <xdr:rowOff>57150</xdr:rowOff>
    </xdr:from>
    <xdr:to>
      <xdr:col>9</xdr:col>
      <xdr:colOff>258536</xdr:colOff>
      <xdr:row>30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657223</xdr:colOff>
      <xdr:row>5</xdr:row>
      <xdr:rowOff>161923</xdr:rowOff>
    </xdr:from>
    <xdr:to>
      <xdr:col>2</xdr:col>
      <xdr:colOff>68647</xdr:colOff>
      <xdr:row>7</xdr:row>
      <xdr:rowOff>87697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1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108895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104775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85725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66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133350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154424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GOSTO%202022\PLANTILLAS\BD%20Construcci&#243;n%20Noviembre%202022%20Incluye%20Galeria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CHA BD construcc mensual"/>
      <sheetName val="BD construcción mensual"/>
    </sheetNames>
    <sheetDataSet>
      <sheetData sheetId="0"/>
      <sheetData sheetId="1">
        <row r="160">
          <cell r="BK160">
            <v>2162</v>
          </cell>
          <cell r="BL160">
            <v>383</v>
          </cell>
          <cell r="BM160">
            <v>949</v>
          </cell>
          <cell r="BN160">
            <v>1332</v>
          </cell>
          <cell r="BO160">
            <v>830</v>
          </cell>
          <cell r="BP160">
            <v>7.7409805735430162</v>
          </cell>
          <cell r="BQ160">
            <v>602</v>
          </cell>
          <cell r="BR160">
            <v>16736</v>
          </cell>
        </row>
        <row r="161">
          <cell r="BK161">
            <v>2513</v>
          </cell>
          <cell r="BL161">
            <v>230</v>
          </cell>
          <cell r="BM161">
            <v>1087</v>
          </cell>
          <cell r="BN161">
            <v>1317</v>
          </cell>
          <cell r="BO161">
            <v>1196</v>
          </cell>
          <cell r="BP161">
            <v>6.6382809391165933</v>
          </cell>
          <cell r="BQ161">
            <v>609</v>
          </cell>
          <cell r="BR161">
            <v>16682</v>
          </cell>
        </row>
        <row r="162">
          <cell r="BK162">
            <v>2085</v>
          </cell>
          <cell r="BL162">
            <v>213</v>
          </cell>
          <cell r="BM162">
            <v>780</v>
          </cell>
          <cell r="BN162">
            <v>993</v>
          </cell>
          <cell r="BO162">
            <v>1092</v>
          </cell>
          <cell r="BP162">
            <v>8.0695443645083937</v>
          </cell>
          <cell r="BQ162">
            <v>609</v>
          </cell>
          <cell r="BR162">
            <v>16825</v>
          </cell>
        </row>
        <row r="163">
          <cell r="BK163">
            <v>1821</v>
          </cell>
          <cell r="BL163">
            <v>322</v>
          </cell>
          <cell r="BM163">
            <v>553</v>
          </cell>
          <cell r="BN163">
            <v>875</v>
          </cell>
          <cell r="BO163">
            <v>946</v>
          </cell>
          <cell r="BP163">
            <v>9.0977484898407468</v>
          </cell>
          <cell r="BQ163">
            <v>609</v>
          </cell>
          <cell r="BR163">
            <v>16567</v>
          </cell>
        </row>
        <row r="164">
          <cell r="BK164">
            <v>2540</v>
          </cell>
          <cell r="BL164">
            <v>190</v>
          </cell>
          <cell r="BM164">
            <v>1432</v>
          </cell>
          <cell r="BN164">
            <v>1622</v>
          </cell>
          <cell r="BO164">
            <v>918</v>
          </cell>
          <cell r="BP164">
            <v>6.5960629921259839</v>
          </cell>
          <cell r="BQ164">
            <v>619</v>
          </cell>
          <cell r="BR164">
            <v>16754</v>
          </cell>
        </row>
        <row r="165">
          <cell r="BK165">
            <v>1725</v>
          </cell>
          <cell r="BL165">
            <v>3</v>
          </cell>
          <cell r="BM165">
            <v>769</v>
          </cell>
          <cell r="BN165">
            <v>772</v>
          </cell>
          <cell r="BO165">
            <v>953</v>
          </cell>
          <cell r="BP165">
            <v>9.8249275362318844</v>
          </cell>
          <cell r="BQ165">
            <v>621</v>
          </cell>
          <cell r="BR165">
            <v>16948</v>
          </cell>
        </row>
        <row r="166">
          <cell r="BK166">
            <v>2135</v>
          </cell>
          <cell r="BL166">
            <v>4</v>
          </cell>
          <cell r="BM166">
            <v>1087</v>
          </cell>
          <cell r="BN166">
            <v>1091</v>
          </cell>
          <cell r="BO166">
            <v>1044</v>
          </cell>
          <cell r="BP166">
            <v>8.0177985948477755</v>
          </cell>
          <cell r="BQ166">
            <v>609</v>
          </cell>
          <cell r="BR166">
            <v>17118</v>
          </cell>
        </row>
        <row r="167">
          <cell r="BK167">
            <v>1851</v>
          </cell>
          <cell r="BL167">
            <v>0</v>
          </cell>
          <cell r="BM167">
            <v>772</v>
          </cell>
          <cell r="BN167">
            <v>772</v>
          </cell>
          <cell r="BO167">
            <v>1079</v>
          </cell>
          <cell r="BP167">
            <v>9.3765532144786601</v>
          </cell>
          <cell r="BQ167">
            <v>614</v>
          </cell>
          <cell r="BR167">
            <v>17356</v>
          </cell>
        </row>
        <row r="168">
          <cell r="BK168">
            <v>1892</v>
          </cell>
          <cell r="BL168">
            <v>0</v>
          </cell>
          <cell r="BM168">
            <v>850</v>
          </cell>
          <cell r="BN168">
            <v>850</v>
          </cell>
          <cell r="BO168">
            <v>1042</v>
          </cell>
          <cell r="BP168">
            <v>9.1511627906976738</v>
          </cell>
          <cell r="BQ168">
            <v>607</v>
          </cell>
          <cell r="BR168">
            <v>17314</v>
          </cell>
        </row>
        <row r="169">
          <cell r="BK169">
            <v>1684</v>
          </cell>
          <cell r="BL169">
            <v>0</v>
          </cell>
          <cell r="BM169">
            <v>561</v>
          </cell>
          <cell r="BN169">
            <v>561</v>
          </cell>
          <cell r="BO169">
            <v>1123</v>
          </cell>
          <cell r="BP169">
            <v>11.112232779097388</v>
          </cell>
          <cell r="BQ169">
            <v>610</v>
          </cell>
          <cell r="BR169">
            <v>18713</v>
          </cell>
        </row>
        <row r="170">
          <cell r="BK170">
            <v>1752</v>
          </cell>
          <cell r="BL170">
            <v>0</v>
          </cell>
          <cell r="BM170">
            <v>593</v>
          </cell>
          <cell r="BN170">
            <v>593</v>
          </cell>
          <cell r="BO170">
            <v>1159</v>
          </cell>
          <cell r="BP170">
            <v>10.622146118721462</v>
          </cell>
          <cell r="BQ170">
            <v>615</v>
          </cell>
          <cell r="BR170">
            <v>18610</v>
          </cell>
        </row>
        <row r="171">
          <cell r="BK171">
            <v>2230</v>
          </cell>
          <cell r="BL171">
            <v>66</v>
          </cell>
          <cell r="BM171">
            <v>824</v>
          </cell>
          <cell r="BN171">
            <v>890</v>
          </cell>
          <cell r="BO171">
            <v>1340</v>
          </cell>
          <cell r="BP171">
            <v>8.8479820627802699</v>
          </cell>
          <cell r="BQ171">
            <v>630</v>
          </cell>
          <cell r="BR171">
            <v>19731</v>
          </cell>
        </row>
        <row r="172">
          <cell r="BK172">
            <v>3060</v>
          </cell>
          <cell r="BL172">
            <v>39</v>
          </cell>
          <cell r="BM172">
            <v>1794</v>
          </cell>
          <cell r="BN172">
            <v>1833</v>
          </cell>
          <cell r="BO172">
            <v>1227</v>
          </cell>
          <cell r="BP172">
            <v>6.6379084967320265</v>
          </cell>
          <cell r="BQ172">
            <v>646</v>
          </cell>
          <cell r="BR172">
            <v>20312</v>
          </cell>
        </row>
        <row r="173">
          <cell r="BK173">
            <v>2768</v>
          </cell>
          <cell r="BL173">
            <v>-38</v>
          </cell>
          <cell r="BM173">
            <v>1793</v>
          </cell>
          <cell r="BN173">
            <v>1755</v>
          </cell>
          <cell r="BO173">
            <v>1013</v>
          </cell>
          <cell r="BP173">
            <v>7.3421242774566471</v>
          </cell>
          <cell r="BQ173">
            <v>656</v>
          </cell>
          <cell r="BR173">
            <v>20323</v>
          </cell>
        </row>
        <row r="174">
          <cell r="BK174">
            <v>2387</v>
          </cell>
          <cell r="BL174">
            <v>34</v>
          </cell>
          <cell r="BM174">
            <v>1378</v>
          </cell>
          <cell r="BN174">
            <v>1412</v>
          </cell>
          <cell r="BO174">
            <v>975</v>
          </cell>
          <cell r="BP174">
            <v>8.1554252199413497</v>
          </cell>
          <cell r="BQ174">
            <v>659</v>
          </cell>
          <cell r="BR174">
            <v>19467</v>
          </cell>
        </row>
        <row r="175">
          <cell r="BK175">
            <v>1908</v>
          </cell>
          <cell r="BL175">
            <v>20</v>
          </cell>
          <cell r="BM175">
            <v>1095</v>
          </cell>
          <cell r="BN175">
            <v>1115</v>
          </cell>
          <cell r="BO175">
            <v>793</v>
          </cell>
          <cell r="BP175">
            <v>9.5387840670859543</v>
          </cell>
          <cell r="BQ175">
            <v>646</v>
          </cell>
          <cell r="BR175">
            <v>18200</v>
          </cell>
        </row>
        <row r="176">
          <cell r="BK176">
            <v>2567</v>
          </cell>
          <cell r="BL176">
            <v>6</v>
          </cell>
          <cell r="BM176">
            <v>1746</v>
          </cell>
          <cell r="BN176">
            <v>1752</v>
          </cell>
          <cell r="BO176">
            <v>815</v>
          </cell>
          <cell r="BP176">
            <v>7.5348656018698872</v>
          </cell>
          <cell r="BQ176">
            <v>654</v>
          </cell>
          <cell r="BR176">
            <v>19342</v>
          </cell>
        </row>
        <row r="177">
          <cell r="BK177">
            <v>2199</v>
          </cell>
          <cell r="BL177">
            <v>205</v>
          </cell>
          <cell r="BM177">
            <v>1317</v>
          </cell>
          <cell r="BN177">
            <v>1522</v>
          </cell>
          <cell r="BO177">
            <v>677</v>
          </cell>
          <cell r="BP177">
            <v>8.1177808094588446</v>
          </cell>
          <cell r="BQ177">
            <v>644</v>
          </cell>
          <cell r="BR177">
            <v>17851</v>
          </cell>
        </row>
        <row r="178">
          <cell r="BK178">
            <v>1820</v>
          </cell>
          <cell r="BL178">
            <v>4</v>
          </cell>
          <cell r="BM178">
            <v>996</v>
          </cell>
          <cell r="BN178">
            <v>1000</v>
          </cell>
          <cell r="BO178">
            <v>820</v>
          </cell>
          <cell r="BP178">
            <v>9.8010989010989018</v>
          </cell>
          <cell r="BQ178">
            <v>636</v>
          </cell>
          <cell r="BR178">
            <v>17838</v>
          </cell>
        </row>
        <row r="179">
          <cell r="BK179">
            <v>3180</v>
          </cell>
          <cell r="BL179">
            <v>0</v>
          </cell>
          <cell r="BM179">
            <v>1960</v>
          </cell>
          <cell r="BN179">
            <v>1960</v>
          </cell>
          <cell r="BO179">
            <v>1220</v>
          </cell>
          <cell r="BP179">
            <v>5.7575471698113212</v>
          </cell>
          <cell r="BQ179">
            <v>648</v>
          </cell>
          <cell r="BR179">
            <v>18309</v>
          </cell>
        </row>
        <row r="180">
          <cell r="BK180">
            <v>3043</v>
          </cell>
          <cell r="BL180">
            <v>0</v>
          </cell>
          <cell r="BM180">
            <v>2005</v>
          </cell>
          <cell r="BN180">
            <v>2005</v>
          </cell>
          <cell r="BO180">
            <v>1038</v>
          </cell>
          <cell r="BP180">
            <v>6.3805455142951031</v>
          </cell>
          <cell r="BQ180">
            <v>648</v>
          </cell>
          <cell r="BR180">
            <v>19416</v>
          </cell>
        </row>
        <row r="181">
          <cell r="BK181">
            <v>2437</v>
          </cell>
          <cell r="BL181">
            <v>4</v>
          </cell>
          <cell r="BM181">
            <v>1419</v>
          </cell>
          <cell r="BN181">
            <v>1423</v>
          </cell>
          <cell r="BO181">
            <v>1014</v>
          </cell>
          <cell r="BP181">
            <v>7.6692654903569961</v>
          </cell>
          <cell r="BQ181">
            <v>652</v>
          </cell>
          <cell r="BR181">
            <v>18690</v>
          </cell>
        </row>
        <row r="182">
          <cell r="BK182">
            <v>2994</v>
          </cell>
          <cell r="BL182">
            <v>12</v>
          </cell>
          <cell r="BM182">
            <v>1951</v>
          </cell>
          <cell r="BN182">
            <v>1963</v>
          </cell>
          <cell r="BO182">
            <v>1031</v>
          </cell>
          <cell r="BP182">
            <v>6.5063460253841017</v>
          </cell>
          <cell r="BQ182">
            <v>650</v>
          </cell>
          <cell r="BR182">
            <v>19480</v>
          </cell>
        </row>
        <row r="183">
          <cell r="BK183">
            <v>2418</v>
          </cell>
          <cell r="BL183">
            <v>39</v>
          </cell>
          <cell r="BM183">
            <v>1413</v>
          </cell>
          <cell r="BN183">
            <v>1452</v>
          </cell>
          <cell r="BO183">
            <v>966</v>
          </cell>
          <cell r="BP183">
            <v>7.8995037220843676</v>
          </cell>
          <cell r="BQ183">
            <v>651</v>
          </cell>
          <cell r="BR183">
            <v>19101</v>
          </cell>
        </row>
        <row r="184">
          <cell r="BK184">
            <v>2252</v>
          </cell>
          <cell r="BL184">
            <v>10</v>
          </cell>
          <cell r="BM184">
            <v>1097</v>
          </cell>
          <cell r="BN184">
            <v>1107</v>
          </cell>
          <cell r="BO184">
            <v>1145</v>
          </cell>
          <cell r="BP184">
            <v>8.1611900532859689</v>
          </cell>
          <cell r="BQ184">
            <v>655</v>
          </cell>
          <cell r="BR184">
            <v>18379</v>
          </cell>
        </row>
        <row r="185">
          <cell r="BK185">
            <v>2558</v>
          </cell>
          <cell r="BL185">
            <v>153</v>
          </cell>
          <cell r="BM185">
            <v>1386</v>
          </cell>
          <cell r="BN185">
            <v>1539</v>
          </cell>
          <cell r="BO185">
            <v>1019</v>
          </cell>
          <cell r="BP185">
            <v>7.240031274433151</v>
          </cell>
          <cell r="BQ185">
            <v>654</v>
          </cell>
          <cell r="BR185">
            <v>18520</v>
          </cell>
        </row>
        <row r="186">
          <cell r="BK186">
            <v>1968</v>
          </cell>
          <cell r="BL186">
            <v>17</v>
          </cell>
          <cell r="BM186">
            <v>894</v>
          </cell>
          <cell r="BN186">
            <v>911</v>
          </cell>
          <cell r="BO186">
            <v>1057</v>
          </cell>
          <cell r="BP186">
            <v>9.2693089430894311</v>
          </cell>
          <cell r="BQ186">
            <v>654</v>
          </cell>
          <cell r="BR186">
            <v>18242</v>
          </cell>
        </row>
        <row r="187">
          <cell r="BK187">
            <v>2495</v>
          </cell>
          <cell r="BL187">
            <v>118</v>
          </cell>
          <cell r="BM187">
            <v>1453</v>
          </cell>
          <cell r="BN187">
            <v>1571</v>
          </cell>
          <cell r="BO187">
            <v>924</v>
          </cell>
          <cell r="BP187">
            <v>7.649699398797595</v>
          </cell>
          <cell r="BQ187">
            <v>650</v>
          </cell>
          <cell r="BR187">
            <v>19086</v>
          </cell>
        </row>
        <row r="188">
          <cell r="BK188">
            <v>3308</v>
          </cell>
          <cell r="BL188">
            <v>116</v>
          </cell>
          <cell r="BM188">
            <v>2388</v>
          </cell>
          <cell r="BN188">
            <v>2504</v>
          </cell>
          <cell r="BO188">
            <v>804</v>
          </cell>
          <cell r="BP188">
            <v>5.5622732769044738</v>
          </cell>
          <cell r="BQ188">
            <v>657</v>
          </cell>
          <cell r="BR188">
            <v>18400</v>
          </cell>
        </row>
        <row r="189">
          <cell r="BK189">
            <v>2471</v>
          </cell>
          <cell r="BL189">
            <v>53</v>
          </cell>
          <cell r="BM189">
            <v>1710</v>
          </cell>
          <cell r="BN189">
            <v>1763</v>
          </cell>
          <cell r="BO189">
            <v>708</v>
          </cell>
          <cell r="BP189">
            <v>7.4115742614326185</v>
          </cell>
          <cell r="BQ189">
            <v>644</v>
          </cell>
          <cell r="BR189">
            <v>18314</v>
          </cell>
        </row>
        <row r="190">
          <cell r="BK190">
            <v>2911</v>
          </cell>
          <cell r="BL190">
            <v>96</v>
          </cell>
          <cell r="BM190">
            <v>1932</v>
          </cell>
          <cell r="BN190">
            <v>2028</v>
          </cell>
          <cell r="BO190">
            <v>883</v>
          </cell>
          <cell r="BP190">
            <v>6.6770869117141878</v>
          </cell>
          <cell r="BQ190">
            <v>639</v>
          </cell>
          <cell r="BR190">
            <v>19437</v>
          </cell>
        </row>
        <row r="191">
          <cell r="BK191">
            <v>2593</v>
          </cell>
          <cell r="BL191">
            <v>141</v>
          </cell>
          <cell r="BM191">
            <v>1506</v>
          </cell>
          <cell r="BN191">
            <v>1647</v>
          </cell>
          <cell r="BO191">
            <v>946</v>
          </cell>
          <cell r="BP191">
            <v>7.1689163131507909</v>
          </cell>
          <cell r="BQ191">
            <v>639</v>
          </cell>
          <cell r="BR191">
            <v>18589</v>
          </cell>
        </row>
        <row r="192">
          <cell r="BK192">
            <v>2443</v>
          </cell>
          <cell r="BL192">
            <v>323</v>
          </cell>
          <cell r="BM192">
            <v>1210</v>
          </cell>
          <cell r="BN192">
            <v>1533</v>
          </cell>
          <cell r="BO192">
            <v>910</v>
          </cell>
          <cell r="BP192">
            <v>7.8112975849365531</v>
          </cell>
          <cell r="BQ192">
            <v>632</v>
          </cell>
          <cell r="BR192">
            <v>19083</v>
          </cell>
        </row>
        <row r="193">
          <cell r="BK193">
            <v>2307</v>
          </cell>
          <cell r="BL193">
            <v>108</v>
          </cell>
          <cell r="BM193">
            <v>1212</v>
          </cell>
          <cell r="BN193">
            <v>1320</v>
          </cell>
          <cell r="BO193">
            <v>987</v>
          </cell>
          <cell r="BP193">
            <v>7.9969657563935845</v>
          </cell>
          <cell r="BQ193">
            <v>624</v>
          </cell>
          <cell r="BR193">
            <v>18449</v>
          </cell>
        </row>
        <row r="194">
          <cell r="BK194">
            <v>4179</v>
          </cell>
          <cell r="BL194">
            <v>132</v>
          </cell>
          <cell r="BM194">
            <v>3123</v>
          </cell>
          <cell r="BN194">
            <v>3255</v>
          </cell>
          <cell r="BO194">
            <v>924</v>
          </cell>
          <cell r="BP194">
            <v>4.9310839913854991</v>
          </cell>
          <cell r="BQ194">
            <v>627</v>
          </cell>
          <cell r="BR194">
            <v>20607</v>
          </cell>
        </row>
        <row r="195">
          <cell r="BK195">
            <v>4805</v>
          </cell>
          <cell r="BL195">
            <v>2330</v>
          </cell>
          <cell r="BM195">
            <v>1540</v>
          </cell>
          <cell r="BN195">
            <v>3870</v>
          </cell>
          <cell r="BO195">
            <v>935</v>
          </cell>
          <cell r="BP195">
            <v>5.1843912591050989</v>
          </cell>
          <cell r="BQ195">
            <v>645</v>
          </cell>
          <cell r="BR195">
            <v>24911</v>
          </cell>
        </row>
        <row r="196">
          <cell r="BK196">
            <v>4309</v>
          </cell>
          <cell r="BL196">
            <v>1116</v>
          </cell>
          <cell r="BM196">
            <v>2082</v>
          </cell>
          <cell r="BN196">
            <v>3198</v>
          </cell>
          <cell r="BO196">
            <v>1111</v>
          </cell>
          <cell r="BP196">
            <v>5.1872824321188213</v>
          </cell>
          <cell r="BQ196">
            <v>649</v>
          </cell>
          <cell r="BR196">
            <v>22352</v>
          </cell>
        </row>
        <row r="197">
          <cell r="BK197">
            <v>3798</v>
          </cell>
          <cell r="BL197">
            <v>157</v>
          </cell>
          <cell r="BM197">
            <v>2373</v>
          </cell>
          <cell r="BN197">
            <v>2530</v>
          </cell>
          <cell r="BO197">
            <v>1268</v>
          </cell>
          <cell r="BP197">
            <v>5.6276987888362298</v>
          </cell>
          <cell r="BQ197">
            <v>642</v>
          </cell>
          <cell r="BR197">
            <v>21374</v>
          </cell>
        </row>
        <row r="198">
          <cell r="BK198">
            <v>2229</v>
          </cell>
          <cell r="BL198">
            <v>101</v>
          </cell>
          <cell r="BM198">
            <v>1180</v>
          </cell>
          <cell r="BN198">
            <v>1281</v>
          </cell>
          <cell r="BO198">
            <v>948</v>
          </cell>
          <cell r="BP198">
            <v>9.4679228353521765</v>
          </cell>
          <cell r="BQ198">
            <v>638</v>
          </cell>
          <cell r="BR198">
            <v>21104</v>
          </cell>
        </row>
        <row r="199">
          <cell r="BK199">
            <v>538</v>
          </cell>
          <cell r="BL199">
            <v>27</v>
          </cell>
          <cell r="BM199">
            <v>422</v>
          </cell>
          <cell r="BN199">
            <v>449</v>
          </cell>
          <cell r="BO199">
            <v>89</v>
          </cell>
          <cell r="BP199">
            <v>41.825278810408925</v>
          </cell>
          <cell r="BQ199">
            <v>635</v>
          </cell>
          <cell r="BR199">
            <v>22502</v>
          </cell>
        </row>
        <row r="200">
          <cell r="BK200">
            <v>871</v>
          </cell>
          <cell r="BL200">
            <v>34</v>
          </cell>
          <cell r="BM200">
            <v>758</v>
          </cell>
          <cell r="BN200">
            <v>792</v>
          </cell>
          <cell r="BO200">
            <v>79</v>
          </cell>
          <cell r="BP200">
            <v>26.40642939150402</v>
          </cell>
          <cell r="BQ200">
            <v>636</v>
          </cell>
          <cell r="BR200">
            <v>23000</v>
          </cell>
        </row>
        <row r="201">
          <cell r="BK201">
            <v>2265</v>
          </cell>
          <cell r="BL201">
            <v>57</v>
          </cell>
          <cell r="BM201">
            <v>1786</v>
          </cell>
          <cell r="BN201">
            <v>1843</v>
          </cell>
          <cell r="BO201">
            <v>422</v>
          </cell>
          <cell r="BP201">
            <v>10.290066225165562</v>
          </cell>
          <cell r="BQ201">
            <v>632</v>
          </cell>
          <cell r="BR201">
            <v>23307</v>
          </cell>
        </row>
        <row r="202">
          <cell r="BK202">
            <v>3344</v>
          </cell>
          <cell r="BL202">
            <v>296</v>
          </cell>
          <cell r="BM202">
            <v>2407</v>
          </cell>
          <cell r="BN202">
            <v>2703</v>
          </cell>
          <cell r="BO202">
            <v>641</v>
          </cell>
          <cell r="BP202">
            <v>6.5325956937799043</v>
          </cell>
          <cell r="BQ202">
            <v>633</v>
          </cell>
          <cell r="BR202">
            <v>21845</v>
          </cell>
        </row>
        <row r="203">
          <cell r="BK203">
            <v>3535</v>
          </cell>
          <cell r="BL203">
            <v>153</v>
          </cell>
          <cell r="BM203">
            <v>2514</v>
          </cell>
          <cell r="BN203">
            <v>2667</v>
          </cell>
          <cell r="BO203">
            <v>868</v>
          </cell>
          <cell r="BP203">
            <v>6.8636492220650638</v>
          </cell>
          <cell r="BQ203">
            <v>634</v>
          </cell>
          <cell r="BR203">
            <v>24263</v>
          </cell>
        </row>
        <row r="204">
          <cell r="BK204">
            <v>4218</v>
          </cell>
          <cell r="BL204">
            <v>141</v>
          </cell>
          <cell r="BM204">
            <v>2985</v>
          </cell>
          <cell r="BN204">
            <v>3126</v>
          </cell>
          <cell r="BO204">
            <v>1092</v>
          </cell>
          <cell r="BP204">
            <v>5.6194879089615934</v>
          </cell>
          <cell r="BQ204">
            <v>634</v>
          </cell>
          <cell r="BR204">
            <v>23703</v>
          </cell>
        </row>
        <row r="205">
          <cell r="BK205">
            <v>4829</v>
          </cell>
          <cell r="BL205">
            <v>96</v>
          </cell>
          <cell r="BM205">
            <v>3274</v>
          </cell>
          <cell r="BN205">
            <v>3370</v>
          </cell>
          <cell r="BO205">
            <v>1459</v>
          </cell>
          <cell r="BP205">
            <v>5.2273762683785465</v>
          </cell>
          <cell r="BQ205">
            <v>634</v>
          </cell>
          <cell r="BR205">
            <v>25243</v>
          </cell>
        </row>
        <row r="206">
          <cell r="BK206">
            <v>4876</v>
          </cell>
          <cell r="BL206">
            <v>257</v>
          </cell>
          <cell r="BM206">
            <v>3254</v>
          </cell>
          <cell r="BN206">
            <v>3511</v>
          </cell>
          <cell r="BO206">
            <v>1365</v>
          </cell>
          <cell r="BP206">
            <v>5.7264150943396226</v>
          </cell>
          <cell r="BQ206">
            <v>638</v>
          </cell>
          <cell r="BR206">
            <v>27922</v>
          </cell>
        </row>
        <row r="207">
          <cell r="BK207">
            <v>4846</v>
          </cell>
          <cell r="BL207">
            <v>548</v>
          </cell>
          <cell r="BM207">
            <v>3351</v>
          </cell>
          <cell r="BN207">
            <v>3899</v>
          </cell>
          <cell r="BO207">
            <v>947</v>
          </cell>
          <cell r="BP207">
            <v>5.9585224927775489</v>
          </cell>
          <cell r="BQ207">
            <v>631</v>
          </cell>
          <cell r="BR207">
            <v>28875</v>
          </cell>
        </row>
        <row r="208">
          <cell r="BK208">
            <v>3470</v>
          </cell>
          <cell r="BL208">
            <v>180</v>
          </cell>
          <cell r="BM208">
            <v>2488</v>
          </cell>
          <cell r="BN208">
            <v>2668</v>
          </cell>
          <cell r="BO208">
            <v>802</v>
          </cell>
          <cell r="BP208">
            <v>8.2861671469740639</v>
          </cell>
          <cell r="BQ208">
            <v>626</v>
          </cell>
          <cell r="BR208">
            <v>28753</v>
          </cell>
        </row>
        <row r="209">
          <cell r="BK209">
            <v>4258</v>
          </cell>
          <cell r="BL209">
            <v>84</v>
          </cell>
          <cell r="BM209">
            <v>3141</v>
          </cell>
          <cell r="BN209">
            <v>3225</v>
          </cell>
          <cell r="BO209">
            <v>1033</v>
          </cell>
          <cell r="BP209">
            <v>6.351808360732738</v>
          </cell>
          <cell r="BQ209">
            <v>620</v>
          </cell>
          <cell r="BR209">
            <v>27046</v>
          </cell>
        </row>
        <row r="210">
          <cell r="BK210">
            <v>5311</v>
          </cell>
          <cell r="BL210">
            <v>75</v>
          </cell>
          <cell r="BM210">
            <v>4149</v>
          </cell>
          <cell r="BN210">
            <v>4224</v>
          </cell>
          <cell r="BO210">
            <v>1087</v>
          </cell>
          <cell r="BP210">
            <v>5.2460930144982116</v>
          </cell>
          <cell r="BQ210">
            <v>623</v>
          </cell>
          <cell r="BR210">
            <v>27862</v>
          </cell>
        </row>
        <row r="211">
          <cell r="BK211">
            <v>3477</v>
          </cell>
          <cell r="BL211">
            <v>54</v>
          </cell>
          <cell r="BM211">
            <v>2523</v>
          </cell>
          <cell r="BN211">
            <v>2577</v>
          </cell>
          <cell r="BO211">
            <v>900</v>
          </cell>
          <cell r="BP211">
            <v>7.8331895312050621</v>
          </cell>
          <cell r="BQ211">
            <v>612</v>
          </cell>
          <cell r="BR211">
            <v>27236</v>
          </cell>
        </row>
        <row r="212">
          <cell r="BK212">
            <v>3528</v>
          </cell>
          <cell r="BL212">
            <v>190</v>
          </cell>
          <cell r="BM212">
            <v>2539</v>
          </cell>
          <cell r="BN212">
            <v>2729</v>
          </cell>
          <cell r="BO212">
            <v>799</v>
          </cell>
          <cell r="BP212">
            <v>7.6825396825396828</v>
          </cell>
          <cell r="BQ212">
            <v>612</v>
          </cell>
          <cell r="BR212">
            <v>27104</v>
          </cell>
        </row>
        <row r="213">
          <cell r="BK213">
            <v>3853</v>
          </cell>
          <cell r="BL213">
            <v>56</v>
          </cell>
          <cell r="BM213">
            <v>3003</v>
          </cell>
          <cell r="BN213">
            <v>3059</v>
          </cell>
          <cell r="BO213">
            <v>794</v>
          </cell>
          <cell r="BP213">
            <v>6.7931481962107449</v>
          </cell>
          <cell r="BQ213">
            <v>603</v>
          </cell>
          <cell r="BR213">
            <v>26174</v>
          </cell>
        </row>
        <row r="214">
          <cell r="BK214">
            <v>3844</v>
          </cell>
          <cell r="BL214">
            <v>65</v>
          </cell>
          <cell r="BM214">
            <v>2920</v>
          </cell>
          <cell r="BN214">
            <v>2985</v>
          </cell>
          <cell r="BO214">
            <v>859</v>
          </cell>
          <cell r="BP214">
            <v>7.0452653485952137</v>
          </cell>
          <cell r="BQ214">
            <v>605</v>
          </cell>
          <cell r="BR214">
            <v>27082</v>
          </cell>
        </row>
        <row r="215">
          <cell r="BK215">
            <v>4133</v>
          </cell>
          <cell r="BL215">
            <v>52</v>
          </cell>
          <cell r="BM215">
            <v>3159</v>
          </cell>
          <cell r="BN215">
            <v>3211</v>
          </cell>
          <cell r="BO215">
            <v>922</v>
          </cell>
          <cell r="BP215">
            <v>5.9428986208565204</v>
          </cell>
          <cell r="BQ215">
            <v>594</v>
          </cell>
          <cell r="BR215">
            <v>24562</v>
          </cell>
        </row>
        <row r="216">
          <cell r="BK216">
            <v>4364</v>
          </cell>
          <cell r="BL216">
            <v>126</v>
          </cell>
          <cell r="BM216">
            <v>3167</v>
          </cell>
          <cell r="BN216">
            <v>3293</v>
          </cell>
          <cell r="BO216">
            <v>1071</v>
          </cell>
          <cell r="BP216">
            <v>5.4367552703941335</v>
          </cell>
          <cell r="BQ216">
            <v>593</v>
          </cell>
          <cell r="BR216">
            <v>23726</v>
          </cell>
        </row>
        <row r="217">
          <cell r="BK217">
            <v>3898</v>
          </cell>
          <cell r="BL217">
            <v>210</v>
          </cell>
          <cell r="BM217">
            <v>2749</v>
          </cell>
          <cell r="BN217">
            <v>2959</v>
          </cell>
          <cell r="BO217">
            <v>939</v>
          </cell>
          <cell r="BP217">
            <v>6.2993842996408418</v>
          </cell>
          <cell r="BQ217">
            <v>587</v>
          </cell>
          <cell r="BR217">
            <v>24555</v>
          </cell>
        </row>
        <row r="218">
          <cell r="BK218">
            <v>4626</v>
          </cell>
          <cell r="BL218">
            <v>254</v>
          </cell>
          <cell r="BM218">
            <v>3323</v>
          </cell>
          <cell r="BN218">
            <v>3577</v>
          </cell>
          <cell r="BO218">
            <v>1049</v>
          </cell>
          <cell r="BP218">
            <v>5.476005188067445</v>
          </cell>
          <cell r="BQ218">
            <v>591</v>
          </cell>
          <cell r="BR218">
            <v>25332</v>
          </cell>
        </row>
        <row r="219">
          <cell r="BK219">
            <v>3520</v>
          </cell>
          <cell r="BL219">
            <v>384</v>
          </cell>
          <cell r="BM219">
            <v>2374</v>
          </cell>
          <cell r="BN219">
            <v>2758</v>
          </cell>
          <cell r="BO219">
            <v>762</v>
          </cell>
          <cell r="BP219">
            <v>7.521590909090909</v>
          </cell>
          <cell r="BQ219">
            <v>589</v>
          </cell>
          <cell r="BR219">
            <v>26476</v>
          </cell>
        </row>
        <row r="220">
          <cell r="BK220">
            <v>3592</v>
          </cell>
          <cell r="BL220">
            <v>169</v>
          </cell>
          <cell r="BM220">
            <v>2499</v>
          </cell>
          <cell r="BN220">
            <v>2668</v>
          </cell>
          <cell r="BO220">
            <v>924</v>
          </cell>
          <cell r="BP220">
            <v>7.380289532293987</v>
          </cell>
          <cell r="BQ220">
            <v>570</v>
          </cell>
          <cell r="BR220">
            <v>26510</v>
          </cell>
        </row>
        <row r="221">
          <cell r="BK221">
            <v>4448</v>
          </cell>
          <cell r="BL221">
            <v>387</v>
          </cell>
          <cell r="BM221">
            <v>2939</v>
          </cell>
          <cell r="BN221">
            <v>3326</v>
          </cell>
          <cell r="BO221">
            <v>1122</v>
          </cell>
          <cell r="BP221">
            <v>5.6715377697841722</v>
          </cell>
          <cell r="BQ221">
            <v>563</v>
          </cell>
          <cell r="BR221">
            <v>25227</v>
          </cell>
        </row>
        <row r="222">
          <cell r="BK222">
            <v>4192</v>
          </cell>
          <cell r="BL222">
            <v>300</v>
          </cell>
          <cell r="BM222">
            <v>2918</v>
          </cell>
          <cell r="BN222">
            <v>3218</v>
          </cell>
          <cell r="BO222">
            <v>974</v>
          </cell>
          <cell r="BP222">
            <v>5.8036736641221376</v>
          </cell>
          <cell r="BQ222">
            <v>559</v>
          </cell>
          <cell r="BR222">
            <v>24329</v>
          </cell>
        </row>
        <row r="223">
          <cell r="BK223">
            <v>4708</v>
          </cell>
          <cell r="BL223">
            <v>430</v>
          </cell>
          <cell r="BM223">
            <v>3499</v>
          </cell>
          <cell r="BN223">
            <v>3929</v>
          </cell>
          <cell r="BO223">
            <v>779</v>
          </cell>
          <cell r="BP223">
            <v>5.3644859813084116</v>
          </cell>
          <cell r="BQ223">
            <v>540</v>
          </cell>
          <cell r="BR223">
            <v>25256</v>
          </cell>
        </row>
        <row r="224">
          <cell r="BK224">
            <v>4868</v>
          </cell>
          <cell r="BL224">
            <v>181</v>
          </cell>
          <cell r="BM224">
            <v>3712</v>
          </cell>
          <cell r="BN224">
            <v>3893</v>
          </cell>
          <cell r="BO224">
            <v>975</v>
          </cell>
          <cell r="BP224">
            <v>5.3701725554642561</v>
          </cell>
          <cell r="BQ224">
            <v>533</v>
          </cell>
          <cell r="BR224">
            <v>26142</v>
          </cell>
        </row>
        <row r="225">
          <cell r="BK225">
            <v>4023</v>
          </cell>
          <cell r="BL225">
            <v>232</v>
          </cell>
          <cell r="BM225">
            <v>3116</v>
          </cell>
          <cell r="BN225">
            <v>3348</v>
          </cell>
          <cell r="BO225">
            <v>675</v>
          </cell>
          <cell r="BP225">
            <v>6.5831469052945559</v>
          </cell>
          <cell r="BQ225">
            <v>539</v>
          </cell>
          <cell r="BR225">
            <v>26484</v>
          </cell>
        </row>
        <row r="226">
          <cell r="BK226">
            <v>3546</v>
          </cell>
          <cell r="BL226">
            <v>167</v>
          </cell>
          <cell r="BM226">
            <v>2606</v>
          </cell>
          <cell r="BN226">
            <v>2773</v>
          </cell>
          <cell r="BO226">
            <v>773</v>
          </cell>
          <cell r="BP226">
            <v>7.5098702763677387</v>
          </cell>
          <cell r="BQ226">
            <v>536</v>
          </cell>
          <cell r="BR226">
            <v>26630</v>
          </cell>
        </row>
        <row r="227">
          <cell r="BK227">
            <v>3853</v>
          </cell>
          <cell r="BL227">
            <v>317</v>
          </cell>
          <cell r="BM227">
            <v>2771</v>
          </cell>
          <cell r="BN227">
            <v>3088</v>
          </cell>
          <cell r="BO227">
            <v>765</v>
          </cell>
          <cell r="BP227">
            <v>6.5606021282117828</v>
          </cell>
          <cell r="BQ227">
            <v>534</v>
          </cell>
          <cell r="BR227">
            <v>25278</v>
          </cell>
        </row>
        <row r="228">
          <cell r="BK228">
            <v>3436</v>
          </cell>
          <cell r="BL228">
            <v>437</v>
          </cell>
          <cell r="BM228">
            <v>2399</v>
          </cell>
          <cell r="BN228">
            <v>2836</v>
          </cell>
          <cell r="BO228">
            <v>600</v>
          </cell>
          <cell r="BP228">
            <v>7.8600116414435393</v>
          </cell>
          <cell r="BQ228">
            <v>544</v>
          </cell>
          <cell r="BR228">
            <v>27007</v>
          </cell>
        </row>
        <row r="229">
          <cell r="BK229">
            <v>3726</v>
          </cell>
          <cell r="BL229">
            <v>182</v>
          </cell>
          <cell r="BM229">
            <v>2762</v>
          </cell>
          <cell r="BN229">
            <v>2944</v>
          </cell>
          <cell r="BO229">
            <v>782</v>
          </cell>
          <cell r="BP229">
            <v>7.6285560923242084</v>
          </cell>
          <cell r="BQ229">
            <v>535</v>
          </cell>
          <cell r="BR229">
            <v>28424</v>
          </cell>
        </row>
        <row r="230">
          <cell r="BK230">
            <v>3149</v>
          </cell>
          <cell r="BL230">
            <v>330</v>
          </cell>
          <cell r="BM230">
            <v>2260</v>
          </cell>
          <cell r="BN230">
            <v>2590</v>
          </cell>
          <cell r="BO230">
            <v>559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>
    <tabColor theme="3" tint="-0.499984740745262"/>
  </sheetPr>
  <dimension ref="A1:M32"/>
  <sheetViews>
    <sheetView showGridLines="0" tabSelected="1" topLeftCell="A10" zoomScaleNormal="100" zoomScaleSheetLayoutView="100" zoomScalePageLayoutView="80" workbookViewId="0">
      <selection activeCell="C36" sqref="B36:C36"/>
    </sheetView>
  </sheetViews>
  <sheetFormatPr baseColWidth="10" defaultColWidth="10.85546875" defaultRowHeight="12.75" x14ac:dyDescent="0.2"/>
  <cols>
    <col min="1" max="1" width="10.85546875" style="1"/>
    <col min="2" max="2" width="9.5703125" style="1" customWidth="1"/>
    <col min="3" max="10" width="10.85546875" style="1"/>
    <col min="11" max="11" width="11.5703125" style="1" customWidth="1"/>
    <col min="12" max="12" width="11.7109375" style="1" customWidth="1"/>
    <col min="13" max="16384" width="10.85546875" style="1"/>
  </cols>
  <sheetData>
    <row r="1" spans="1:12" x14ac:dyDescent="0.2">
      <c r="A1" s="16" t="s">
        <v>110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8"/>
    </row>
    <row r="2" spans="1:12" x14ac:dyDescent="0.2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1"/>
    </row>
    <row r="3" spans="1:12" x14ac:dyDescent="0.2">
      <c r="A3" s="19"/>
      <c r="B3" s="20"/>
      <c r="C3" s="20"/>
      <c r="D3" s="20"/>
      <c r="E3" s="20"/>
      <c r="F3" s="20"/>
      <c r="G3" s="20"/>
      <c r="H3" s="20"/>
      <c r="I3" s="20"/>
      <c r="J3" s="20"/>
      <c r="K3" s="20"/>
      <c r="L3" s="21"/>
    </row>
    <row r="4" spans="1:12" x14ac:dyDescent="0.2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  <c r="L4" s="21"/>
    </row>
    <row r="5" spans="1:12" x14ac:dyDescent="0.2">
      <c r="A5" s="19"/>
      <c r="B5" s="20"/>
      <c r="C5" s="20"/>
      <c r="D5" s="20"/>
      <c r="E5" s="20"/>
      <c r="F5" s="20"/>
      <c r="G5" s="20"/>
      <c r="H5" s="20"/>
      <c r="I5" s="20"/>
      <c r="J5" s="20"/>
      <c r="K5" s="20"/>
      <c r="L5" s="21"/>
    </row>
    <row r="6" spans="1:12" x14ac:dyDescent="0.2">
      <c r="A6" s="19"/>
      <c r="B6" s="20"/>
      <c r="C6" s="20"/>
      <c r="D6" s="20"/>
      <c r="E6" s="20"/>
      <c r="F6" s="20"/>
      <c r="G6" s="20"/>
      <c r="H6" s="20"/>
      <c r="I6" s="20"/>
      <c r="J6" s="20"/>
      <c r="K6" s="20"/>
      <c r="L6" s="21"/>
    </row>
    <row r="7" spans="1:12" ht="7.5" customHeight="1" x14ac:dyDescent="0.2">
      <c r="A7" s="19"/>
      <c r="B7" s="20"/>
      <c r="C7" s="20"/>
      <c r="D7" s="20"/>
      <c r="E7" s="20"/>
      <c r="F7" s="20"/>
      <c r="G7" s="20"/>
      <c r="H7" s="20"/>
      <c r="I7" s="20"/>
      <c r="J7" s="20"/>
      <c r="K7" s="20"/>
      <c r="L7" s="21"/>
    </row>
    <row r="8" spans="1:12" ht="7.5" customHeight="1" x14ac:dyDescent="0.2">
      <c r="A8" s="19"/>
      <c r="B8" s="20"/>
      <c r="C8" s="20"/>
      <c r="D8" s="20"/>
      <c r="E8" s="20"/>
      <c r="F8" s="20"/>
      <c r="G8" s="20"/>
      <c r="H8" s="20"/>
      <c r="I8" s="20"/>
      <c r="J8" s="20"/>
      <c r="K8" s="20"/>
      <c r="L8" s="21"/>
    </row>
    <row r="9" spans="1:12" ht="15.75" customHeight="1" x14ac:dyDescent="0.2">
      <c r="L9" s="21"/>
    </row>
    <row r="10" spans="1:12" x14ac:dyDescent="0.2">
      <c r="L10" s="195"/>
    </row>
    <row r="11" spans="1:12" x14ac:dyDescent="0.2">
      <c r="L11" s="195"/>
    </row>
    <row r="12" spans="1:12" x14ac:dyDescent="0.2">
      <c r="A12" s="340" t="s">
        <v>111</v>
      </c>
      <c r="B12" s="341"/>
      <c r="C12" s="341"/>
      <c r="D12" s="341"/>
      <c r="E12" s="341"/>
      <c r="F12" s="341"/>
      <c r="G12" s="341"/>
      <c r="H12" s="341"/>
      <c r="I12" s="341"/>
      <c r="J12" s="341"/>
      <c r="K12" s="341"/>
      <c r="L12" s="342"/>
    </row>
    <row r="13" spans="1:12" x14ac:dyDescent="0.2">
      <c r="A13" s="19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1"/>
    </row>
    <row r="14" spans="1:12" x14ac:dyDescent="0.2">
      <c r="A14" s="22" t="s">
        <v>112</v>
      </c>
      <c r="C14" s="23"/>
      <c r="H14" s="24" t="s">
        <v>113</v>
      </c>
      <c r="K14" s="25"/>
      <c r="L14" s="26"/>
    </row>
    <row r="15" spans="1:12" x14ac:dyDescent="0.2">
      <c r="A15" s="19"/>
      <c r="I15" s="27"/>
      <c r="K15" s="25"/>
      <c r="L15" s="26"/>
    </row>
    <row r="16" spans="1:12" x14ac:dyDescent="0.2">
      <c r="A16" s="19"/>
      <c r="B16" s="28" t="s">
        <v>125</v>
      </c>
      <c r="I16" s="29" t="s">
        <v>114</v>
      </c>
      <c r="K16" s="25"/>
      <c r="L16" s="26"/>
    </row>
    <row r="17" spans="1:13" x14ac:dyDescent="0.2">
      <c r="A17" s="19"/>
      <c r="B17" s="28" t="s">
        <v>180</v>
      </c>
      <c r="I17" s="29" t="s">
        <v>115</v>
      </c>
      <c r="K17" s="25"/>
      <c r="L17" s="26"/>
    </row>
    <row r="18" spans="1:13" x14ac:dyDescent="0.2">
      <c r="A18" s="19"/>
      <c r="B18" s="28" t="s">
        <v>126</v>
      </c>
      <c r="I18" s="29" t="s">
        <v>116</v>
      </c>
      <c r="K18" s="25"/>
      <c r="L18" s="26"/>
    </row>
    <row r="19" spans="1:13" x14ac:dyDescent="0.2">
      <c r="A19" s="19"/>
      <c r="B19" s="29" t="s">
        <v>127</v>
      </c>
      <c r="I19" s="29" t="s">
        <v>117</v>
      </c>
      <c r="K19" s="25"/>
      <c r="L19" s="26"/>
    </row>
    <row r="20" spans="1:13" x14ac:dyDescent="0.2">
      <c r="A20" s="19"/>
      <c r="B20" s="29" t="s">
        <v>128</v>
      </c>
      <c r="I20" s="29" t="s">
        <v>118</v>
      </c>
      <c r="K20" s="25"/>
      <c r="L20" s="26"/>
    </row>
    <row r="21" spans="1:13" x14ac:dyDescent="0.2">
      <c r="A21" s="19"/>
      <c r="B21" s="29" t="s">
        <v>129</v>
      </c>
      <c r="I21" s="29" t="s">
        <v>119</v>
      </c>
      <c r="K21" s="25"/>
      <c r="L21" s="26"/>
    </row>
    <row r="22" spans="1:13" x14ac:dyDescent="0.2">
      <c r="A22" s="19"/>
      <c r="B22" s="28" t="s">
        <v>130</v>
      </c>
      <c r="I22" s="29" t="s">
        <v>77</v>
      </c>
      <c r="K22" s="25"/>
      <c r="L22" s="26"/>
    </row>
    <row r="23" spans="1:13" x14ac:dyDescent="0.2">
      <c r="A23" s="19"/>
      <c r="B23" s="28" t="s">
        <v>131</v>
      </c>
      <c r="I23" s="29" t="s">
        <v>120</v>
      </c>
      <c r="K23" s="25"/>
      <c r="L23" s="26"/>
    </row>
    <row r="24" spans="1:13" x14ac:dyDescent="0.2">
      <c r="A24" s="19"/>
      <c r="B24" s="29" t="s">
        <v>132</v>
      </c>
      <c r="I24" s="28" t="s">
        <v>121</v>
      </c>
      <c r="K24" s="25"/>
      <c r="L24" s="26"/>
    </row>
    <row r="25" spans="1:13" x14ac:dyDescent="0.2">
      <c r="A25" s="19"/>
      <c r="B25" s="29" t="s">
        <v>133</v>
      </c>
      <c r="I25" s="28" t="s">
        <v>140</v>
      </c>
      <c r="K25" s="25"/>
      <c r="L25" s="26"/>
    </row>
    <row r="26" spans="1:13" x14ac:dyDescent="0.2">
      <c r="A26" s="19"/>
      <c r="B26" s="29" t="s">
        <v>134</v>
      </c>
      <c r="I26" s="29" t="s">
        <v>122</v>
      </c>
      <c r="K26" s="25"/>
      <c r="L26" s="26"/>
    </row>
    <row r="27" spans="1:13" x14ac:dyDescent="0.2">
      <c r="A27" s="19"/>
      <c r="B27" s="29" t="s">
        <v>135</v>
      </c>
      <c r="I27" s="29" t="s">
        <v>123</v>
      </c>
      <c r="K27" s="25"/>
      <c r="L27" s="26"/>
    </row>
    <row r="28" spans="1:13" ht="16.5" customHeight="1" x14ac:dyDescent="0.2">
      <c r="A28" s="19"/>
      <c r="B28" s="30"/>
      <c r="I28" s="29" t="s">
        <v>124</v>
      </c>
      <c r="K28" s="25"/>
      <c r="L28" s="26"/>
    </row>
    <row r="29" spans="1:13" ht="16.5" customHeight="1" x14ac:dyDescent="0.2">
      <c r="A29" s="19"/>
      <c r="B29" s="30"/>
      <c r="I29" s="29"/>
      <c r="K29" s="25"/>
      <c r="L29" s="26"/>
    </row>
    <row r="30" spans="1:13" ht="16.5" customHeight="1" x14ac:dyDescent="0.2">
      <c r="A30" s="222" t="s">
        <v>196</v>
      </c>
      <c r="B30" s="30"/>
      <c r="K30" s="25"/>
      <c r="L30" s="26"/>
    </row>
    <row r="31" spans="1:13" ht="12.75" customHeight="1" x14ac:dyDescent="0.2">
      <c r="A31" s="222" t="s">
        <v>195</v>
      </c>
      <c r="K31" s="29"/>
      <c r="L31" s="31"/>
    </row>
    <row r="32" spans="1:13" x14ac:dyDescent="0.2">
      <c r="A32" s="213" t="s">
        <v>245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3"/>
      <c r="M32" s="34"/>
    </row>
  </sheetData>
  <mergeCells count="1">
    <mergeCell ref="A12:L12"/>
  </mergeCells>
  <hyperlinks>
    <hyperlink ref="I16" location="'Histórico licencias total'!A1" display="Total área licenciada" xr:uid="{00000000-0004-0000-0000-000000000000}"/>
    <hyperlink ref="I17" location="'Histórico licencias vivienda'!A1" display="Área licenciada para vivienda" xr:uid="{00000000-0004-0000-0000-000001000000}"/>
    <hyperlink ref="I18" location="'Histórico licencias VIS'!A1" display="Área licenciada para VIS" xr:uid="{00000000-0004-0000-0000-000002000000}"/>
    <hyperlink ref="I19" location="'Histórico licencias No VIS'!A1" display="Área licenciada para vivienda No VIS" xr:uid="{00000000-0004-0000-0000-000003000000}"/>
    <hyperlink ref="I20" location="'Histórico licencias otros dest'!A1" display="Área licenciada para otros destinos" xr:uid="{00000000-0004-0000-0000-000004000000}"/>
    <hyperlink ref="I22" location="'Histórico ventas vivienda'!A1" display="Ventas de vivienda" xr:uid="{00000000-0004-0000-0000-000005000000}"/>
    <hyperlink ref="I27" location="'Histórico oferta vivienda'!A1" display="Oferta de vivienda" xr:uid="{00000000-0004-0000-0000-000006000000}"/>
    <hyperlink ref="I28" location="'Histórico rotación'!A1" display="Rotación de vivienda" xr:uid="{00000000-0004-0000-0000-000007000000}"/>
    <hyperlink ref="B20" location="'Despachos cemento'!A1" display="Despachos de cemento" xr:uid="{00000000-0004-0000-0000-000008000000}"/>
    <hyperlink ref="B17" location="'Resumen precios y costos'!A1" display="Precios y costos" xr:uid="{00000000-0004-0000-0000-000009000000}"/>
    <hyperlink ref="B18" location="'Resumen empleo'!A1" display="Empleo sector de la construcción" xr:uid="{00000000-0004-0000-0000-00000A000000}"/>
    <hyperlink ref="B21" location="'Insumos importados'!A1" display="Insumos de la construcción importados" xr:uid="{00000000-0004-0000-0000-00000B000000}"/>
    <hyperlink ref="I23" location="'Histórico ventas VIP'!A1" display="Ventas de VIP" xr:uid="{00000000-0004-0000-0000-00000C000000}"/>
    <hyperlink ref="I26" location="'Histórico ventas No VIS'!A1" display="Ventas de vivienda diferente a VIS" xr:uid="{00000000-0004-0000-0000-00000D000000}"/>
    <hyperlink ref="I21" location="'Histórico proyectos'!A1" display="Proyectos" xr:uid="{00000000-0004-0000-0000-00000E000000}"/>
    <hyperlink ref="B19" location="'Resumen ventas vivienda'!A1" display="Resumen ventas de vivienda" xr:uid="{00000000-0004-0000-0000-00000F000000}"/>
    <hyperlink ref="B24" location="'Producción concreto'!Área_de_impresión" display="Producción industrial de concreto para construcción" xr:uid="{00000000-0004-0000-0000-000010000000}"/>
    <hyperlink ref="B25" location="'Producción concreto vivienda'!Área_de_impresión" display="Producción industrial de concreto para vivienda" xr:uid="{00000000-0004-0000-0000-000011000000}"/>
    <hyperlink ref="B26" location="'Producción concreto edificacion'!Área_de_impresión" display="Producción industrial de concreto para edificaciones no residenciales" xr:uid="{00000000-0004-0000-0000-000012000000}"/>
    <hyperlink ref="B27" location="'Producción concreto obras civil'!Área_de_impresión" display="Producción industrial de concreto para obras civiles" xr:uid="{00000000-0004-0000-0000-000013000000}"/>
    <hyperlink ref="I24" location="'Histórico ventas VIS'!Área_de_impresión" display="Ventas de VIS" xr:uid="{00000000-0004-0000-0000-000014000000}"/>
    <hyperlink ref="B16" location="'Resumen licencias área '!A1" display="Área licenciada para edificaciones" xr:uid="{00000000-0004-0000-0000-000015000000}"/>
    <hyperlink ref="I25" location="'Histórico ventas VIS 70-150sml'!Área_de_impresión" display="Ventas de VIS entre 70 y 150 SMMLV" xr:uid="{00000000-0004-0000-0000-000016000000}"/>
    <hyperlink ref="B22" location="'Insumos importados edif.'!A1" display="Insumos de la construcción importados para edificaciones " xr:uid="{00000000-0004-0000-0000-000017000000}"/>
    <hyperlink ref="B23" location="'Insumos importados obras c.'!A1" display="Insumos de la construcción importados para oras civiles" xr:uid="{00000000-0004-0000-0000-000018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-0.499984740745262"/>
  </sheetPr>
  <dimension ref="A1:AE173"/>
  <sheetViews>
    <sheetView showGridLines="0" zoomScaleNormal="100" zoomScaleSheetLayoutView="100" workbookViewId="0">
      <selection activeCell="N15" sqref="N15"/>
    </sheetView>
  </sheetViews>
  <sheetFormatPr baseColWidth="10" defaultRowHeight="12.75" x14ac:dyDescent="0.2"/>
  <cols>
    <col min="1" max="1" width="1.85546875" style="52" customWidth="1"/>
    <col min="2" max="2" width="13" style="52" customWidth="1"/>
    <col min="3" max="8" width="10.7109375" style="52" customWidth="1"/>
    <col min="9" max="11" width="10.85546875" style="52" customWidth="1"/>
    <col min="12" max="12" width="1.85546875" style="52" customWidth="1"/>
    <col min="13" max="13" width="15" style="81" customWidth="1"/>
    <col min="14" max="15" width="12.42578125" style="81" customWidth="1"/>
    <col min="16" max="16" width="12.5703125" style="81" customWidth="1"/>
    <col min="17" max="17" width="11.5703125" style="81" bestFit="1" customWidth="1"/>
    <col min="18" max="18" width="11.42578125" style="81"/>
    <col min="19" max="19" width="11.42578125" style="42"/>
    <col min="20" max="31" width="11.42578125" style="81"/>
    <col min="32" max="16384" width="11.42578125" style="43"/>
  </cols>
  <sheetData>
    <row r="1" spans="1:23" ht="31.5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137"/>
      <c r="M1" s="310"/>
      <c r="N1" s="80" t="s">
        <v>62</v>
      </c>
      <c r="O1" s="80"/>
      <c r="P1" s="80"/>
      <c r="Q1" s="42"/>
      <c r="R1" s="42"/>
      <c r="T1" s="42"/>
    </row>
    <row r="2" spans="1:23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139"/>
      <c r="M2" s="310"/>
      <c r="N2" s="106">
        <v>13869835.480000002</v>
      </c>
      <c r="O2" s="107">
        <v>42736</v>
      </c>
      <c r="P2" s="308"/>
      <c r="Q2" s="42"/>
      <c r="R2" s="42"/>
      <c r="T2" s="42"/>
    </row>
    <row r="3" spans="1:23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139"/>
      <c r="M3" s="310"/>
      <c r="N3" s="106">
        <v>16267072.419999998</v>
      </c>
      <c r="O3" s="107">
        <v>42767</v>
      </c>
      <c r="P3" s="308"/>
      <c r="Q3" s="42"/>
      <c r="R3" s="42"/>
      <c r="T3" s="42"/>
    </row>
    <row r="4" spans="1:23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140"/>
      <c r="M4" s="310"/>
      <c r="N4" s="106">
        <v>18565063.199999999</v>
      </c>
      <c r="O4" s="107">
        <v>42795</v>
      </c>
      <c r="P4" s="308"/>
      <c r="Q4" s="42"/>
      <c r="R4" s="42"/>
      <c r="T4" s="42"/>
    </row>
    <row r="5" spans="1:23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140"/>
      <c r="M5" s="310"/>
      <c r="N5" s="106">
        <v>15688517.030000003</v>
      </c>
      <c r="O5" s="107">
        <v>42826</v>
      </c>
      <c r="P5" s="308"/>
      <c r="Q5" s="42"/>
      <c r="R5" s="42"/>
      <c r="T5" s="42"/>
    </row>
    <row r="6" spans="1:23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140"/>
      <c r="M6" s="310"/>
      <c r="N6" s="106">
        <v>17945595.77</v>
      </c>
      <c r="O6" s="107">
        <v>42856</v>
      </c>
      <c r="P6" s="308"/>
      <c r="Q6" s="42"/>
      <c r="R6" s="42"/>
      <c r="T6" s="42"/>
    </row>
    <row r="7" spans="1:23" x14ac:dyDescent="0.2">
      <c r="A7" s="44"/>
      <c r="B7" s="45"/>
      <c r="C7" s="363" t="s">
        <v>64</v>
      </c>
      <c r="D7" s="363"/>
      <c r="E7" s="363"/>
      <c r="F7" s="363"/>
      <c r="G7" s="363"/>
      <c r="H7" s="363"/>
      <c r="I7" s="363"/>
      <c r="J7" s="363"/>
      <c r="K7" s="363"/>
      <c r="L7" s="365"/>
      <c r="M7" s="310"/>
      <c r="N7" s="106">
        <v>13939896.089999996</v>
      </c>
      <c r="O7" s="107">
        <v>42887</v>
      </c>
      <c r="P7" s="308"/>
      <c r="Q7" s="42"/>
      <c r="R7" s="42"/>
      <c r="T7" s="42"/>
    </row>
    <row r="8" spans="1:23" x14ac:dyDescent="0.2">
      <c r="A8" s="44"/>
      <c r="B8" s="45"/>
      <c r="C8" s="348" t="s">
        <v>237</v>
      </c>
      <c r="D8" s="348"/>
      <c r="E8" s="348"/>
      <c r="F8" s="348"/>
      <c r="G8" s="348"/>
      <c r="H8" s="348"/>
      <c r="I8" s="348"/>
      <c r="J8" s="348"/>
      <c r="K8" s="348"/>
      <c r="L8" s="140"/>
      <c r="M8" s="310"/>
      <c r="N8" s="106">
        <v>12782128.569999997</v>
      </c>
      <c r="O8" s="107">
        <v>42917</v>
      </c>
      <c r="P8" s="308"/>
      <c r="Q8" s="42"/>
      <c r="R8" s="42"/>
      <c r="T8" s="42"/>
    </row>
    <row r="9" spans="1:23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20"/>
      <c r="L9" s="140"/>
      <c r="M9" s="310"/>
      <c r="N9" s="106">
        <v>20167440.249999996</v>
      </c>
      <c r="O9" s="107">
        <v>42948</v>
      </c>
      <c r="P9" s="308"/>
      <c r="Q9" s="42"/>
      <c r="R9" s="42"/>
      <c r="T9" s="42"/>
    </row>
    <row r="10" spans="1:23" ht="15.75" customHeight="1" x14ac:dyDescent="0.2">
      <c r="A10" s="44"/>
      <c r="C10" s="358" t="s">
        <v>30</v>
      </c>
      <c r="D10" s="358"/>
      <c r="E10" s="358"/>
      <c r="F10" s="358"/>
      <c r="G10" s="358"/>
      <c r="H10" s="358"/>
      <c r="I10" s="364" t="s">
        <v>227</v>
      </c>
      <c r="J10" s="364" t="s">
        <v>233</v>
      </c>
      <c r="K10" s="364" t="s">
        <v>234</v>
      </c>
      <c r="L10" s="140"/>
      <c r="M10" s="310"/>
      <c r="N10" s="106">
        <v>12629782.869999997</v>
      </c>
      <c r="O10" s="107">
        <v>42979</v>
      </c>
      <c r="P10" s="308"/>
      <c r="Q10" s="42"/>
      <c r="R10" s="42"/>
      <c r="T10" s="42"/>
    </row>
    <row r="11" spans="1:23" x14ac:dyDescent="0.2">
      <c r="A11" s="44"/>
      <c r="C11" s="53">
        <v>2017</v>
      </c>
      <c r="D11" s="53">
        <v>2018</v>
      </c>
      <c r="E11" s="53">
        <v>2019</v>
      </c>
      <c r="F11" s="53">
        <v>2020</v>
      </c>
      <c r="G11" s="53">
        <v>2021</v>
      </c>
      <c r="H11" s="53">
        <v>2022</v>
      </c>
      <c r="I11" s="364"/>
      <c r="J11" s="364"/>
      <c r="K11" s="364"/>
      <c r="L11" s="140"/>
      <c r="N11" s="106">
        <v>20770051.659999996</v>
      </c>
      <c r="O11" s="107">
        <v>43009</v>
      </c>
      <c r="P11" s="308">
        <v>16.262538333999998</v>
      </c>
      <c r="Q11" s="42"/>
      <c r="R11" s="42"/>
      <c r="T11" s="42"/>
    </row>
    <row r="12" spans="1:23" ht="12" customHeight="1" x14ac:dyDescent="0.2">
      <c r="A12" s="44"/>
      <c r="C12" s="50"/>
      <c r="D12" s="50"/>
      <c r="E12" s="50"/>
      <c r="F12" s="50"/>
      <c r="G12" s="50"/>
      <c r="H12" s="50"/>
      <c r="I12" s="50"/>
      <c r="J12" s="50"/>
      <c r="K12" s="50"/>
      <c r="L12" s="140"/>
      <c r="N12" s="106">
        <v>12771380.690000001</v>
      </c>
      <c r="O12" s="107">
        <v>43040</v>
      </c>
      <c r="P12" s="308">
        <v>15.945160366363634</v>
      </c>
      <c r="Q12" s="42"/>
      <c r="R12" s="42"/>
      <c r="T12" s="42"/>
      <c r="U12" s="42"/>
      <c r="V12" s="42"/>
      <c r="W12" s="42"/>
    </row>
    <row r="13" spans="1:23" x14ac:dyDescent="0.2">
      <c r="A13" s="44"/>
      <c r="B13" s="3" t="s">
        <v>46</v>
      </c>
      <c r="C13" s="100">
        <v>13869.835480000002</v>
      </c>
      <c r="D13" s="100">
        <v>15236.466420000001</v>
      </c>
      <c r="E13" s="100">
        <v>16706.059639999999</v>
      </c>
      <c r="F13" s="100">
        <v>22405.760000000002</v>
      </c>
      <c r="G13" s="100">
        <v>25208.164879999997</v>
      </c>
      <c r="H13" s="100">
        <v>34376.000439999996</v>
      </c>
      <c r="I13" s="55">
        <v>36.36851632652445</v>
      </c>
      <c r="J13" s="55">
        <v>136.36851632652446</v>
      </c>
      <c r="K13" s="55">
        <v>12.507519852038019</v>
      </c>
      <c r="L13" s="140"/>
      <c r="M13" s="82">
        <v>1</v>
      </c>
      <c r="N13" s="106">
        <v>10605180.900000002</v>
      </c>
      <c r="O13" s="107">
        <v>43070</v>
      </c>
      <c r="P13" s="308">
        <v>15.500162077499999</v>
      </c>
      <c r="Q13" s="42"/>
      <c r="R13" s="42"/>
      <c r="T13" s="42"/>
      <c r="U13" s="42"/>
      <c r="V13" s="42"/>
      <c r="W13" s="42"/>
    </row>
    <row r="14" spans="1:23" x14ac:dyDescent="0.2">
      <c r="A14" s="44"/>
      <c r="B14" s="3" t="s">
        <v>47</v>
      </c>
      <c r="C14" s="100">
        <v>16267.072419999999</v>
      </c>
      <c r="D14" s="100">
        <v>24753.730020000003</v>
      </c>
      <c r="E14" s="100">
        <v>27520.982770000002</v>
      </c>
      <c r="F14" s="100">
        <v>16853.115949999999</v>
      </c>
      <c r="G14" s="100">
        <v>17106.10327</v>
      </c>
      <c r="H14" s="100">
        <v>17374.110270000005</v>
      </c>
      <c r="I14" s="55">
        <v>1.5667332049259075</v>
      </c>
      <c r="J14" s="55">
        <v>101.56673320492591</v>
      </c>
      <c r="K14" s="55">
        <v>1.5011308339096807</v>
      </c>
      <c r="L14" s="140"/>
      <c r="M14" s="82">
        <v>1</v>
      </c>
      <c r="N14" s="106">
        <v>15236466.42</v>
      </c>
      <c r="O14" s="107">
        <v>43101</v>
      </c>
      <c r="P14" s="308">
        <v>15.614047989166664</v>
      </c>
      <c r="Q14" s="42"/>
      <c r="R14" s="42"/>
      <c r="T14" s="42"/>
      <c r="U14" s="42"/>
      <c r="V14" s="42"/>
      <c r="W14" s="42"/>
    </row>
    <row r="15" spans="1:23" x14ac:dyDescent="0.2">
      <c r="A15" s="44"/>
      <c r="B15" s="3" t="s">
        <v>48</v>
      </c>
      <c r="C15" s="100">
        <v>18565.063200000001</v>
      </c>
      <c r="D15" s="100">
        <v>11058.191049999998</v>
      </c>
      <c r="E15" s="100">
        <v>29030.05429</v>
      </c>
      <c r="F15" s="100">
        <v>18928.287829999997</v>
      </c>
      <c r="G15" s="100">
        <v>21069.060320000008</v>
      </c>
      <c r="H15" s="100">
        <v>16291.286889999999</v>
      </c>
      <c r="I15" s="55">
        <v>-22.676727663381648</v>
      </c>
      <c r="J15" s="55">
        <v>77.323272336618359</v>
      </c>
      <c r="K15" s="55">
        <v>11.309910908090881</v>
      </c>
      <c r="L15" s="140"/>
      <c r="M15" s="82">
        <v>1</v>
      </c>
      <c r="N15" s="106">
        <v>24753730.020000003</v>
      </c>
      <c r="O15" s="107">
        <v>43132</v>
      </c>
      <c r="P15" s="308">
        <v>16.321269455833331</v>
      </c>
      <c r="Q15" s="42"/>
      <c r="R15" s="42"/>
      <c r="T15" s="42"/>
      <c r="U15" s="42"/>
      <c r="V15" s="42"/>
      <c r="W15" s="42"/>
    </row>
    <row r="16" spans="1:23" x14ac:dyDescent="0.2">
      <c r="A16" s="44"/>
      <c r="B16" s="3" t="s">
        <v>49</v>
      </c>
      <c r="C16" s="100">
        <v>15688.517030000003</v>
      </c>
      <c r="D16" s="100">
        <v>22471.864790000003</v>
      </c>
      <c r="E16" s="100">
        <v>27072.333449999995</v>
      </c>
      <c r="F16" s="100">
        <v>9476.6771399999961</v>
      </c>
      <c r="G16" s="100">
        <v>21771.198989999994</v>
      </c>
      <c r="H16" s="100">
        <v>18399.976189999998</v>
      </c>
      <c r="I16" s="55">
        <v>-15.484782448355162</v>
      </c>
      <c r="J16" s="55">
        <v>84.515217551644838</v>
      </c>
      <c r="K16" s="55">
        <v>129.73452264302847</v>
      </c>
      <c r="L16" s="140"/>
      <c r="M16" s="82">
        <v>1</v>
      </c>
      <c r="N16" s="106">
        <v>11058191.049999997</v>
      </c>
      <c r="O16" s="107">
        <v>43160</v>
      </c>
      <c r="P16" s="308">
        <v>15.695696776666665</v>
      </c>
      <c r="Q16" s="42"/>
      <c r="R16" s="42"/>
      <c r="T16" s="42"/>
      <c r="U16" s="42"/>
      <c r="V16" s="42"/>
      <c r="W16" s="42"/>
    </row>
    <row r="17" spans="1:23" x14ac:dyDescent="0.2">
      <c r="A17" s="44"/>
      <c r="B17" s="3" t="s">
        <v>50</v>
      </c>
      <c r="C17" s="100">
        <v>17945.59577</v>
      </c>
      <c r="D17" s="100">
        <v>35925.713109999997</v>
      </c>
      <c r="E17" s="100">
        <v>21754.953239999995</v>
      </c>
      <c r="F17" s="100">
        <v>7989.4860799999997</v>
      </c>
      <c r="G17" s="100">
        <v>21630.359730000004</v>
      </c>
      <c r="H17" s="100">
        <v>32812.916059999996</v>
      </c>
      <c r="I17" s="55">
        <v>51.69842975145005</v>
      </c>
      <c r="J17" s="55">
        <v>151.69842975145005</v>
      </c>
      <c r="K17" s="55">
        <v>170.73530779591778</v>
      </c>
      <c r="L17" s="140"/>
      <c r="M17" s="82">
        <v>1</v>
      </c>
      <c r="N17" s="106">
        <v>22471864.790000003</v>
      </c>
      <c r="O17" s="107">
        <v>43191</v>
      </c>
      <c r="P17" s="308">
        <v>16.260975756666664</v>
      </c>
      <c r="Q17" s="42"/>
      <c r="R17" s="42"/>
      <c r="T17" s="42"/>
      <c r="U17" s="42"/>
      <c r="V17" s="42"/>
      <c r="W17" s="42"/>
    </row>
    <row r="18" spans="1:23" x14ac:dyDescent="0.2">
      <c r="A18" s="44"/>
      <c r="B18" s="3" t="s">
        <v>51</v>
      </c>
      <c r="C18" s="100">
        <v>13939.896089999997</v>
      </c>
      <c r="D18" s="100">
        <v>20597.132089999996</v>
      </c>
      <c r="E18" s="100">
        <v>25856.612999999994</v>
      </c>
      <c r="F18" s="100">
        <v>11237.225539999999</v>
      </c>
      <c r="G18" s="100">
        <v>29241.053300000007</v>
      </c>
      <c r="H18" s="100">
        <v>46664.021580000001</v>
      </c>
      <c r="I18" s="55">
        <v>59.58392846265901</v>
      </c>
      <c r="J18" s="55">
        <v>159.583928462659</v>
      </c>
      <c r="K18" s="55">
        <v>160.21595095616465</v>
      </c>
      <c r="L18" s="140"/>
      <c r="M18" s="82">
        <v>1</v>
      </c>
      <c r="N18" s="106">
        <v>35925713.109999999</v>
      </c>
      <c r="O18" s="107">
        <v>43221</v>
      </c>
      <c r="P18" s="308">
        <v>17.759318868333327</v>
      </c>
      <c r="Q18" s="42"/>
      <c r="R18" s="42"/>
      <c r="T18" s="42"/>
      <c r="U18" s="42"/>
      <c r="V18" s="42"/>
      <c r="W18" s="42"/>
    </row>
    <row r="19" spans="1:23" x14ac:dyDescent="0.2">
      <c r="A19" s="44"/>
      <c r="B19" s="3" t="s">
        <v>52</v>
      </c>
      <c r="C19" s="100">
        <v>12782.128569999997</v>
      </c>
      <c r="D19" s="100">
        <v>23644.378930000003</v>
      </c>
      <c r="E19" s="100">
        <v>23464.323539999994</v>
      </c>
      <c r="F19" s="100">
        <v>9874.1543499999989</v>
      </c>
      <c r="G19" s="100">
        <v>32297.608340000002</v>
      </c>
      <c r="H19" s="100">
        <v>9241.9527999999991</v>
      </c>
      <c r="I19" s="55">
        <v>-71.385024232416598</v>
      </c>
      <c r="J19" s="55">
        <v>28.614975767583413</v>
      </c>
      <c r="K19" s="55">
        <v>227.09239895566355</v>
      </c>
      <c r="L19" s="140"/>
      <c r="M19" s="82">
        <v>1</v>
      </c>
      <c r="N19" s="106">
        <v>20597132.089999996</v>
      </c>
      <c r="O19" s="107">
        <v>43252</v>
      </c>
      <c r="P19" s="308">
        <v>18.314088535</v>
      </c>
      <c r="Q19" s="42"/>
      <c r="R19" s="42"/>
      <c r="T19" s="42"/>
      <c r="U19" s="42"/>
      <c r="V19" s="42"/>
      <c r="W19" s="42"/>
    </row>
    <row r="20" spans="1:23" x14ac:dyDescent="0.2">
      <c r="A20" s="44"/>
      <c r="B20" s="3" t="s">
        <v>53</v>
      </c>
      <c r="C20" s="100">
        <v>20167.440249999996</v>
      </c>
      <c r="D20" s="100">
        <v>18570.847679999999</v>
      </c>
      <c r="E20" s="100">
        <v>29978.655549999999</v>
      </c>
      <c r="F20" s="100">
        <v>10464.542910000002</v>
      </c>
      <c r="G20" s="100">
        <v>15446.443059999998</v>
      </c>
      <c r="H20" s="100">
        <v>42382.05247000001</v>
      </c>
      <c r="I20" s="55">
        <v>174.38066035896819</v>
      </c>
      <c r="J20" s="55">
        <v>274.38066035896821</v>
      </c>
      <c r="K20" s="55">
        <v>47.607432000104374</v>
      </c>
      <c r="L20" s="140"/>
      <c r="M20" s="82">
        <v>1</v>
      </c>
      <c r="N20" s="106">
        <v>23644378.930000003</v>
      </c>
      <c r="O20" s="107">
        <v>43282</v>
      </c>
      <c r="P20" s="308">
        <v>19.219276065000003</v>
      </c>
      <c r="Q20" s="42"/>
      <c r="R20" s="42"/>
      <c r="T20" s="42"/>
      <c r="U20" s="42"/>
      <c r="V20" s="42"/>
      <c r="W20" s="42"/>
    </row>
    <row r="21" spans="1:23" x14ac:dyDescent="0.2">
      <c r="A21" s="44"/>
      <c r="B21" s="3" t="s">
        <v>54</v>
      </c>
      <c r="C21" s="100">
        <v>12629.782869999997</v>
      </c>
      <c r="D21" s="100">
        <v>20654.280220000004</v>
      </c>
      <c r="E21" s="100">
        <v>25234.874800000001</v>
      </c>
      <c r="F21" s="100">
        <v>15861.783170000012</v>
      </c>
      <c r="G21" s="100">
        <v>35978.228539999996</v>
      </c>
      <c r="H21" s="164">
        <v>30414.256260000006</v>
      </c>
      <c r="I21" s="165">
        <v>-15.464831109775346</v>
      </c>
      <c r="J21" s="165">
        <v>84.535168890224654</v>
      </c>
      <c r="K21" s="165">
        <v>126.82335368224535</v>
      </c>
      <c r="L21" s="140"/>
      <c r="M21" s="82">
        <v>1</v>
      </c>
      <c r="N21" s="106">
        <v>18570847.68</v>
      </c>
      <c r="O21" s="107">
        <v>43313</v>
      </c>
      <c r="P21" s="308">
        <v>19.086226684166665</v>
      </c>
      <c r="Q21" s="42"/>
      <c r="R21" s="42"/>
      <c r="T21" s="42"/>
      <c r="U21" s="42"/>
      <c r="V21" s="42"/>
      <c r="W21" s="42"/>
    </row>
    <row r="22" spans="1:23" x14ac:dyDescent="0.2">
      <c r="A22" s="44"/>
      <c r="B22" s="3" t="s">
        <v>55</v>
      </c>
      <c r="C22" s="100">
        <v>20770.051659999997</v>
      </c>
      <c r="D22" s="100">
        <v>21768.392630000002</v>
      </c>
      <c r="E22" s="100">
        <v>21159.497219999997</v>
      </c>
      <c r="F22" s="100">
        <v>11819.638019999999</v>
      </c>
      <c r="G22" s="100">
        <v>26229.37022999999</v>
      </c>
      <c r="H22" s="164">
        <v>25342.65108</v>
      </c>
      <c r="I22" s="165">
        <v>-3.3806345414492678</v>
      </c>
      <c r="J22" s="165">
        <v>96.619365458550732</v>
      </c>
      <c r="K22" s="165">
        <v>121.91348149255754</v>
      </c>
      <c r="L22" s="140"/>
      <c r="M22" s="82">
        <v>1</v>
      </c>
      <c r="N22" s="106">
        <v>20654280.220000003</v>
      </c>
      <c r="O22" s="107">
        <v>43344</v>
      </c>
      <c r="P22" s="308">
        <v>19.754934796666667</v>
      </c>
      <c r="Q22" s="42"/>
      <c r="R22" s="42"/>
      <c r="T22" s="42"/>
      <c r="U22" s="42"/>
      <c r="V22" s="42"/>
      <c r="W22" s="42"/>
    </row>
    <row r="23" spans="1:23" x14ac:dyDescent="0.2">
      <c r="A23" s="44"/>
      <c r="B23" s="3" t="s">
        <v>56</v>
      </c>
      <c r="C23" s="100">
        <v>12771.380690000002</v>
      </c>
      <c r="D23" s="100">
        <v>17357.481849999996</v>
      </c>
      <c r="E23" s="100">
        <v>16188.025929999993</v>
      </c>
      <c r="F23" s="100">
        <v>24674.236609999996</v>
      </c>
      <c r="G23" s="100">
        <v>39343.407899999991</v>
      </c>
      <c r="H23" s="163">
        <v>20080.079429999994</v>
      </c>
      <c r="I23" s="57">
        <v>-48.962023114423701</v>
      </c>
      <c r="J23" s="57">
        <v>51.037976885576299</v>
      </c>
      <c r="K23" s="57">
        <v>59.451368331512477</v>
      </c>
      <c r="L23" s="140"/>
      <c r="M23" s="82">
        <v>1</v>
      </c>
      <c r="N23" s="106">
        <v>21768392.630000003</v>
      </c>
      <c r="O23" s="107">
        <v>43374</v>
      </c>
      <c r="P23" s="308">
        <v>19.838129877500002</v>
      </c>
      <c r="Q23" s="42"/>
      <c r="R23" s="42"/>
      <c r="T23" s="42"/>
      <c r="U23" s="42"/>
      <c r="V23" s="42"/>
      <c r="W23" s="42"/>
    </row>
    <row r="24" spans="1:23" x14ac:dyDescent="0.2">
      <c r="A24" s="44"/>
      <c r="B24" s="3" t="s">
        <v>57</v>
      </c>
      <c r="C24" s="100">
        <v>10605.180900000003</v>
      </c>
      <c r="D24" s="100">
        <v>19475.984529999998</v>
      </c>
      <c r="E24" s="100">
        <v>15754.137330000003</v>
      </c>
      <c r="F24" s="100">
        <v>13273.671020000002</v>
      </c>
      <c r="G24" s="100">
        <v>24153.413349999992</v>
      </c>
      <c r="H24" s="100"/>
      <c r="I24" s="100"/>
      <c r="J24" s="100"/>
      <c r="K24" s="100">
        <v>81.964833342690355</v>
      </c>
      <c r="L24" s="140"/>
      <c r="M24" s="82" t="s">
        <v>235</v>
      </c>
      <c r="N24" s="106">
        <v>17357481.849999998</v>
      </c>
      <c r="O24" s="107">
        <v>43405</v>
      </c>
      <c r="P24" s="308">
        <v>20.220304974166666</v>
      </c>
      <c r="Q24" s="42"/>
      <c r="R24" s="42"/>
      <c r="T24" s="42"/>
      <c r="U24" s="42"/>
      <c r="V24" s="42"/>
      <c r="W24" s="42"/>
    </row>
    <row r="25" spans="1:23" x14ac:dyDescent="0.2">
      <c r="A25" s="44"/>
      <c r="B25" s="61" t="s">
        <v>58</v>
      </c>
      <c r="C25" s="101">
        <v>186001.94493</v>
      </c>
      <c r="D25" s="101">
        <v>251514.46332000001</v>
      </c>
      <c r="E25" s="101">
        <v>279720.51075999992</v>
      </c>
      <c r="F25" s="101">
        <v>172858.57862000001</v>
      </c>
      <c r="G25" s="101">
        <v>309474.41190999997</v>
      </c>
      <c r="H25" s="101">
        <v>293379.30346999998</v>
      </c>
      <c r="I25" s="60"/>
      <c r="J25" s="60"/>
      <c r="K25" s="60"/>
      <c r="L25" s="140"/>
      <c r="N25" s="106">
        <v>19475984.529999997</v>
      </c>
      <c r="O25" s="107">
        <v>43435</v>
      </c>
      <c r="P25" s="308">
        <v>20.959538609999999</v>
      </c>
      <c r="Q25" s="42"/>
      <c r="R25" s="42"/>
      <c r="T25" s="42"/>
      <c r="U25" s="42"/>
      <c r="V25" s="42"/>
      <c r="W25" s="42"/>
    </row>
    <row r="26" spans="1:23" x14ac:dyDescent="0.2">
      <c r="A26" s="44"/>
      <c r="B26" s="61" t="s">
        <v>59</v>
      </c>
      <c r="C26" s="92"/>
      <c r="D26" s="62">
        <v>35.221415783934404</v>
      </c>
      <c r="E26" s="62">
        <v>11.214483281668608</v>
      </c>
      <c r="F26" s="62">
        <v>-38.203109185542495</v>
      </c>
      <c r="G26" s="62">
        <v>79.033296687187544</v>
      </c>
      <c r="H26" s="62">
        <v>-5.2007881170740173</v>
      </c>
      <c r="I26" s="60"/>
      <c r="J26" s="60"/>
      <c r="K26" s="60"/>
      <c r="L26" s="140"/>
      <c r="N26" s="106">
        <v>16706059.640000001</v>
      </c>
      <c r="O26" s="107">
        <v>43466</v>
      </c>
      <c r="P26" s="308">
        <v>21.08200471166667</v>
      </c>
      <c r="Q26" s="42"/>
      <c r="R26" s="42"/>
      <c r="T26" s="42"/>
      <c r="U26" s="42"/>
      <c r="V26" s="42"/>
      <c r="W26" s="42"/>
    </row>
    <row r="27" spans="1:23" x14ac:dyDescent="0.2">
      <c r="A27" s="44"/>
      <c r="B27" s="3"/>
      <c r="C27" s="58"/>
      <c r="D27" s="58"/>
      <c r="E27" s="58"/>
      <c r="F27" s="58"/>
      <c r="G27" s="58"/>
      <c r="H27" s="59"/>
      <c r="I27" s="65"/>
      <c r="J27" s="65"/>
      <c r="K27" s="65"/>
      <c r="L27" s="140"/>
      <c r="N27" s="106">
        <v>27520982.770000003</v>
      </c>
      <c r="O27" s="107">
        <v>43497</v>
      </c>
      <c r="P27" s="308">
        <v>21.312609107499998</v>
      </c>
      <c r="Q27" s="42"/>
      <c r="R27" s="42"/>
      <c r="T27" s="42"/>
    </row>
    <row r="28" spans="1:23" x14ac:dyDescent="0.2">
      <c r="A28" s="44"/>
      <c r="B28" s="61" t="s">
        <v>26</v>
      </c>
      <c r="C28" s="101">
        <v>175396.76402999999</v>
      </c>
      <c r="D28" s="101">
        <v>232038.47879000002</v>
      </c>
      <c r="E28" s="101">
        <v>263966.37342999992</v>
      </c>
      <c r="F28" s="101">
        <v>159584.90760000001</v>
      </c>
      <c r="G28" s="101">
        <v>285320.99855999998</v>
      </c>
      <c r="H28" s="163">
        <v>293379.30346999998</v>
      </c>
      <c r="I28" s="57">
        <v>2.8242943739401838</v>
      </c>
      <c r="J28" s="57">
        <v>102.82429437394018</v>
      </c>
      <c r="K28" s="57">
        <v>78.789462519324076</v>
      </c>
      <c r="L28" s="140"/>
      <c r="N28" s="106">
        <v>29030054.289999999</v>
      </c>
      <c r="O28" s="107">
        <v>43525</v>
      </c>
      <c r="P28" s="308">
        <v>22.810264377500001</v>
      </c>
      <c r="Q28" s="42"/>
      <c r="R28" s="42"/>
      <c r="T28" s="42"/>
    </row>
    <row r="29" spans="1:23" x14ac:dyDescent="0.2">
      <c r="A29" s="44"/>
      <c r="B29" s="61" t="s">
        <v>59</v>
      </c>
      <c r="C29" s="92"/>
      <c r="D29" s="62">
        <v>32.293477632410593</v>
      </c>
      <c r="E29" s="62">
        <v>13.75974140431051</v>
      </c>
      <c r="F29" s="62">
        <v>-39.543470811701845</v>
      </c>
      <c r="G29" s="62">
        <v>78.789462519324076</v>
      </c>
      <c r="H29" s="57">
        <v>2.8242943739401838</v>
      </c>
      <c r="I29" s="63"/>
      <c r="J29" s="63"/>
      <c r="K29" s="63"/>
      <c r="L29" s="140"/>
      <c r="N29" s="106">
        <v>27072333.449999996</v>
      </c>
      <c r="O29" s="107">
        <v>43556</v>
      </c>
      <c r="P29" s="308">
        <v>23.193636765833332</v>
      </c>
      <c r="Q29" s="42"/>
      <c r="R29" s="42"/>
      <c r="T29" s="42"/>
    </row>
    <row r="30" spans="1:23" ht="12" customHeight="1" x14ac:dyDescent="0.2">
      <c r="A30" s="44"/>
      <c r="B30" s="3"/>
      <c r="C30" s="58"/>
      <c r="D30" s="58"/>
      <c r="E30" s="58"/>
      <c r="F30" s="58"/>
      <c r="G30" s="141"/>
      <c r="H30" s="141"/>
      <c r="I30" s="142"/>
      <c r="J30" s="142"/>
      <c r="K30" s="142"/>
      <c r="L30" s="140"/>
      <c r="N30" s="106">
        <v>21754953.239999995</v>
      </c>
      <c r="O30" s="107">
        <v>43586</v>
      </c>
      <c r="P30" s="308">
        <v>22.012740109999999</v>
      </c>
      <c r="Q30" s="42"/>
      <c r="R30" s="42"/>
      <c r="T30" s="42"/>
    </row>
    <row r="31" spans="1:23" ht="12" customHeight="1" x14ac:dyDescent="0.2">
      <c r="A31" s="44"/>
      <c r="B31" s="3"/>
      <c r="C31" s="58"/>
      <c r="D31" s="58"/>
      <c r="E31" s="58"/>
      <c r="F31" s="58"/>
      <c r="G31" s="141"/>
      <c r="H31" s="141"/>
      <c r="I31" s="142"/>
      <c r="J31" s="142"/>
      <c r="K31" s="142"/>
      <c r="L31" s="140"/>
      <c r="N31" s="106">
        <v>25856612.999999993</v>
      </c>
      <c r="O31" s="107">
        <v>43617</v>
      </c>
      <c r="P31" s="308">
        <v>22.451030185833336</v>
      </c>
      <c r="Q31" s="42"/>
      <c r="R31" s="42"/>
      <c r="T31" s="42"/>
    </row>
    <row r="32" spans="1:23" ht="14.25" customHeight="1" x14ac:dyDescent="0.2">
      <c r="A32" s="44"/>
      <c r="B32" s="61"/>
      <c r="C32" s="347" t="s">
        <v>64</v>
      </c>
      <c r="D32" s="347"/>
      <c r="E32" s="347"/>
      <c r="F32" s="347"/>
      <c r="G32" s="347"/>
      <c r="H32" s="347"/>
      <c r="I32" s="347"/>
      <c r="J32" s="347"/>
      <c r="K32" s="67"/>
      <c r="L32" s="113"/>
      <c r="N32" s="106">
        <v>23464323.539999995</v>
      </c>
      <c r="O32" s="107">
        <v>43647</v>
      </c>
      <c r="P32" s="308">
        <v>22.436025570000005</v>
      </c>
      <c r="Q32" s="42"/>
      <c r="R32" s="42"/>
      <c r="T32" s="42"/>
    </row>
    <row r="33" spans="1:31" x14ac:dyDescent="0.2">
      <c r="A33" s="68"/>
      <c r="B33" s="3"/>
      <c r="C33" s="347" t="s">
        <v>238</v>
      </c>
      <c r="D33" s="347"/>
      <c r="E33" s="347"/>
      <c r="F33" s="347"/>
      <c r="G33" s="347"/>
      <c r="H33" s="347"/>
      <c r="I33" s="347"/>
      <c r="J33" s="347"/>
      <c r="K33" s="67"/>
      <c r="L33" s="140"/>
      <c r="N33" s="106">
        <v>29978655.550000001</v>
      </c>
      <c r="O33" s="107">
        <v>43678</v>
      </c>
      <c r="P33" s="308">
        <v>23.38667622583333</v>
      </c>
      <c r="Q33" s="42"/>
      <c r="R33" s="42"/>
      <c r="T33" s="42"/>
    </row>
    <row r="34" spans="1:31" x14ac:dyDescent="0.2">
      <c r="A34" s="68"/>
      <c r="B34" s="3"/>
      <c r="C34" s="143"/>
      <c r="D34" s="143"/>
      <c r="E34" s="143"/>
      <c r="F34" s="143"/>
      <c r="G34" s="89"/>
      <c r="H34" s="89"/>
      <c r="I34" s="144"/>
      <c r="J34" s="144"/>
      <c r="K34" s="144"/>
      <c r="L34" s="140"/>
      <c r="N34" s="106">
        <v>25234874.800000001</v>
      </c>
      <c r="O34" s="107">
        <v>43709</v>
      </c>
      <c r="P34" s="308">
        <v>23.768392440833331</v>
      </c>
      <c r="Q34" s="42"/>
      <c r="R34" s="42"/>
      <c r="T34" s="42"/>
    </row>
    <row r="35" spans="1:31" x14ac:dyDescent="0.2">
      <c r="A35" s="68"/>
      <c r="B35" s="3"/>
      <c r="C35" s="143"/>
      <c r="D35" s="143"/>
      <c r="E35" s="143"/>
      <c r="F35" s="143"/>
      <c r="G35" s="89"/>
      <c r="H35" s="89"/>
      <c r="I35" s="144"/>
      <c r="J35" s="144"/>
      <c r="K35" s="144"/>
      <c r="L35" s="140"/>
      <c r="N35" s="106">
        <v>21159497.219999999</v>
      </c>
      <c r="O35" s="107">
        <v>43739</v>
      </c>
      <c r="P35" s="308">
        <v>23.717651156666665</v>
      </c>
      <c r="Q35" s="42"/>
      <c r="R35" s="42"/>
      <c r="T35" s="42"/>
    </row>
    <row r="36" spans="1:31" x14ac:dyDescent="0.2">
      <c r="A36" s="68"/>
      <c r="B36" s="3"/>
      <c r="C36" s="143"/>
      <c r="D36" s="143"/>
      <c r="E36" s="143"/>
      <c r="F36" s="143"/>
      <c r="G36" s="89"/>
      <c r="H36" s="89"/>
      <c r="I36" s="144"/>
      <c r="J36" s="144"/>
      <c r="K36" s="144"/>
      <c r="L36" s="140"/>
      <c r="N36" s="106">
        <v>16188025.929999992</v>
      </c>
      <c r="O36" s="107">
        <v>43770</v>
      </c>
      <c r="P36" s="308">
        <v>23.620196496666669</v>
      </c>
      <c r="Q36" s="42"/>
      <c r="R36" s="42"/>
      <c r="T36" s="42"/>
    </row>
    <row r="37" spans="1:31" x14ac:dyDescent="0.2">
      <c r="A37" s="68"/>
      <c r="B37" s="3"/>
      <c r="C37" s="143"/>
      <c r="D37" s="143"/>
      <c r="E37" s="143"/>
      <c r="F37" s="143"/>
      <c r="G37" s="89"/>
      <c r="H37" s="89"/>
      <c r="I37" s="144"/>
      <c r="J37" s="144"/>
      <c r="K37" s="144"/>
      <c r="L37" s="140"/>
      <c r="N37" s="106">
        <v>15754137.330000004</v>
      </c>
      <c r="O37" s="107">
        <v>43800</v>
      </c>
      <c r="P37" s="308">
        <v>23.310042563333333</v>
      </c>
      <c r="Q37" s="42"/>
      <c r="R37" s="42"/>
      <c r="T37" s="42"/>
    </row>
    <row r="38" spans="1:31" x14ac:dyDescent="0.2">
      <c r="A38" s="68"/>
      <c r="B38" s="3"/>
      <c r="C38" s="143"/>
      <c r="D38" s="143"/>
      <c r="E38" s="143"/>
      <c r="F38" s="143"/>
      <c r="G38" s="89"/>
      <c r="H38" s="89"/>
      <c r="I38" s="144"/>
      <c r="J38" s="144"/>
      <c r="K38" s="144"/>
      <c r="L38" s="140"/>
      <c r="N38" s="106">
        <v>22405760.000000004</v>
      </c>
      <c r="O38" s="107">
        <v>43831</v>
      </c>
      <c r="P38" s="308">
        <v>23.785017593333333</v>
      </c>
      <c r="Q38" s="42"/>
      <c r="R38" s="42"/>
      <c r="T38" s="42"/>
    </row>
    <row r="39" spans="1:31" x14ac:dyDescent="0.2">
      <c r="A39" s="68"/>
      <c r="B39" s="3"/>
      <c r="C39" s="143"/>
      <c r="D39" s="143"/>
      <c r="E39" s="143"/>
      <c r="F39" s="143"/>
      <c r="G39" s="89"/>
      <c r="H39" s="89"/>
      <c r="I39" s="144"/>
      <c r="J39" s="144"/>
      <c r="K39" s="144"/>
      <c r="L39" s="140"/>
      <c r="N39" s="106">
        <v>16853115.949999999</v>
      </c>
      <c r="O39" s="107">
        <v>43862</v>
      </c>
      <c r="P39" s="308">
        <v>22.896028691666665</v>
      </c>
      <c r="Q39" s="42"/>
      <c r="R39" s="42"/>
      <c r="T39" s="42"/>
    </row>
    <row r="40" spans="1:31" x14ac:dyDescent="0.2">
      <c r="A40" s="68"/>
      <c r="B40" s="3"/>
      <c r="C40" s="143"/>
      <c r="D40" s="143"/>
      <c r="E40" s="143"/>
      <c r="F40" s="143"/>
      <c r="G40" s="89"/>
      <c r="H40" s="89"/>
      <c r="I40" s="144"/>
      <c r="J40" s="144"/>
      <c r="K40" s="144"/>
      <c r="L40" s="140"/>
      <c r="N40" s="106">
        <v>18928287.829999998</v>
      </c>
      <c r="O40" s="107">
        <v>43891</v>
      </c>
      <c r="P40" s="308">
        <v>22.054214819999995</v>
      </c>
      <c r="Q40" s="42"/>
      <c r="R40" s="42"/>
      <c r="T40" s="42"/>
    </row>
    <row r="41" spans="1:31" x14ac:dyDescent="0.2">
      <c r="A41" s="68"/>
      <c r="B41" s="3"/>
      <c r="C41" s="143"/>
      <c r="D41" s="143"/>
      <c r="E41" s="143"/>
      <c r="F41" s="143"/>
      <c r="G41" s="89"/>
      <c r="H41" s="89"/>
      <c r="I41" s="144"/>
      <c r="J41" s="144"/>
      <c r="K41" s="144"/>
      <c r="L41" s="140"/>
      <c r="N41" s="106">
        <v>9476677.1399999969</v>
      </c>
      <c r="O41" s="107">
        <v>43922</v>
      </c>
      <c r="P41" s="308">
        <v>20.587910127499999</v>
      </c>
      <c r="Q41" s="42"/>
      <c r="R41" s="42"/>
      <c r="T41" s="42"/>
    </row>
    <row r="42" spans="1:31" x14ac:dyDescent="0.2">
      <c r="A42" s="68"/>
      <c r="B42" s="3"/>
      <c r="C42" s="143"/>
      <c r="D42" s="143"/>
      <c r="E42" s="143"/>
      <c r="F42" s="143"/>
      <c r="G42" s="89"/>
      <c r="H42" s="89"/>
      <c r="I42" s="144"/>
      <c r="J42" s="144"/>
      <c r="K42" s="144"/>
      <c r="L42" s="140"/>
      <c r="N42" s="106">
        <v>7989486.0800000001</v>
      </c>
      <c r="O42" s="107">
        <v>43952</v>
      </c>
      <c r="P42" s="308">
        <v>19.440787864166666</v>
      </c>
      <c r="Q42" s="42"/>
      <c r="R42" s="42"/>
      <c r="T42" s="42"/>
    </row>
    <row r="43" spans="1:31" x14ac:dyDescent="0.2">
      <c r="A43" s="68"/>
      <c r="B43" s="3"/>
      <c r="C43" s="143"/>
      <c r="D43" s="143"/>
      <c r="E43" s="143"/>
      <c r="F43" s="143"/>
      <c r="G43" s="89"/>
      <c r="H43" s="89"/>
      <c r="I43" s="144"/>
      <c r="J43" s="144"/>
      <c r="K43" s="144"/>
      <c r="L43" s="140"/>
      <c r="N43" s="106">
        <v>11237225.539999999</v>
      </c>
      <c r="O43" s="107">
        <v>43983</v>
      </c>
      <c r="P43" s="308">
        <v>18.222505575833331</v>
      </c>
      <c r="Q43" s="42"/>
      <c r="R43" s="42"/>
      <c r="T43" s="42"/>
    </row>
    <row r="44" spans="1:31" x14ac:dyDescent="0.2">
      <c r="A44" s="68"/>
      <c r="B44" s="3"/>
      <c r="C44" s="143"/>
      <c r="D44" s="143"/>
      <c r="E44" s="143"/>
      <c r="F44" s="143"/>
      <c r="G44" s="89"/>
      <c r="H44" s="89"/>
      <c r="I44" s="144"/>
      <c r="J44" s="144"/>
      <c r="K44" s="144"/>
      <c r="L44" s="140"/>
      <c r="N44" s="106">
        <v>9874154.3499999996</v>
      </c>
      <c r="O44" s="107">
        <v>44013</v>
      </c>
      <c r="P44" s="308">
        <v>17.089991476666661</v>
      </c>
      <c r="Q44" s="42"/>
      <c r="R44" s="42"/>
      <c r="T44" s="42"/>
    </row>
    <row r="45" spans="1:31" x14ac:dyDescent="0.2">
      <c r="A45" s="68"/>
      <c r="B45" s="61"/>
      <c r="C45" s="89"/>
      <c r="D45" s="89"/>
      <c r="E45" s="89"/>
      <c r="F45" s="89"/>
      <c r="G45" s="89"/>
      <c r="H45" s="89"/>
      <c r="I45" s="145"/>
      <c r="J45" s="145"/>
      <c r="K45" s="145"/>
      <c r="L45" s="140"/>
      <c r="N45" s="106">
        <v>10464542.910000002</v>
      </c>
      <c r="O45" s="107">
        <v>44044</v>
      </c>
      <c r="P45" s="308">
        <v>15.463815423333331</v>
      </c>
      <c r="Q45" s="42"/>
      <c r="R45" s="42"/>
      <c r="T45" s="42"/>
    </row>
    <row r="46" spans="1:31" x14ac:dyDescent="0.2">
      <c r="A46" s="200" t="s">
        <v>139</v>
      </c>
      <c r="B46" s="61"/>
      <c r="C46" s="89"/>
      <c r="D46" s="89"/>
      <c r="E46" s="89"/>
      <c r="F46" s="89"/>
      <c r="G46" s="89"/>
      <c r="H46" s="89"/>
      <c r="I46" s="145"/>
      <c r="J46" s="145"/>
      <c r="K46" s="145"/>
      <c r="L46" s="140"/>
      <c r="N46" s="106">
        <v>15861783.170000011</v>
      </c>
      <c r="O46" s="107">
        <v>44075</v>
      </c>
      <c r="P46" s="308">
        <v>14.682724454166667</v>
      </c>
      <c r="Q46" s="42"/>
      <c r="R46" s="42"/>
      <c r="T46" s="42"/>
    </row>
    <row r="47" spans="1:31" s="78" customFormat="1" x14ac:dyDescent="0.2">
      <c r="A47" s="202" t="s">
        <v>191</v>
      </c>
      <c r="L47" s="140"/>
      <c r="M47" s="81"/>
      <c r="N47" s="106">
        <v>11819638.019999998</v>
      </c>
      <c r="O47" s="107">
        <v>44105</v>
      </c>
      <c r="P47" s="308">
        <v>13.904402854166669</v>
      </c>
      <c r="Q47" s="42"/>
      <c r="R47" s="42"/>
      <c r="S47" s="42"/>
      <c r="T47" s="42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</row>
    <row r="48" spans="1:31" s="78" customFormat="1" x14ac:dyDescent="0.2">
      <c r="A48" s="201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46"/>
      <c r="M48" s="81"/>
      <c r="N48" s="106">
        <v>24674236.609999996</v>
      </c>
      <c r="O48" s="107">
        <v>44136</v>
      </c>
      <c r="P48" s="308">
        <v>14.611587077500001</v>
      </c>
      <c r="Q48" s="42"/>
      <c r="R48" s="42"/>
      <c r="S48" s="42"/>
      <c r="T48" s="42"/>
    </row>
    <row r="49" spans="1:22" s="78" customForma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77"/>
      <c r="M49" s="81"/>
      <c r="N49" s="106">
        <v>13273671.020000001</v>
      </c>
      <c r="O49" s="107">
        <v>44166</v>
      </c>
      <c r="P49" s="308">
        <v>14.404881551666668</v>
      </c>
      <c r="Q49" s="42"/>
      <c r="R49" s="42"/>
      <c r="S49" s="42"/>
      <c r="T49" s="42"/>
    </row>
    <row r="50" spans="1:22" s="78" customFormat="1" x14ac:dyDescent="0.2">
      <c r="A50" s="1"/>
      <c r="D50" s="1"/>
      <c r="E50" s="1"/>
      <c r="F50" s="1"/>
      <c r="G50" s="114"/>
      <c r="H50" s="114"/>
      <c r="I50" s="114"/>
      <c r="J50" s="1"/>
      <c r="K50" s="1"/>
      <c r="L50" s="77"/>
      <c r="M50" s="81"/>
      <c r="N50" s="106">
        <v>25208164.879999995</v>
      </c>
      <c r="O50" s="107">
        <v>44197</v>
      </c>
      <c r="P50" s="308">
        <v>14.638415291666666</v>
      </c>
      <c r="Q50" s="42"/>
      <c r="R50" s="42"/>
      <c r="S50" s="42"/>
      <c r="T50" s="42"/>
    </row>
    <row r="51" spans="1:22" s="78" customFormat="1" x14ac:dyDescent="0.2">
      <c r="A51" s="3"/>
      <c r="E51" s="3"/>
      <c r="F51" s="3"/>
      <c r="G51" s="3"/>
      <c r="H51" s="3"/>
      <c r="I51" s="3"/>
      <c r="J51" s="3"/>
      <c r="K51" s="3"/>
      <c r="L51" s="98"/>
      <c r="M51" s="81"/>
      <c r="N51" s="106">
        <v>17106103.27</v>
      </c>
      <c r="O51" s="107">
        <v>44228</v>
      </c>
      <c r="P51" s="308">
        <v>14.659497568333336</v>
      </c>
      <c r="Q51" s="42"/>
      <c r="R51" s="42"/>
      <c r="S51" s="42"/>
      <c r="T51" s="42"/>
    </row>
    <row r="52" spans="1:22" s="78" customFormat="1" x14ac:dyDescent="0.2">
      <c r="A52" s="3"/>
      <c r="E52" s="3"/>
      <c r="F52" s="3"/>
      <c r="G52" s="3"/>
      <c r="H52" s="3"/>
      <c r="I52" s="3"/>
      <c r="J52" s="3"/>
      <c r="K52" s="3"/>
      <c r="L52" s="98"/>
      <c r="M52" s="81"/>
      <c r="N52" s="106">
        <v>21069060.320000008</v>
      </c>
      <c r="O52" s="107">
        <v>44256</v>
      </c>
      <c r="P52" s="308">
        <v>14.837895275833333</v>
      </c>
      <c r="Q52" s="42"/>
      <c r="R52" s="42"/>
      <c r="S52" s="42"/>
      <c r="T52" s="42"/>
    </row>
    <row r="53" spans="1:22" s="78" customFormat="1" x14ac:dyDescent="0.2">
      <c r="A53" s="3"/>
      <c r="E53" s="3"/>
      <c r="F53" s="3"/>
      <c r="G53" s="3"/>
      <c r="H53" s="3"/>
      <c r="I53" s="3"/>
      <c r="J53" s="3"/>
      <c r="K53" s="3"/>
      <c r="L53" s="98"/>
      <c r="M53" s="81"/>
      <c r="N53" s="106">
        <v>21771198.989999995</v>
      </c>
      <c r="O53" s="107">
        <v>44287</v>
      </c>
      <c r="P53" s="308">
        <v>15.862438763333335</v>
      </c>
      <c r="Q53" s="42"/>
      <c r="R53" s="42"/>
      <c r="S53" s="42"/>
      <c r="T53" s="42"/>
    </row>
    <row r="54" spans="1:22" s="78" customFormat="1" x14ac:dyDescent="0.2">
      <c r="A54" s="3"/>
      <c r="E54" s="3"/>
      <c r="F54" s="3"/>
      <c r="G54" s="3"/>
      <c r="H54" s="3"/>
      <c r="I54" s="3"/>
      <c r="J54" s="3"/>
      <c r="K54" s="3"/>
      <c r="L54" s="98"/>
      <c r="M54" s="81"/>
      <c r="N54" s="106">
        <v>21630359.730000004</v>
      </c>
      <c r="O54" s="107">
        <v>44317</v>
      </c>
      <c r="P54" s="308">
        <v>16.999178234166671</v>
      </c>
      <c r="Q54" s="42"/>
      <c r="R54" s="42"/>
      <c r="S54" s="42"/>
      <c r="T54" s="42"/>
    </row>
    <row r="55" spans="1:22" s="78" customFormat="1" x14ac:dyDescent="0.2">
      <c r="A55" s="3"/>
      <c r="E55" s="3"/>
      <c r="F55" s="3"/>
      <c r="G55" s="3"/>
      <c r="H55" s="3"/>
      <c r="I55" s="3"/>
      <c r="J55" s="3"/>
      <c r="K55" s="3"/>
      <c r="L55" s="98"/>
      <c r="M55" s="81"/>
      <c r="N55" s="106">
        <v>29241053.300000008</v>
      </c>
      <c r="O55" s="107">
        <v>44348</v>
      </c>
      <c r="P55" s="308">
        <v>18.49949721416667</v>
      </c>
      <c r="Q55" s="42"/>
      <c r="R55" s="42"/>
      <c r="S55" s="42"/>
      <c r="T55" s="42"/>
    </row>
    <row r="56" spans="1:22" s="78" customFormat="1" x14ac:dyDescent="0.2">
      <c r="A56" s="3"/>
      <c r="E56" s="3"/>
      <c r="F56" s="3"/>
      <c r="G56" s="3"/>
      <c r="H56" s="3"/>
      <c r="I56" s="3"/>
      <c r="J56" s="3"/>
      <c r="K56" s="3"/>
      <c r="L56" s="98"/>
      <c r="M56" s="81"/>
      <c r="N56" s="106">
        <v>32297608.340000004</v>
      </c>
      <c r="O56" s="107">
        <v>44378</v>
      </c>
      <c r="P56" s="308">
        <v>20.368118380000002</v>
      </c>
      <c r="Q56" s="42"/>
      <c r="R56" s="42"/>
      <c r="S56" s="42"/>
      <c r="T56" s="42"/>
    </row>
    <row r="57" spans="1:22" s="78" customFormat="1" x14ac:dyDescent="0.2">
      <c r="A57" s="3"/>
      <c r="E57" s="3"/>
      <c r="F57" s="3"/>
      <c r="G57" s="3"/>
      <c r="H57" s="3"/>
      <c r="I57" s="3"/>
      <c r="J57" s="3"/>
      <c r="K57" s="3"/>
      <c r="L57" s="98"/>
      <c r="M57" s="81"/>
      <c r="N57" s="106">
        <v>15446443.059999999</v>
      </c>
      <c r="O57" s="107">
        <v>44409</v>
      </c>
      <c r="P57" s="308">
        <v>20.783276725833336</v>
      </c>
      <c r="Q57" s="42"/>
      <c r="R57" s="42"/>
      <c r="S57" s="42"/>
      <c r="T57" s="42"/>
      <c r="U57" s="42"/>
      <c r="V57" s="42"/>
    </row>
    <row r="58" spans="1:22" s="78" customFormat="1" x14ac:dyDescent="0.2">
      <c r="A58" s="3"/>
      <c r="E58" s="3"/>
      <c r="F58" s="3"/>
      <c r="G58" s="3"/>
      <c r="H58" s="3"/>
      <c r="I58" s="3"/>
      <c r="J58" s="3"/>
      <c r="K58" s="3"/>
      <c r="L58" s="3"/>
      <c r="M58" s="81"/>
      <c r="N58" s="106">
        <v>35978228.539999999</v>
      </c>
      <c r="O58" s="107">
        <v>44440</v>
      </c>
      <c r="P58" s="308">
        <v>22.459647173333337</v>
      </c>
      <c r="Q58" s="42"/>
      <c r="R58" s="42"/>
      <c r="S58" s="42"/>
      <c r="T58" s="42"/>
      <c r="U58" s="42"/>
      <c r="V58" s="42"/>
    </row>
    <row r="59" spans="1:22" s="78" customFormat="1" x14ac:dyDescent="0.2">
      <c r="A59" s="3"/>
      <c r="E59" s="3"/>
      <c r="F59" s="3"/>
      <c r="G59" s="3"/>
      <c r="H59" s="3"/>
      <c r="I59" s="3"/>
      <c r="J59" s="3"/>
      <c r="K59" s="3"/>
      <c r="L59" s="3"/>
      <c r="M59" s="81"/>
      <c r="N59" s="106">
        <v>26229370.229999989</v>
      </c>
      <c r="O59" s="107">
        <v>44470</v>
      </c>
      <c r="P59" s="308">
        <v>23.660458190833332</v>
      </c>
      <c r="Q59" s="42"/>
      <c r="R59" s="42"/>
      <c r="S59" s="42"/>
      <c r="T59" s="42"/>
      <c r="U59" s="42"/>
      <c r="V59" s="42"/>
    </row>
    <row r="60" spans="1:22" s="78" customFormat="1" x14ac:dyDescent="0.2">
      <c r="A60" s="3"/>
      <c r="E60" s="3"/>
      <c r="F60" s="3"/>
      <c r="G60" s="3"/>
      <c r="H60" s="3"/>
      <c r="I60" s="3"/>
      <c r="J60" s="3"/>
      <c r="K60" s="3"/>
      <c r="L60" s="3"/>
      <c r="M60" s="81"/>
      <c r="N60" s="106">
        <v>39343407.899999991</v>
      </c>
      <c r="O60" s="107">
        <v>44501</v>
      </c>
      <c r="P60" s="308">
        <v>24.882889131666666</v>
      </c>
      <c r="Q60" s="42"/>
      <c r="R60" s="42"/>
      <c r="S60" s="42"/>
      <c r="T60" s="42"/>
      <c r="U60" s="42"/>
      <c r="V60" s="42"/>
    </row>
    <row r="61" spans="1:22" s="78" customFormat="1" x14ac:dyDescent="0.2">
      <c r="A61" s="3"/>
      <c r="E61" s="3"/>
      <c r="F61" s="3"/>
      <c r="G61" s="3"/>
      <c r="H61" s="3"/>
      <c r="I61" s="3"/>
      <c r="J61" s="3"/>
      <c r="K61" s="3"/>
      <c r="L61" s="3"/>
      <c r="M61" s="81"/>
      <c r="N61" s="106">
        <v>24153413.34999999</v>
      </c>
      <c r="O61" s="107">
        <v>44531</v>
      </c>
      <c r="P61" s="308">
        <v>25.789534325833333</v>
      </c>
      <c r="Q61" s="42"/>
      <c r="R61" s="42"/>
      <c r="S61" s="42"/>
      <c r="T61" s="42"/>
      <c r="U61" s="42"/>
      <c r="V61" s="42"/>
    </row>
    <row r="62" spans="1:22" s="78" customFormat="1" x14ac:dyDescent="0.2">
      <c r="A62" s="3"/>
      <c r="E62" s="3"/>
      <c r="F62" s="3"/>
      <c r="G62" s="3"/>
      <c r="H62" s="3"/>
      <c r="I62" s="3"/>
      <c r="J62" s="3"/>
      <c r="K62" s="3"/>
      <c r="L62" s="3"/>
      <c r="M62" s="106"/>
      <c r="N62" s="106">
        <v>34376000.439999998</v>
      </c>
      <c r="O62" s="107">
        <v>44562</v>
      </c>
      <c r="P62" s="308">
        <v>26.553520622499999</v>
      </c>
      <c r="Q62" s="42"/>
      <c r="R62" s="42"/>
      <c r="S62" s="42"/>
      <c r="T62" s="42"/>
      <c r="U62" s="42"/>
      <c r="V62" s="42"/>
    </row>
    <row r="63" spans="1:22" s="78" customFormat="1" x14ac:dyDescent="0.2">
      <c r="A63" s="3"/>
      <c r="E63" s="3"/>
      <c r="F63" s="3"/>
      <c r="G63" s="3"/>
      <c r="H63" s="3"/>
      <c r="I63" s="3"/>
      <c r="J63" s="3"/>
      <c r="K63" s="3"/>
      <c r="L63" s="126"/>
      <c r="M63" s="106"/>
      <c r="N63" s="106">
        <v>17374110.270000003</v>
      </c>
      <c r="O63" s="107">
        <v>44593</v>
      </c>
      <c r="P63" s="308">
        <v>26.575854539166659</v>
      </c>
      <c r="Q63" s="42"/>
      <c r="R63" s="42"/>
      <c r="S63" s="42"/>
      <c r="T63" s="42"/>
      <c r="U63" s="42"/>
      <c r="V63" s="42"/>
    </row>
    <row r="64" spans="1:22" s="78" customFormat="1" x14ac:dyDescent="0.2">
      <c r="A64" s="3"/>
      <c r="E64" s="3"/>
      <c r="F64" s="3"/>
      <c r="G64" s="3"/>
      <c r="H64" s="3"/>
      <c r="I64" s="3"/>
      <c r="J64" s="3"/>
      <c r="K64" s="3"/>
      <c r="L64" s="126"/>
      <c r="M64" s="106"/>
      <c r="N64" s="106">
        <v>16291286.889999999</v>
      </c>
      <c r="O64" s="107">
        <v>44621</v>
      </c>
      <c r="P64" s="308">
        <v>26.177706753333329</v>
      </c>
      <c r="Q64" s="42"/>
      <c r="R64" s="42"/>
      <c r="S64" s="42"/>
      <c r="T64" s="42"/>
      <c r="U64" s="42"/>
      <c r="V64" s="42"/>
    </row>
    <row r="65" spans="1:22" s="78" customFormat="1" x14ac:dyDescent="0.2">
      <c r="A65" s="3"/>
      <c r="E65" s="3"/>
      <c r="F65" s="3"/>
      <c r="G65" s="3"/>
      <c r="H65" s="3"/>
      <c r="I65" s="3"/>
      <c r="J65" s="3"/>
      <c r="K65" s="3"/>
      <c r="L65" s="126"/>
      <c r="M65" s="106"/>
      <c r="N65" s="106">
        <v>18399976.189999998</v>
      </c>
      <c r="O65" s="107">
        <v>44652</v>
      </c>
      <c r="P65" s="308">
        <v>25.896771519999998</v>
      </c>
      <c r="Q65" s="42"/>
      <c r="R65" s="42"/>
      <c r="S65" s="42"/>
      <c r="T65" s="42"/>
      <c r="U65" s="42"/>
      <c r="V65" s="42"/>
    </row>
    <row r="66" spans="1:22" s="78" customFormat="1" x14ac:dyDescent="0.2">
      <c r="A66" s="3"/>
      <c r="E66" s="3"/>
      <c r="F66" s="3"/>
      <c r="G66" s="3"/>
      <c r="H66" s="3"/>
      <c r="I66" s="3"/>
      <c r="J66" s="3"/>
      <c r="K66" s="3"/>
      <c r="L66" s="126"/>
      <c r="M66" s="106"/>
      <c r="N66" s="106">
        <v>32812916.059999999</v>
      </c>
      <c r="O66" s="107">
        <v>44682</v>
      </c>
      <c r="P66" s="308">
        <v>26.828651214166666</v>
      </c>
      <c r="Q66" s="42"/>
      <c r="R66" s="42"/>
      <c r="S66" s="42"/>
      <c r="T66" s="42"/>
      <c r="U66" s="42"/>
      <c r="V66" s="42"/>
    </row>
    <row r="67" spans="1:22" s="78" customFormat="1" x14ac:dyDescent="0.2">
      <c r="A67" s="3"/>
      <c r="E67" s="3"/>
      <c r="F67" s="3"/>
      <c r="G67" s="3"/>
      <c r="H67" s="3"/>
      <c r="I67" s="3"/>
      <c r="J67" s="3"/>
      <c r="K67" s="3"/>
      <c r="L67" s="126"/>
      <c r="M67" s="106"/>
      <c r="N67" s="106">
        <v>46664021.579999998</v>
      </c>
      <c r="O67" s="107">
        <v>44713</v>
      </c>
      <c r="P67" s="308">
        <v>28.280565237499996</v>
      </c>
      <c r="Q67" s="42"/>
      <c r="R67" s="42"/>
      <c r="S67" s="42"/>
      <c r="T67" s="42"/>
      <c r="U67" s="42"/>
      <c r="V67" s="42"/>
    </row>
    <row r="68" spans="1:22" s="78" customFormat="1" x14ac:dyDescent="0.2">
      <c r="A68" s="3"/>
      <c r="E68" s="3"/>
      <c r="F68" s="3"/>
      <c r="G68" s="3"/>
      <c r="H68" s="3"/>
      <c r="I68" s="3"/>
      <c r="J68" s="3"/>
      <c r="K68" s="3"/>
      <c r="L68" s="126"/>
      <c r="M68" s="106"/>
      <c r="N68" s="106">
        <v>9241952.7999999989</v>
      </c>
      <c r="O68" s="107">
        <v>44743</v>
      </c>
      <c r="P68" s="308">
        <v>26.359260609166665</v>
      </c>
      <c r="Q68" s="42"/>
      <c r="R68" s="42"/>
      <c r="S68" s="42"/>
      <c r="T68" s="42"/>
      <c r="U68" s="42"/>
      <c r="V68" s="42"/>
    </row>
    <row r="69" spans="1:22" s="78" customFormat="1" x14ac:dyDescent="0.2">
      <c r="A69" s="3"/>
      <c r="E69" s="3"/>
      <c r="F69" s="3"/>
      <c r="G69" s="3"/>
      <c r="H69" s="3"/>
      <c r="I69" s="3"/>
      <c r="J69" s="3"/>
      <c r="K69" s="3"/>
      <c r="L69" s="126"/>
      <c r="M69" s="106"/>
      <c r="N69" s="106">
        <v>42382052.470000006</v>
      </c>
      <c r="O69" s="107">
        <v>44774</v>
      </c>
      <c r="P69" s="308">
        <v>28.60389472666667</v>
      </c>
      <c r="Q69" s="42"/>
      <c r="R69" s="42"/>
      <c r="S69" s="42"/>
      <c r="T69" s="42"/>
      <c r="U69" s="42"/>
      <c r="V69" s="42"/>
    </row>
    <row r="70" spans="1:22" s="78" customFormat="1" x14ac:dyDescent="0.2">
      <c r="A70" s="3"/>
      <c r="E70" s="3"/>
      <c r="F70" s="3"/>
      <c r="G70" s="3"/>
      <c r="H70" s="3"/>
      <c r="I70" s="3"/>
      <c r="J70" s="3"/>
      <c r="K70" s="3"/>
      <c r="L70" s="126"/>
      <c r="M70" s="106"/>
      <c r="N70" s="106">
        <v>30414256.260000005</v>
      </c>
      <c r="O70" s="107">
        <v>44805</v>
      </c>
      <c r="P70" s="308">
        <v>28.140230370000001</v>
      </c>
      <c r="Q70" s="42"/>
      <c r="R70" s="42"/>
      <c r="S70" s="42"/>
      <c r="T70" s="42"/>
      <c r="U70" s="42"/>
      <c r="V70" s="42"/>
    </row>
    <row r="71" spans="1:22" s="78" customFormat="1" x14ac:dyDescent="0.2">
      <c r="A71" s="3"/>
      <c r="E71" s="3"/>
      <c r="F71" s="3"/>
      <c r="G71" s="3"/>
      <c r="H71" s="3"/>
      <c r="I71" s="3"/>
      <c r="J71" s="3"/>
      <c r="K71" s="3"/>
      <c r="L71" s="126"/>
      <c r="M71" s="106"/>
      <c r="N71" s="106">
        <v>25342651.079999998</v>
      </c>
      <c r="O71" s="107">
        <v>44835</v>
      </c>
      <c r="P71" s="308">
        <v>28.066337107499997</v>
      </c>
      <c r="Q71" s="42"/>
      <c r="R71" s="42"/>
      <c r="S71" s="42"/>
      <c r="T71" s="42"/>
      <c r="U71" s="42"/>
      <c r="V71" s="42"/>
    </row>
    <row r="72" spans="1:22" s="78" customFormat="1" x14ac:dyDescent="0.2">
      <c r="A72" s="3"/>
      <c r="E72" s="3"/>
      <c r="F72" s="3"/>
      <c r="G72" s="3"/>
      <c r="H72" s="3"/>
      <c r="I72" s="3"/>
      <c r="J72" s="3"/>
      <c r="K72" s="3"/>
      <c r="L72" s="126"/>
      <c r="M72" s="106"/>
      <c r="N72" s="106">
        <v>20080079.429999996</v>
      </c>
      <c r="O72" s="107">
        <v>44866</v>
      </c>
      <c r="P72" s="308">
        <v>26.461059734999999</v>
      </c>
      <c r="Q72" s="42"/>
      <c r="R72" s="42"/>
      <c r="S72" s="42"/>
      <c r="T72" s="42"/>
      <c r="U72" s="42"/>
      <c r="V72" s="42"/>
    </row>
    <row r="73" spans="1:22" s="78" customFormat="1" x14ac:dyDescent="0.2">
      <c r="A73" s="3"/>
      <c r="E73" s="3"/>
      <c r="F73" s="3"/>
      <c r="G73" s="3"/>
      <c r="H73" s="3"/>
      <c r="I73" s="3"/>
      <c r="J73" s="3"/>
      <c r="K73" s="3"/>
      <c r="L73" s="126"/>
      <c r="M73" s="106"/>
      <c r="N73" s="106"/>
      <c r="O73" s="107"/>
      <c r="P73" s="308"/>
      <c r="Q73" s="42"/>
      <c r="R73" s="42"/>
      <c r="S73" s="42"/>
      <c r="T73" s="42"/>
      <c r="U73" s="42"/>
      <c r="V73" s="42"/>
    </row>
    <row r="74" spans="1:22" s="78" customFormat="1" x14ac:dyDescent="0.2">
      <c r="A74" s="3"/>
      <c r="E74" s="3"/>
      <c r="F74" s="3"/>
      <c r="G74" s="3"/>
      <c r="H74" s="3"/>
      <c r="I74" s="3"/>
      <c r="J74" s="3"/>
      <c r="K74" s="3"/>
      <c r="L74" s="126"/>
      <c r="M74" s="106"/>
      <c r="N74" s="106"/>
      <c r="O74" s="107"/>
      <c r="P74" s="308"/>
      <c r="Q74" s="42"/>
      <c r="R74" s="42"/>
      <c r="S74" s="42"/>
      <c r="T74" s="42"/>
      <c r="U74" s="42"/>
      <c r="V74" s="42"/>
    </row>
    <row r="75" spans="1:22" s="78" customFormat="1" x14ac:dyDescent="0.2">
      <c r="A75" s="3"/>
      <c r="E75" s="3"/>
      <c r="F75" s="3"/>
      <c r="G75" s="3"/>
      <c r="H75" s="3"/>
      <c r="I75" s="3"/>
      <c r="J75" s="3"/>
      <c r="K75" s="3"/>
      <c r="L75" s="126"/>
      <c r="M75" s="106"/>
      <c r="N75" s="106"/>
      <c r="O75" s="107"/>
      <c r="P75" s="308"/>
      <c r="Q75" s="42"/>
      <c r="R75" s="42"/>
      <c r="S75" s="42"/>
      <c r="T75" s="42"/>
      <c r="U75" s="42"/>
      <c r="V75" s="42"/>
    </row>
    <row r="76" spans="1:22" s="78" customFormat="1" x14ac:dyDescent="0.2">
      <c r="A76" s="3"/>
      <c r="E76" s="3"/>
      <c r="F76" s="3"/>
      <c r="G76" s="3"/>
      <c r="H76" s="3"/>
      <c r="I76" s="3"/>
      <c r="J76" s="3"/>
      <c r="K76" s="3"/>
      <c r="L76" s="126"/>
      <c r="M76" s="106"/>
      <c r="N76" s="106"/>
      <c r="O76" s="107"/>
      <c r="P76" s="308"/>
      <c r="Q76" s="42"/>
      <c r="R76" s="42"/>
      <c r="S76" s="42"/>
      <c r="T76" s="42"/>
      <c r="U76" s="42"/>
      <c r="V76" s="42"/>
    </row>
    <row r="77" spans="1:22" s="78" customFormat="1" x14ac:dyDescent="0.2">
      <c r="A77" s="3"/>
      <c r="E77" s="3"/>
      <c r="F77" s="3"/>
      <c r="G77" s="3"/>
      <c r="H77" s="3"/>
      <c r="I77" s="3"/>
      <c r="J77" s="3"/>
      <c r="K77" s="3"/>
      <c r="L77" s="126"/>
      <c r="M77" s="106"/>
      <c r="N77" s="106"/>
      <c r="O77" s="107"/>
      <c r="P77" s="308"/>
      <c r="Q77" s="42"/>
      <c r="R77" s="42"/>
      <c r="S77" s="42"/>
      <c r="T77" s="42"/>
      <c r="U77" s="42"/>
      <c r="V77" s="42"/>
    </row>
    <row r="78" spans="1:22" s="78" customFormat="1" x14ac:dyDescent="0.2">
      <c r="A78" s="3"/>
      <c r="E78" s="3"/>
      <c r="F78" s="3"/>
      <c r="G78" s="3"/>
      <c r="H78" s="3"/>
      <c r="I78" s="3"/>
      <c r="J78" s="3"/>
      <c r="K78" s="3"/>
      <c r="L78" s="126"/>
      <c r="M78" s="106"/>
      <c r="N78" s="106"/>
      <c r="O78" s="107"/>
      <c r="P78" s="308"/>
      <c r="Q78" s="42"/>
      <c r="R78" s="42"/>
      <c r="S78" s="42"/>
      <c r="T78" s="42"/>
      <c r="U78" s="42"/>
      <c r="V78" s="42"/>
    </row>
    <row r="79" spans="1:22" s="78" customFormat="1" x14ac:dyDescent="0.2">
      <c r="A79" s="3"/>
      <c r="E79" s="3"/>
      <c r="F79" s="3"/>
      <c r="G79" s="3"/>
      <c r="H79" s="3"/>
      <c r="I79" s="3"/>
      <c r="J79" s="3"/>
      <c r="K79" s="3"/>
      <c r="L79" s="126"/>
      <c r="M79" s="106"/>
      <c r="N79" s="106"/>
      <c r="O79" s="107"/>
      <c r="P79" s="308"/>
      <c r="Q79" s="42"/>
      <c r="R79" s="42"/>
      <c r="S79" s="42"/>
      <c r="T79" s="42"/>
      <c r="U79" s="42"/>
      <c r="V79" s="42"/>
    </row>
    <row r="80" spans="1:22" s="78" customFormat="1" x14ac:dyDescent="0.2">
      <c r="A80" s="3"/>
      <c r="E80" s="3"/>
      <c r="F80" s="3"/>
      <c r="G80" s="3"/>
      <c r="H80" s="3"/>
      <c r="I80" s="3"/>
      <c r="J80" s="3"/>
      <c r="K80" s="3"/>
      <c r="L80" s="126"/>
      <c r="M80" s="106"/>
      <c r="N80" s="106"/>
      <c r="O80" s="107"/>
      <c r="P80" s="308"/>
      <c r="Q80" s="42"/>
      <c r="R80" s="81"/>
      <c r="S80" s="42"/>
      <c r="T80" s="42"/>
      <c r="U80" s="42"/>
      <c r="V80" s="42"/>
    </row>
    <row r="81" spans="1:22" s="78" customFormat="1" x14ac:dyDescent="0.2">
      <c r="A81" s="3"/>
      <c r="E81" s="3"/>
      <c r="F81" s="3"/>
      <c r="G81" s="3"/>
      <c r="H81" s="3"/>
      <c r="I81" s="3"/>
      <c r="J81" s="3"/>
      <c r="K81" s="3"/>
      <c r="L81" s="126"/>
      <c r="M81" s="106"/>
      <c r="N81" s="106"/>
      <c r="O81" s="107"/>
      <c r="P81" s="308"/>
      <c r="Q81" s="42"/>
      <c r="R81" s="81"/>
      <c r="S81" s="42"/>
      <c r="T81" s="42"/>
      <c r="U81" s="42"/>
      <c r="V81" s="42"/>
    </row>
    <row r="82" spans="1:22" s="78" customFormat="1" x14ac:dyDescent="0.2">
      <c r="A82" s="3"/>
      <c r="E82" s="3"/>
      <c r="F82" s="3"/>
      <c r="G82" s="3"/>
      <c r="H82" s="3"/>
      <c r="I82" s="3"/>
      <c r="J82" s="3"/>
      <c r="K82" s="3"/>
      <c r="L82" s="126"/>
      <c r="M82" s="81"/>
      <c r="N82" s="106"/>
      <c r="O82" s="107"/>
      <c r="P82" s="308"/>
      <c r="Q82" s="42"/>
      <c r="R82" s="81"/>
      <c r="S82" s="42"/>
      <c r="T82" s="42"/>
      <c r="U82" s="42"/>
      <c r="V82" s="42"/>
    </row>
    <row r="83" spans="1:22" s="78" customFormat="1" x14ac:dyDescent="0.2">
      <c r="A83" s="3"/>
      <c r="E83" s="3"/>
      <c r="F83" s="3"/>
      <c r="G83" s="3"/>
      <c r="H83" s="3"/>
      <c r="I83" s="3"/>
      <c r="J83" s="3"/>
      <c r="K83" s="3"/>
      <c r="L83" s="126"/>
      <c r="M83" s="81"/>
      <c r="N83" s="106"/>
      <c r="O83" s="107"/>
      <c r="P83" s="308"/>
      <c r="Q83" s="42"/>
      <c r="R83" s="81"/>
      <c r="S83" s="42"/>
      <c r="T83" s="42"/>
      <c r="U83" s="42"/>
      <c r="V83" s="42"/>
    </row>
    <row r="84" spans="1:22" s="78" customFormat="1" x14ac:dyDescent="0.2">
      <c r="A84" s="3"/>
      <c r="E84" s="3"/>
      <c r="F84" s="3"/>
      <c r="G84" s="3"/>
      <c r="H84" s="3"/>
      <c r="I84" s="3"/>
      <c r="J84" s="3"/>
      <c r="K84" s="3"/>
      <c r="L84" s="126"/>
      <c r="M84" s="81"/>
      <c r="N84" s="106"/>
      <c r="O84" s="107"/>
      <c r="P84" s="308"/>
      <c r="Q84" s="42"/>
      <c r="R84" s="81"/>
      <c r="S84" s="42"/>
      <c r="T84" s="42"/>
      <c r="U84" s="42"/>
      <c r="V84" s="42"/>
    </row>
    <row r="85" spans="1:22" s="78" customFormat="1" x14ac:dyDescent="0.2">
      <c r="A85" s="3"/>
      <c r="E85" s="3"/>
      <c r="F85" s="3"/>
      <c r="G85" s="3"/>
      <c r="H85" s="3"/>
      <c r="I85" s="3"/>
      <c r="J85" s="3"/>
      <c r="K85" s="3"/>
      <c r="L85" s="3"/>
      <c r="M85" s="81"/>
      <c r="N85" s="106"/>
      <c r="O85" s="107"/>
      <c r="P85" s="308"/>
      <c r="Q85" s="42"/>
      <c r="R85" s="81"/>
      <c r="S85" s="42"/>
      <c r="T85" s="42"/>
      <c r="U85" s="42"/>
      <c r="V85" s="42"/>
    </row>
    <row r="86" spans="1:22" s="78" customFormat="1" x14ac:dyDescent="0.2">
      <c r="A86" s="3"/>
      <c r="E86" s="3"/>
      <c r="F86" s="3"/>
      <c r="G86" s="3"/>
      <c r="H86" s="3"/>
      <c r="I86" s="3"/>
      <c r="J86" s="3"/>
      <c r="K86" s="3"/>
      <c r="L86" s="3"/>
      <c r="M86" s="81"/>
      <c r="N86" s="106"/>
      <c r="O86" s="107"/>
      <c r="P86" s="308"/>
      <c r="Q86" s="42"/>
      <c r="R86" s="81"/>
      <c r="S86" s="42"/>
      <c r="T86" s="42"/>
      <c r="U86" s="42"/>
      <c r="V86" s="42"/>
    </row>
    <row r="87" spans="1:22" s="78" customFormat="1" x14ac:dyDescent="0.2">
      <c r="A87" s="3"/>
      <c r="E87" s="3"/>
      <c r="F87" s="3"/>
      <c r="G87" s="3"/>
      <c r="H87" s="3"/>
      <c r="I87" s="3"/>
      <c r="J87" s="3"/>
      <c r="K87" s="3"/>
      <c r="L87" s="3"/>
      <c r="M87" s="81"/>
      <c r="N87" s="106"/>
      <c r="O87" s="107"/>
      <c r="P87" s="308"/>
      <c r="Q87" s="42"/>
      <c r="R87" s="81"/>
      <c r="S87" s="42"/>
      <c r="T87" s="42"/>
      <c r="U87" s="42"/>
      <c r="V87" s="42"/>
    </row>
    <row r="88" spans="1:22" s="78" customFormat="1" x14ac:dyDescent="0.2">
      <c r="A88" s="3"/>
      <c r="E88" s="3"/>
      <c r="F88" s="3"/>
      <c r="G88" s="3"/>
      <c r="H88" s="3"/>
      <c r="I88" s="3"/>
      <c r="J88" s="3"/>
      <c r="K88" s="3"/>
      <c r="L88" s="3"/>
      <c r="M88" s="81"/>
      <c r="N88" s="106"/>
      <c r="O88" s="107"/>
      <c r="P88" s="308"/>
      <c r="Q88" s="42"/>
      <c r="R88" s="81"/>
      <c r="S88" s="42"/>
      <c r="T88" s="42"/>
      <c r="U88" s="42"/>
      <c r="V88" s="42"/>
    </row>
    <row r="89" spans="1:22" s="78" customFormat="1" x14ac:dyDescent="0.2">
      <c r="A89" s="3"/>
      <c r="E89" s="3"/>
      <c r="F89" s="3"/>
      <c r="G89" s="3"/>
      <c r="H89" s="3"/>
      <c r="I89" s="3"/>
      <c r="J89" s="3"/>
      <c r="K89" s="3"/>
      <c r="L89" s="3"/>
      <c r="M89" s="81"/>
      <c r="N89" s="106"/>
      <c r="O89" s="107"/>
      <c r="P89" s="308"/>
      <c r="Q89" s="81"/>
      <c r="R89" s="81"/>
      <c r="S89" s="42"/>
      <c r="T89" s="42"/>
      <c r="U89" s="42"/>
      <c r="V89" s="42"/>
    </row>
    <row r="90" spans="1:22" s="78" customFormat="1" x14ac:dyDescent="0.2">
      <c r="A90" s="3"/>
      <c r="E90" s="3"/>
      <c r="F90" s="3"/>
      <c r="G90" s="3"/>
      <c r="H90" s="3"/>
      <c r="I90" s="3"/>
      <c r="J90" s="3"/>
      <c r="K90" s="3"/>
      <c r="L90" s="3"/>
      <c r="M90" s="81"/>
      <c r="N90" s="106"/>
      <c r="O90" s="107"/>
      <c r="P90" s="308"/>
      <c r="Q90" s="81"/>
      <c r="R90" s="81"/>
      <c r="S90" s="42"/>
    </row>
    <row r="91" spans="1:22" s="78" customFormat="1" x14ac:dyDescent="0.2">
      <c r="A91" s="3"/>
      <c r="E91" s="3"/>
      <c r="F91" s="3"/>
      <c r="G91" s="3"/>
      <c r="H91" s="3"/>
      <c r="I91" s="3"/>
      <c r="J91" s="3"/>
      <c r="K91" s="3"/>
      <c r="L91" s="98"/>
      <c r="M91" s="81"/>
      <c r="N91" s="106"/>
      <c r="O91" s="107"/>
      <c r="P91" s="308"/>
      <c r="Q91" s="81"/>
      <c r="R91" s="81"/>
      <c r="S91" s="42"/>
    </row>
    <row r="92" spans="1:22" s="78" customFormat="1" x14ac:dyDescent="0.2">
      <c r="A92" s="3"/>
      <c r="E92" s="3"/>
      <c r="F92" s="3"/>
      <c r="G92" s="3"/>
      <c r="H92" s="3"/>
      <c r="I92" s="3"/>
      <c r="J92" s="3"/>
      <c r="K92" s="3"/>
      <c r="L92" s="98"/>
      <c r="M92" s="81"/>
      <c r="N92" s="106"/>
      <c r="O92" s="107"/>
      <c r="P92" s="308"/>
      <c r="Q92" s="81"/>
      <c r="R92" s="81"/>
      <c r="S92" s="42"/>
    </row>
    <row r="93" spans="1:22" s="78" customFormat="1" x14ac:dyDescent="0.2">
      <c r="A93" s="3"/>
      <c r="E93" s="3"/>
      <c r="F93" s="3"/>
      <c r="G93" s="3"/>
      <c r="H93" s="3"/>
      <c r="I93" s="3"/>
      <c r="J93" s="3"/>
      <c r="K93" s="3"/>
      <c r="L93" s="98"/>
      <c r="M93" s="81"/>
      <c r="N93" s="106"/>
      <c r="O93" s="107"/>
      <c r="P93" s="308"/>
      <c r="Q93" s="81"/>
      <c r="R93" s="81"/>
      <c r="S93" s="42"/>
    </row>
    <row r="94" spans="1:22" s="78" customFormat="1" x14ac:dyDescent="0.2">
      <c r="A94" s="3"/>
      <c r="E94" s="3"/>
      <c r="F94" s="3"/>
      <c r="G94" s="3"/>
      <c r="H94" s="3"/>
      <c r="I94" s="3"/>
      <c r="J94" s="3"/>
      <c r="K94" s="3"/>
      <c r="L94" s="98"/>
      <c r="M94" s="81"/>
      <c r="N94" s="106"/>
      <c r="O94" s="107"/>
      <c r="P94" s="308"/>
      <c r="Q94" s="81"/>
      <c r="R94" s="81"/>
      <c r="S94" s="42"/>
    </row>
    <row r="95" spans="1:22" s="78" customFormat="1" x14ac:dyDescent="0.2">
      <c r="A95" s="3"/>
      <c r="E95" s="3"/>
      <c r="F95" s="3"/>
      <c r="G95" s="3"/>
      <c r="H95" s="3"/>
      <c r="I95" s="3"/>
      <c r="J95" s="3"/>
      <c r="K95" s="3"/>
      <c r="L95" s="98"/>
      <c r="M95" s="81"/>
      <c r="N95" s="106"/>
      <c r="O95" s="107"/>
      <c r="P95" s="308"/>
      <c r="Q95" s="81"/>
      <c r="R95" s="81"/>
      <c r="S95" s="42"/>
    </row>
    <row r="96" spans="1:22" s="78" customFormat="1" x14ac:dyDescent="0.2">
      <c r="A96" s="3"/>
      <c r="E96" s="3"/>
      <c r="F96" s="3"/>
      <c r="G96" s="3"/>
      <c r="H96" s="3"/>
      <c r="I96" s="3"/>
      <c r="J96" s="3"/>
      <c r="K96" s="3"/>
      <c r="L96" s="98"/>
      <c r="M96" s="81"/>
      <c r="N96" s="106"/>
      <c r="O96" s="107"/>
      <c r="P96" s="308"/>
      <c r="Q96" s="81"/>
      <c r="R96" s="81"/>
      <c r="S96" s="42"/>
    </row>
    <row r="97" spans="1:19" s="78" customFormat="1" x14ac:dyDescent="0.2">
      <c r="A97" s="3"/>
      <c r="E97" s="3"/>
      <c r="F97" s="3"/>
      <c r="G97" s="3"/>
      <c r="H97" s="3"/>
      <c r="I97" s="3"/>
      <c r="J97" s="3"/>
      <c r="K97" s="3"/>
      <c r="L97" s="98"/>
      <c r="M97" s="81"/>
      <c r="N97" s="106"/>
      <c r="O97" s="107"/>
      <c r="P97" s="308"/>
      <c r="Q97" s="81"/>
      <c r="R97" s="81"/>
      <c r="S97" s="42"/>
    </row>
    <row r="98" spans="1:19" s="78" customFormat="1" x14ac:dyDescent="0.2">
      <c r="A98" s="3"/>
      <c r="E98" s="3"/>
      <c r="F98" s="3"/>
      <c r="G98" s="3"/>
      <c r="H98" s="3"/>
      <c r="I98" s="3"/>
      <c r="J98" s="3"/>
      <c r="K98" s="3"/>
      <c r="L98" s="98"/>
      <c r="M98" s="81"/>
      <c r="N98" s="106"/>
      <c r="O98" s="107"/>
      <c r="P98" s="308"/>
      <c r="Q98" s="81"/>
      <c r="R98" s="81"/>
      <c r="S98" s="42"/>
    </row>
    <row r="99" spans="1:19" s="78" customFormat="1" x14ac:dyDescent="0.2">
      <c r="A99" s="3"/>
      <c r="E99" s="3"/>
      <c r="F99" s="3"/>
      <c r="G99" s="3"/>
      <c r="H99" s="3"/>
      <c r="I99" s="3"/>
      <c r="J99" s="3"/>
      <c r="K99" s="3"/>
      <c r="L99" s="98"/>
      <c r="M99" s="81"/>
      <c r="N99" s="106"/>
      <c r="O99" s="107"/>
      <c r="P99" s="308"/>
      <c r="Q99" s="81"/>
      <c r="R99" s="81"/>
      <c r="S99" s="42"/>
    </row>
    <row r="100" spans="1:19" s="78" customFormat="1" x14ac:dyDescent="0.2">
      <c r="A100" s="3"/>
      <c r="E100" s="3"/>
      <c r="F100" s="3"/>
      <c r="G100" s="3"/>
      <c r="H100" s="3"/>
      <c r="I100" s="3"/>
      <c r="J100" s="3"/>
      <c r="K100" s="3"/>
      <c r="L100" s="98"/>
      <c r="M100" s="81"/>
      <c r="N100" s="106"/>
      <c r="O100" s="107"/>
      <c r="P100" s="308"/>
      <c r="Q100" s="81"/>
      <c r="R100" s="81"/>
      <c r="S100" s="42"/>
    </row>
    <row r="101" spans="1:19" s="78" customFormat="1" x14ac:dyDescent="0.2">
      <c r="A101" s="3"/>
      <c r="E101" s="3"/>
      <c r="F101" s="3"/>
      <c r="G101" s="3"/>
      <c r="H101" s="3"/>
      <c r="I101" s="3"/>
      <c r="J101" s="3"/>
      <c r="K101" s="3"/>
      <c r="L101" s="98"/>
      <c r="M101" s="81"/>
      <c r="N101" s="106"/>
      <c r="O101" s="107"/>
      <c r="P101" s="308"/>
      <c r="Q101" s="81"/>
      <c r="R101" s="81"/>
      <c r="S101" s="42"/>
    </row>
    <row r="102" spans="1:19" s="78" customFormat="1" x14ac:dyDescent="0.2">
      <c r="A102" s="3"/>
      <c r="E102" s="3"/>
      <c r="F102" s="3"/>
      <c r="G102" s="3"/>
      <c r="H102" s="3"/>
      <c r="I102" s="3"/>
      <c r="J102" s="3"/>
      <c r="K102" s="3"/>
      <c r="L102" s="98"/>
      <c r="M102" s="81"/>
      <c r="N102" s="106"/>
      <c r="O102" s="107"/>
      <c r="P102" s="308"/>
      <c r="Q102" s="81"/>
      <c r="R102" s="81"/>
      <c r="S102" s="42"/>
    </row>
    <row r="103" spans="1:19" s="78" customFormat="1" x14ac:dyDescent="0.2">
      <c r="A103" s="3"/>
      <c r="E103" s="3"/>
      <c r="F103" s="3"/>
      <c r="G103" s="3"/>
      <c r="H103" s="3"/>
      <c r="I103" s="3"/>
      <c r="J103" s="3"/>
      <c r="K103" s="3"/>
      <c r="L103" s="98"/>
      <c r="M103" s="81"/>
      <c r="N103" s="106"/>
      <c r="O103" s="107"/>
      <c r="P103" s="308"/>
      <c r="Q103" s="81"/>
      <c r="R103" s="81"/>
      <c r="S103" s="42"/>
    </row>
    <row r="104" spans="1:19" s="78" customFormat="1" x14ac:dyDescent="0.2">
      <c r="A104" s="3"/>
      <c r="E104" s="3"/>
      <c r="F104" s="3"/>
      <c r="G104" s="3"/>
      <c r="H104" s="3"/>
      <c r="I104" s="3"/>
      <c r="J104" s="3"/>
      <c r="K104" s="3"/>
      <c r="L104" s="98"/>
      <c r="M104" s="81"/>
      <c r="N104" s="106"/>
      <c r="O104" s="107"/>
      <c r="P104" s="308"/>
      <c r="Q104" s="81"/>
      <c r="R104" s="81"/>
      <c r="S104" s="42"/>
    </row>
    <row r="105" spans="1:19" s="78" customFormat="1" x14ac:dyDescent="0.2">
      <c r="A105" s="3"/>
      <c r="E105" s="3"/>
      <c r="F105" s="3"/>
      <c r="G105" s="3"/>
      <c r="H105" s="3"/>
      <c r="I105" s="3"/>
      <c r="J105" s="3"/>
      <c r="K105" s="3"/>
      <c r="L105" s="98"/>
      <c r="M105" s="81"/>
      <c r="N105" s="106"/>
      <c r="O105" s="81"/>
      <c r="P105" s="81"/>
      <c r="Q105" s="81"/>
      <c r="R105" s="81"/>
      <c r="S105" s="42"/>
    </row>
    <row r="106" spans="1:19" s="78" customFormat="1" x14ac:dyDescent="0.2">
      <c r="A106" s="3"/>
      <c r="E106" s="3"/>
      <c r="F106" s="3"/>
      <c r="G106" s="3"/>
      <c r="H106" s="3"/>
      <c r="I106" s="3"/>
      <c r="J106" s="3"/>
      <c r="K106" s="3"/>
      <c r="L106" s="98"/>
      <c r="M106" s="81"/>
      <c r="N106" s="106"/>
      <c r="O106" s="81"/>
      <c r="P106" s="81"/>
      <c r="Q106" s="81"/>
      <c r="R106" s="81"/>
      <c r="S106" s="42"/>
    </row>
    <row r="107" spans="1:19" s="78" customFormat="1" x14ac:dyDescent="0.2">
      <c r="A107" s="3"/>
      <c r="E107" s="3"/>
      <c r="F107" s="3"/>
      <c r="G107" s="3"/>
      <c r="H107" s="3"/>
      <c r="I107" s="3"/>
      <c r="J107" s="3"/>
      <c r="K107" s="3"/>
      <c r="L107" s="98"/>
      <c r="M107" s="81"/>
      <c r="N107" s="106"/>
      <c r="O107" s="81"/>
      <c r="P107" s="81"/>
      <c r="Q107" s="81"/>
      <c r="R107" s="81"/>
      <c r="S107" s="42"/>
    </row>
    <row r="108" spans="1:19" s="78" customFormat="1" x14ac:dyDescent="0.2">
      <c r="A108" s="3"/>
      <c r="E108" s="3"/>
      <c r="F108" s="3"/>
      <c r="G108" s="3"/>
      <c r="H108" s="3"/>
      <c r="I108" s="3"/>
      <c r="J108" s="3"/>
      <c r="K108" s="3"/>
      <c r="L108" s="98"/>
      <c r="M108" s="81"/>
      <c r="N108" s="106"/>
      <c r="O108" s="81"/>
      <c r="P108" s="81"/>
      <c r="Q108" s="81"/>
      <c r="R108" s="81"/>
      <c r="S108" s="42"/>
    </row>
    <row r="109" spans="1:19" s="78" customFormat="1" x14ac:dyDescent="0.2">
      <c r="A109" s="3"/>
      <c r="E109" s="3"/>
      <c r="F109" s="3"/>
      <c r="G109" s="3"/>
      <c r="H109" s="3"/>
      <c r="I109" s="3"/>
      <c r="J109" s="3"/>
      <c r="K109" s="3"/>
      <c r="L109" s="98"/>
      <c r="M109" s="81"/>
      <c r="N109" s="81"/>
      <c r="O109" s="81"/>
      <c r="P109" s="81"/>
      <c r="Q109" s="81"/>
      <c r="R109" s="81"/>
      <c r="S109" s="42"/>
    </row>
    <row r="110" spans="1:19" s="78" customFormat="1" x14ac:dyDescent="0.2">
      <c r="A110" s="3"/>
      <c r="E110" s="3"/>
      <c r="F110" s="3"/>
      <c r="G110" s="3"/>
      <c r="H110" s="3"/>
      <c r="I110" s="3"/>
      <c r="J110" s="3"/>
      <c r="K110" s="3"/>
      <c r="L110" s="98"/>
      <c r="M110" s="81"/>
      <c r="N110" s="81"/>
      <c r="O110" s="81"/>
      <c r="P110" s="81"/>
      <c r="Q110" s="81"/>
      <c r="R110" s="81"/>
      <c r="S110" s="42"/>
    </row>
    <row r="111" spans="1:19" s="78" customFormat="1" x14ac:dyDescent="0.2">
      <c r="A111" s="3"/>
      <c r="E111" s="3"/>
      <c r="F111" s="3"/>
      <c r="G111" s="3"/>
      <c r="H111" s="3"/>
      <c r="I111" s="3"/>
      <c r="J111" s="3"/>
      <c r="K111" s="3"/>
      <c r="L111" s="98"/>
      <c r="M111" s="81"/>
      <c r="N111" s="81"/>
      <c r="O111" s="81"/>
      <c r="P111" s="81"/>
      <c r="Q111" s="81"/>
      <c r="R111" s="81"/>
      <c r="S111" s="42"/>
    </row>
    <row r="112" spans="1:19" s="78" customFormat="1" x14ac:dyDescent="0.2">
      <c r="A112" s="3"/>
      <c r="E112" s="3"/>
      <c r="F112" s="3"/>
      <c r="G112" s="3"/>
      <c r="H112" s="3"/>
      <c r="I112" s="3"/>
      <c r="J112" s="3"/>
      <c r="K112" s="3"/>
      <c r="L112" s="98"/>
      <c r="M112" s="81"/>
      <c r="N112" s="81"/>
      <c r="O112" s="81"/>
      <c r="P112" s="81"/>
      <c r="Q112" s="81"/>
      <c r="R112" s="81"/>
      <c r="S112" s="42"/>
    </row>
    <row r="113" spans="1:19" s="78" customFormat="1" x14ac:dyDescent="0.2">
      <c r="A113" s="3"/>
      <c r="E113" s="3"/>
      <c r="F113" s="3"/>
      <c r="G113" s="3"/>
      <c r="H113" s="3"/>
      <c r="I113" s="3"/>
      <c r="J113" s="3"/>
      <c r="K113" s="3"/>
      <c r="L113" s="98"/>
      <c r="M113" s="81"/>
      <c r="N113" s="81"/>
      <c r="O113" s="81"/>
      <c r="P113" s="81"/>
      <c r="Q113" s="81"/>
      <c r="R113" s="81"/>
      <c r="S113" s="42"/>
    </row>
    <row r="114" spans="1:19" s="78" customFormat="1" x14ac:dyDescent="0.2">
      <c r="A114" s="3"/>
      <c r="E114" s="3"/>
      <c r="F114" s="3"/>
      <c r="G114" s="3"/>
      <c r="H114" s="3"/>
      <c r="I114" s="3"/>
      <c r="J114" s="3"/>
      <c r="K114" s="3"/>
      <c r="L114" s="98"/>
      <c r="M114" s="81"/>
      <c r="N114" s="81"/>
      <c r="O114" s="81"/>
      <c r="P114" s="81"/>
      <c r="Q114" s="81"/>
      <c r="R114" s="81"/>
      <c r="S114" s="42"/>
    </row>
    <row r="115" spans="1:19" s="78" customFormat="1" x14ac:dyDescent="0.2">
      <c r="A115" s="3"/>
      <c r="E115" s="3"/>
      <c r="F115" s="3"/>
      <c r="G115" s="3"/>
      <c r="H115" s="3"/>
      <c r="I115" s="3"/>
      <c r="J115" s="3"/>
      <c r="K115" s="3"/>
      <c r="L115" s="98"/>
      <c r="M115" s="81"/>
      <c r="N115" s="81"/>
      <c r="O115" s="81"/>
      <c r="P115" s="81"/>
      <c r="Q115" s="81"/>
      <c r="R115" s="81"/>
      <c r="S115" s="42"/>
    </row>
    <row r="116" spans="1:19" s="78" customFormat="1" x14ac:dyDescent="0.2">
      <c r="A116" s="3"/>
      <c r="E116" s="3"/>
      <c r="F116" s="3"/>
      <c r="G116" s="3"/>
      <c r="H116" s="3"/>
      <c r="I116" s="3"/>
      <c r="J116" s="3"/>
      <c r="K116" s="3"/>
      <c r="L116" s="98"/>
      <c r="M116" s="81"/>
      <c r="N116" s="81"/>
      <c r="O116" s="81"/>
      <c r="P116" s="81"/>
      <c r="Q116" s="81"/>
      <c r="R116" s="81"/>
      <c r="S116" s="42"/>
    </row>
    <row r="117" spans="1:19" s="78" customFormat="1" x14ac:dyDescent="0.2">
      <c r="A117" s="3"/>
      <c r="E117" s="3"/>
      <c r="F117" s="3"/>
      <c r="G117" s="3"/>
      <c r="H117" s="3"/>
      <c r="I117" s="3"/>
      <c r="J117" s="3"/>
      <c r="K117" s="3"/>
      <c r="L117" s="98"/>
      <c r="M117" s="81"/>
      <c r="N117" s="81"/>
      <c r="O117" s="81"/>
      <c r="P117" s="81"/>
      <c r="Q117" s="81"/>
      <c r="R117" s="81"/>
      <c r="S117" s="42"/>
    </row>
    <row r="118" spans="1:19" s="78" customFormat="1" x14ac:dyDescent="0.2">
      <c r="A118" s="3"/>
      <c r="E118" s="3"/>
      <c r="F118" s="3"/>
      <c r="G118" s="3"/>
      <c r="H118" s="3"/>
      <c r="I118" s="3"/>
      <c r="J118" s="3"/>
      <c r="K118" s="3"/>
      <c r="L118" s="98"/>
      <c r="M118" s="81"/>
      <c r="N118" s="81"/>
      <c r="O118" s="81"/>
      <c r="P118" s="81"/>
      <c r="Q118" s="81"/>
      <c r="R118" s="81"/>
      <c r="S118" s="42"/>
    </row>
    <row r="119" spans="1:19" s="78" customFormat="1" x14ac:dyDescent="0.2">
      <c r="A119" s="3"/>
      <c r="E119" s="3"/>
      <c r="F119" s="3"/>
      <c r="G119" s="3"/>
      <c r="H119" s="3"/>
      <c r="I119" s="3"/>
      <c r="J119" s="3"/>
      <c r="K119" s="3"/>
      <c r="L119" s="98"/>
      <c r="M119" s="81"/>
      <c r="N119" s="81"/>
      <c r="O119" s="81"/>
      <c r="P119" s="81"/>
      <c r="Q119" s="81"/>
      <c r="R119" s="81"/>
      <c r="S119" s="42"/>
    </row>
    <row r="120" spans="1:19" s="78" customFormat="1" x14ac:dyDescent="0.2">
      <c r="A120" s="3"/>
      <c r="E120" s="3"/>
      <c r="F120" s="3"/>
      <c r="G120" s="3"/>
      <c r="H120" s="3"/>
      <c r="I120" s="3"/>
      <c r="J120" s="3"/>
      <c r="K120" s="3"/>
      <c r="L120" s="98"/>
      <c r="M120" s="81"/>
      <c r="N120" s="81"/>
      <c r="O120" s="81"/>
      <c r="P120" s="81"/>
      <c r="Q120" s="81"/>
      <c r="R120" s="81"/>
      <c r="S120" s="42"/>
    </row>
    <row r="121" spans="1:19" s="78" customFormat="1" x14ac:dyDescent="0.2">
      <c r="A121" s="3"/>
      <c r="E121" s="3"/>
      <c r="F121" s="3"/>
      <c r="G121" s="3"/>
      <c r="H121" s="3"/>
      <c r="I121" s="3"/>
      <c r="J121" s="3"/>
      <c r="K121" s="3"/>
      <c r="L121" s="98"/>
      <c r="M121" s="81"/>
      <c r="N121" s="81"/>
      <c r="O121" s="81"/>
      <c r="P121" s="81"/>
      <c r="Q121" s="81"/>
      <c r="R121" s="81"/>
      <c r="S121" s="42"/>
    </row>
    <row r="122" spans="1:19" s="78" customFormat="1" x14ac:dyDescent="0.2">
      <c r="A122" s="3"/>
      <c r="E122" s="3"/>
      <c r="F122" s="3"/>
      <c r="G122" s="3"/>
      <c r="H122" s="3"/>
      <c r="I122" s="3"/>
      <c r="J122" s="3"/>
      <c r="K122" s="3"/>
      <c r="L122" s="98"/>
      <c r="M122" s="81"/>
      <c r="N122" s="81"/>
      <c r="O122" s="81"/>
      <c r="P122" s="81"/>
      <c r="Q122" s="81"/>
      <c r="R122" s="81"/>
      <c r="S122" s="42"/>
    </row>
    <row r="123" spans="1:19" s="78" customFormat="1" x14ac:dyDescent="0.2">
      <c r="A123" s="3"/>
      <c r="E123" s="3"/>
      <c r="F123" s="3"/>
      <c r="G123" s="3"/>
      <c r="H123" s="3"/>
      <c r="I123" s="3"/>
      <c r="J123" s="3"/>
      <c r="K123" s="3"/>
      <c r="L123" s="98"/>
      <c r="M123" s="81"/>
      <c r="N123" s="81"/>
      <c r="O123" s="81"/>
      <c r="P123" s="81"/>
      <c r="Q123" s="81"/>
      <c r="R123" s="81"/>
      <c r="S123" s="42"/>
    </row>
    <row r="124" spans="1:19" s="78" customFormat="1" x14ac:dyDescent="0.2">
      <c r="A124" s="3"/>
      <c r="E124" s="3"/>
      <c r="F124" s="3"/>
      <c r="G124" s="3"/>
      <c r="H124" s="3"/>
      <c r="I124" s="3"/>
      <c r="J124" s="3"/>
      <c r="K124" s="3"/>
      <c r="L124" s="98"/>
      <c r="M124" s="81"/>
      <c r="N124" s="81"/>
      <c r="O124" s="81"/>
      <c r="P124" s="81"/>
      <c r="Q124" s="81"/>
      <c r="R124" s="81"/>
      <c r="S124" s="42"/>
    </row>
    <row r="125" spans="1:19" s="78" customFormat="1" x14ac:dyDescent="0.2">
      <c r="A125" s="3"/>
      <c r="E125" s="3"/>
      <c r="F125" s="3"/>
      <c r="G125" s="3"/>
      <c r="H125" s="3"/>
      <c r="I125" s="3"/>
      <c r="J125" s="3"/>
      <c r="K125" s="3"/>
      <c r="L125" s="98"/>
      <c r="M125" s="81"/>
      <c r="N125" s="81"/>
      <c r="O125" s="81"/>
      <c r="P125" s="81"/>
      <c r="Q125" s="81"/>
      <c r="R125" s="81"/>
      <c r="S125" s="42"/>
    </row>
    <row r="126" spans="1:19" s="78" customFormat="1" x14ac:dyDescent="0.2">
      <c r="A126" s="3"/>
      <c r="E126" s="3"/>
      <c r="F126" s="3"/>
      <c r="G126" s="3"/>
      <c r="H126" s="3"/>
      <c r="I126" s="3"/>
      <c r="J126" s="3"/>
      <c r="K126" s="3"/>
      <c r="L126" s="98"/>
      <c r="M126" s="81"/>
      <c r="N126" s="81"/>
      <c r="O126" s="81"/>
      <c r="P126" s="81"/>
      <c r="Q126" s="81"/>
      <c r="R126" s="81"/>
      <c r="S126" s="42"/>
    </row>
    <row r="127" spans="1:19" s="78" customFormat="1" x14ac:dyDescent="0.2">
      <c r="A127" s="3"/>
      <c r="E127" s="3"/>
      <c r="F127" s="3"/>
      <c r="G127" s="3"/>
      <c r="H127" s="3"/>
      <c r="I127" s="3"/>
      <c r="J127" s="3"/>
      <c r="K127" s="3"/>
      <c r="L127" s="98"/>
      <c r="M127" s="81"/>
      <c r="N127" s="81"/>
      <c r="O127" s="81"/>
      <c r="P127" s="81"/>
      <c r="Q127" s="81"/>
      <c r="R127" s="81"/>
      <c r="S127" s="42"/>
    </row>
    <row r="128" spans="1:19" s="78" customFormat="1" x14ac:dyDescent="0.2">
      <c r="A128" s="3"/>
      <c r="E128" s="3"/>
      <c r="F128" s="3"/>
      <c r="G128" s="3"/>
      <c r="H128" s="3"/>
      <c r="I128" s="3"/>
      <c r="J128" s="3"/>
      <c r="K128" s="3"/>
      <c r="L128" s="98"/>
      <c r="M128" s="81"/>
      <c r="N128" s="81"/>
      <c r="O128" s="81"/>
      <c r="P128" s="81"/>
      <c r="Q128" s="81"/>
      <c r="R128" s="81"/>
      <c r="S128" s="42"/>
    </row>
    <row r="129" spans="1:19" s="78" customFormat="1" x14ac:dyDescent="0.2">
      <c r="A129" s="3"/>
      <c r="E129" s="3"/>
      <c r="F129" s="3"/>
      <c r="G129" s="3"/>
      <c r="H129" s="3"/>
      <c r="I129" s="3"/>
      <c r="J129" s="3"/>
      <c r="K129" s="3"/>
      <c r="L129" s="98"/>
      <c r="M129" s="81"/>
      <c r="N129" s="81"/>
      <c r="O129" s="81"/>
      <c r="P129" s="81"/>
      <c r="Q129" s="81"/>
      <c r="R129" s="81"/>
      <c r="S129" s="42"/>
    </row>
    <row r="130" spans="1:19" s="78" customFormat="1" x14ac:dyDescent="0.2">
      <c r="A130" s="3"/>
      <c r="E130" s="3"/>
      <c r="F130" s="3"/>
      <c r="G130" s="3"/>
      <c r="H130" s="3"/>
      <c r="I130" s="3"/>
      <c r="J130" s="3"/>
      <c r="K130" s="3"/>
      <c r="L130" s="98"/>
      <c r="M130" s="81"/>
      <c r="N130" s="81"/>
      <c r="O130" s="81"/>
      <c r="P130" s="81"/>
      <c r="Q130" s="81"/>
      <c r="R130" s="81"/>
      <c r="S130" s="42"/>
    </row>
    <row r="131" spans="1:19" s="78" customFormat="1" x14ac:dyDescent="0.2">
      <c r="A131" s="3"/>
      <c r="E131" s="3"/>
      <c r="F131" s="3"/>
      <c r="G131" s="3"/>
      <c r="H131" s="3"/>
      <c r="I131" s="3"/>
      <c r="J131" s="3"/>
      <c r="K131" s="3"/>
      <c r="L131" s="98"/>
      <c r="M131" s="81"/>
      <c r="N131" s="81"/>
      <c r="O131" s="81"/>
      <c r="P131" s="81"/>
      <c r="Q131" s="81"/>
      <c r="R131" s="81"/>
      <c r="S131" s="42"/>
    </row>
    <row r="132" spans="1:19" s="78" customFormat="1" x14ac:dyDescent="0.2">
      <c r="A132" s="3"/>
      <c r="E132" s="3"/>
      <c r="F132" s="3"/>
      <c r="G132" s="3"/>
      <c r="H132" s="3"/>
      <c r="I132" s="3"/>
      <c r="J132" s="3"/>
      <c r="K132" s="3"/>
      <c r="L132" s="98"/>
      <c r="M132" s="81"/>
      <c r="N132" s="81"/>
      <c r="O132" s="81"/>
      <c r="P132" s="81"/>
      <c r="Q132" s="81"/>
      <c r="R132" s="81"/>
      <c r="S132" s="42"/>
    </row>
    <row r="133" spans="1:19" s="78" customFormat="1" x14ac:dyDescent="0.2">
      <c r="A133" s="3"/>
      <c r="E133" s="3"/>
      <c r="F133" s="3"/>
      <c r="G133" s="3"/>
      <c r="H133" s="3"/>
      <c r="I133" s="3"/>
      <c r="J133" s="3"/>
      <c r="K133" s="3"/>
      <c r="L133" s="98"/>
      <c r="M133" s="81"/>
      <c r="N133" s="81"/>
      <c r="O133" s="81"/>
      <c r="P133" s="81"/>
      <c r="Q133" s="81"/>
      <c r="R133" s="81"/>
      <c r="S133" s="42"/>
    </row>
    <row r="134" spans="1:19" s="78" customFormat="1" x14ac:dyDescent="0.2">
      <c r="A134" s="3"/>
      <c r="E134" s="3"/>
      <c r="F134" s="3"/>
      <c r="G134" s="3"/>
      <c r="H134" s="3"/>
      <c r="I134" s="3"/>
      <c r="J134" s="3"/>
      <c r="K134" s="3"/>
      <c r="L134" s="98"/>
      <c r="M134" s="81"/>
      <c r="N134" s="81"/>
      <c r="O134" s="81"/>
      <c r="P134" s="81"/>
      <c r="Q134" s="81"/>
      <c r="R134" s="81"/>
      <c r="S134" s="42"/>
    </row>
    <row r="135" spans="1:19" s="78" customFormat="1" x14ac:dyDescent="0.2">
      <c r="A135" s="3"/>
      <c r="E135" s="3"/>
      <c r="F135" s="3"/>
      <c r="G135" s="3"/>
      <c r="H135" s="3"/>
      <c r="I135" s="3"/>
      <c r="J135" s="3"/>
      <c r="K135" s="3"/>
      <c r="L135" s="98"/>
      <c r="M135" s="81"/>
      <c r="N135" s="81"/>
      <c r="O135" s="81"/>
      <c r="P135" s="81"/>
      <c r="Q135" s="81"/>
      <c r="R135" s="81"/>
      <c r="S135" s="42"/>
    </row>
    <row r="136" spans="1:19" s="78" customFormat="1" x14ac:dyDescent="0.2">
      <c r="A136" s="3"/>
      <c r="E136" s="3"/>
      <c r="F136" s="3"/>
      <c r="G136" s="3"/>
      <c r="H136" s="3"/>
      <c r="I136" s="3"/>
      <c r="J136" s="3"/>
      <c r="K136" s="3"/>
      <c r="L136" s="98"/>
      <c r="M136" s="81"/>
      <c r="N136" s="81"/>
      <c r="O136" s="81"/>
      <c r="P136" s="81"/>
      <c r="Q136" s="81"/>
      <c r="R136" s="81"/>
      <c r="S136" s="42"/>
    </row>
    <row r="137" spans="1:19" s="78" customFormat="1" x14ac:dyDescent="0.2">
      <c r="A137" s="3"/>
      <c r="E137" s="3"/>
      <c r="F137" s="3"/>
      <c r="G137" s="3"/>
      <c r="H137" s="3"/>
      <c r="I137" s="3"/>
      <c r="J137" s="3"/>
      <c r="K137" s="3"/>
      <c r="L137" s="98"/>
      <c r="M137" s="81"/>
      <c r="N137" s="81"/>
      <c r="O137" s="81"/>
      <c r="P137" s="81"/>
      <c r="Q137" s="81"/>
      <c r="R137" s="81"/>
      <c r="S137" s="42"/>
    </row>
    <row r="138" spans="1:19" s="78" customFormat="1" x14ac:dyDescent="0.2">
      <c r="A138" s="3"/>
      <c r="E138" s="3"/>
      <c r="F138" s="3"/>
      <c r="G138" s="3"/>
      <c r="H138" s="3"/>
      <c r="I138" s="3"/>
      <c r="J138" s="3"/>
      <c r="K138" s="3"/>
      <c r="L138" s="98"/>
      <c r="M138" s="81"/>
      <c r="N138" s="81"/>
      <c r="O138" s="81"/>
      <c r="P138" s="81"/>
      <c r="Q138" s="81"/>
      <c r="R138" s="81"/>
      <c r="S138" s="42"/>
    </row>
    <row r="139" spans="1:19" s="78" customFormat="1" x14ac:dyDescent="0.2">
      <c r="A139" s="3"/>
      <c r="E139" s="3"/>
      <c r="F139" s="3"/>
      <c r="G139" s="3"/>
      <c r="H139" s="3"/>
      <c r="I139" s="3"/>
      <c r="J139" s="3"/>
      <c r="K139" s="3"/>
      <c r="L139" s="98"/>
      <c r="M139" s="81"/>
      <c r="N139" s="81"/>
      <c r="O139" s="81"/>
      <c r="P139" s="81"/>
      <c r="Q139" s="81"/>
      <c r="R139" s="81"/>
      <c r="S139" s="42"/>
    </row>
    <row r="140" spans="1:19" s="78" customFormat="1" x14ac:dyDescent="0.2">
      <c r="A140" s="3"/>
      <c r="E140" s="3"/>
      <c r="F140" s="3"/>
      <c r="G140" s="3"/>
      <c r="H140" s="3"/>
      <c r="I140" s="3"/>
      <c r="J140" s="3"/>
      <c r="K140" s="3"/>
      <c r="L140" s="98"/>
      <c r="M140" s="81"/>
      <c r="N140" s="81"/>
      <c r="O140" s="81"/>
      <c r="P140" s="81"/>
      <c r="Q140" s="81"/>
      <c r="R140" s="81"/>
      <c r="S140" s="42"/>
    </row>
    <row r="141" spans="1:19" s="78" customFormat="1" x14ac:dyDescent="0.2">
      <c r="A141" s="3"/>
      <c r="E141" s="3"/>
      <c r="F141" s="3"/>
      <c r="G141" s="3"/>
      <c r="H141" s="3"/>
      <c r="I141" s="3"/>
      <c r="J141" s="3"/>
      <c r="K141" s="3"/>
      <c r="L141" s="98"/>
      <c r="M141" s="81"/>
      <c r="N141" s="81"/>
      <c r="O141" s="81"/>
      <c r="P141" s="81"/>
      <c r="Q141" s="81"/>
      <c r="R141" s="81"/>
      <c r="S141" s="42"/>
    </row>
    <row r="142" spans="1:19" s="78" customFormat="1" x14ac:dyDescent="0.2">
      <c r="A142" s="3"/>
      <c r="E142" s="3"/>
      <c r="F142" s="3"/>
      <c r="G142" s="3"/>
      <c r="H142" s="3"/>
      <c r="I142" s="3"/>
      <c r="J142" s="3"/>
      <c r="K142" s="3"/>
      <c r="L142" s="98"/>
      <c r="M142" s="81"/>
      <c r="N142" s="81"/>
      <c r="O142" s="81"/>
      <c r="P142" s="81"/>
      <c r="Q142" s="81"/>
      <c r="R142" s="81"/>
      <c r="S142" s="42"/>
    </row>
    <row r="143" spans="1:19" s="78" customFormat="1" x14ac:dyDescent="0.2">
      <c r="A143" s="3"/>
      <c r="E143" s="3"/>
      <c r="F143" s="3"/>
      <c r="G143" s="3"/>
      <c r="H143" s="3"/>
      <c r="I143" s="3"/>
      <c r="J143" s="3"/>
      <c r="K143" s="3"/>
      <c r="L143" s="98"/>
      <c r="M143" s="81"/>
      <c r="N143" s="81"/>
      <c r="O143" s="81"/>
      <c r="P143" s="81"/>
      <c r="Q143" s="81"/>
      <c r="R143" s="81"/>
      <c r="S143" s="42"/>
    </row>
    <row r="144" spans="1:19" s="78" customFormat="1" x14ac:dyDescent="0.2">
      <c r="A144" s="3"/>
      <c r="E144" s="3"/>
      <c r="F144" s="3"/>
      <c r="G144" s="3"/>
      <c r="H144" s="3"/>
      <c r="I144" s="3"/>
      <c r="J144" s="3"/>
      <c r="K144" s="3"/>
      <c r="L144" s="98"/>
      <c r="M144" s="81"/>
      <c r="N144" s="81"/>
      <c r="O144" s="81"/>
      <c r="P144" s="81"/>
      <c r="Q144" s="81"/>
      <c r="R144" s="81"/>
      <c r="S144" s="42"/>
    </row>
    <row r="145" spans="1:19" s="78" customFormat="1" x14ac:dyDescent="0.2">
      <c r="A145" s="3"/>
      <c r="E145" s="3"/>
      <c r="F145" s="3"/>
      <c r="G145" s="3"/>
      <c r="H145" s="3"/>
      <c r="I145" s="3"/>
      <c r="J145" s="3"/>
      <c r="K145" s="3"/>
      <c r="L145" s="98"/>
      <c r="M145" s="81"/>
      <c r="N145" s="81"/>
      <c r="O145" s="81"/>
      <c r="P145" s="81"/>
      <c r="Q145" s="81"/>
      <c r="R145" s="81"/>
      <c r="S145" s="42"/>
    </row>
    <row r="146" spans="1:19" s="78" customFormat="1" x14ac:dyDescent="0.2">
      <c r="A146" s="3"/>
      <c r="E146" s="3"/>
      <c r="F146" s="3"/>
      <c r="G146" s="3"/>
      <c r="H146" s="3"/>
      <c r="I146" s="3"/>
      <c r="J146" s="3"/>
      <c r="K146" s="3"/>
      <c r="L146" s="98"/>
      <c r="M146" s="81"/>
      <c r="N146" s="81"/>
      <c r="O146" s="81"/>
      <c r="P146" s="81"/>
      <c r="Q146" s="81"/>
      <c r="R146" s="81"/>
      <c r="S146" s="42"/>
    </row>
    <row r="147" spans="1:19" s="78" customFormat="1" x14ac:dyDescent="0.2">
      <c r="A147" s="3"/>
      <c r="E147" s="3"/>
      <c r="F147" s="42"/>
      <c r="G147" s="3"/>
      <c r="H147" s="3"/>
      <c r="I147" s="3"/>
      <c r="J147" s="3"/>
      <c r="K147" s="3"/>
      <c r="L147" s="98"/>
      <c r="M147" s="81"/>
      <c r="N147" s="81"/>
      <c r="O147" s="81"/>
      <c r="P147" s="81"/>
      <c r="Q147" s="81"/>
      <c r="R147" s="81"/>
      <c r="S147" s="42"/>
    </row>
    <row r="148" spans="1:19" s="78" customFormat="1" x14ac:dyDescent="0.2">
      <c r="A148" s="3"/>
      <c r="E148" s="3"/>
      <c r="F148" s="42"/>
      <c r="G148" s="3"/>
      <c r="H148" s="3"/>
      <c r="I148" s="3"/>
      <c r="J148" s="3"/>
      <c r="K148" s="3"/>
      <c r="L148" s="98"/>
      <c r="M148" s="81"/>
      <c r="N148" s="81"/>
      <c r="O148" s="81"/>
      <c r="P148" s="81"/>
      <c r="Q148" s="81"/>
      <c r="R148" s="81"/>
      <c r="S148" s="42"/>
    </row>
    <row r="149" spans="1:19" s="78" customFormat="1" x14ac:dyDescent="0.2">
      <c r="A149" s="3"/>
      <c r="E149" s="3"/>
      <c r="F149" s="42"/>
      <c r="G149" s="3"/>
      <c r="H149" s="3"/>
      <c r="I149" s="3"/>
      <c r="J149" s="3"/>
      <c r="K149" s="3"/>
      <c r="L149" s="98"/>
      <c r="M149" s="81"/>
      <c r="N149" s="81"/>
      <c r="O149" s="81"/>
      <c r="P149" s="81"/>
      <c r="Q149" s="81"/>
      <c r="R149" s="81"/>
      <c r="S149" s="42"/>
    </row>
    <row r="150" spans="1:19" s="78" customFormat="1" x14ac:dyDescent="0.2">
      <c r="A150" s="3"/>
      <c r="E150" s="3"/>
      <c r="F150" s="42"/>
      <c r="G150" s="3"/>
      <c r="H150" s="3"/>
      <c r="I150" s="3"/>
      <c r="J150" s="3"/>
      <c r="K150" s="3"/>
      <c r="L150" s="98"/>
      <c r="M150" s="81"/>
      <c r="N150" s="81"/>
      <c r="O150" s="81"/>
      <c r="P150" s="81"/>
      <c r="Q150" s="81"/>
      <c r="R150" s="81"/>
      <c r="S150" s="42"/>
    </row>
    <row r="151" spans="1:19" s="78" customFormat="1" x14ac:dyDescent="0.2">
      <c r="A151" s="3"/>
      <c r="E151" s="3"/>
      <c r="F151" s="42"/>
      <c r="G151" s="3"/>
      <c r="H151" s="3"/>
      <c r="I151" s="3"/>
      <c r="J151" s="3"/>
      <c r="K151" s="3"/>
      <c r="L151" s="98"/>
      <c r="M151" s="81"/>
      <c r="N151" s="81"/>
      <c r="O151" s="81"/>
      <c r="P151" s="81"/>
      <c r="Q151" s="81"/>
      <c r="R151" s="81"/>
      <c r="S151" s="42"/>
    </row>
    <row r="152" spans="1:19" s="78" customFormat="1" x14ac:dyDescent="0.2">
      <c r="A152" s="3"/>
      <c r="E152" s="3"/>
      <c r="F152" s="42"/>
      <c r="G152" s="3"/>
      <c r="H152" s="3"/>
      <c r="I152" s="3"/>
      <c r="J152" s="3"/>
      <c r="K152" s="3"/>
      <c r="L152" s="98"/>
      <c r="M152" s="81"/>
      <c r="N152" s="81"/>
      <c r="O152" s="81"/>
      <c r="P152" s="81"/>
      <c r="Q152" s="81"/>
      <c r="R152" s="81"/>
      <c r="S152" s="42"/>
    </row>
    <row r="153" spans="1:19" s="78" customFormat="1" x14ac:dyDescent="0.2">
      <c r="A153" s="3"/>
      <c r="E153" s="3"/>
      <c r="F153" s="42"/>
      <c r="G153" s="3"/>
      <c r="H153" s="3"/>
      <c r="I153" s="3"/>
      <c r="J153" s="3"/>
      <c r="K153" s="3"/>
      <c r="L153" s="98"/>
      <c r="M153" s="81"/>
      <c r="N153" s="81"/>
      <c r="O153" s="81"/>
      <c r="P153" s="81"/>
      <c r="Q153" s="81"/>
      <c r="R153" s="81"/>
      <c r="S153" s="42"/>
    </row>
    <row r="154" spans="1:19" s="78" customFormat="1" x14ac:dyDescent="0.2">
      <c r="A154" s="3"/>
      <c r="E154" s="3"/>
      <c r="F154" s="42"/>
      <c r="G154" s="3"/>
      <c r="H154" s="3"/>
      <c r="I154" s="3"/>
      <c r="J154" s="3"/>
      <c r="K154" s="3"/>
      <c r="L154" s="98"/>
      <c r="M154" s="81"/>
      <c r="N154" s="81"/>
      <c r="O154" s="81"/>
      <c r="P154" s="81"/>
      <c r="Q154" s="81"/>
      <c r="R154" s="81"/>
      <c r="S154" s="42"/>
    </row>
    <row r="155" spans="1:19" s="78" customFormat="1" x14ac:dyDescent="0.2">
      <c r="A155" s="3"/>
      <c r="E155" s="3"/>
      <c r="F155" s="42"/>
      <c r="G155" s="3"/>
      <c r="H155" s="3"/>
      <c r="I155" s="3"/>
      <c r="J155" s="3"/>
      <c r="K155" s="3"/>
      <c r="L155" s="98"/>
      <c r="M155" s="81"/>
      <c r="N155" s="81"/>
      <c r="O155" s="81"/>
      <c r="P155" s="81"/>
      <c r="Q155" s="81"/>
      <c r="R155" s="81"/>
      <c r="S155" s="42"/>
    </row>
    <row r="156" spans="1:19" s="78" customFormat="1" x14ac:dyDescent="0.2">
      <c r="A156" s="3"/>
      <c r="E156" s="3"/>
      <c r="F156" s="42"/>
      <c r="G156" s="3"/>
      <c r="H156" s="3"/>
      <c r="I156" s="3"/>
      <c r="J156" s="3"/>
      <c r="K156" s="3"/>
      <c r="L156" s="98"/>
      <c r="M156" s="81"/>
      <c r="N156" s="81"/>
      <c r="O156" s="81"/>
      <c r="P156" s="81"/>
      <c r="Q156" s="81"/>
      <c r="R156" s="81"/>
      <c r="S156" s="42"/>
    </row>
    <row r="157" spans="1:19" s="78" customFormat="1" x14ac:dyDescent="0.2">
      <c r="A157" s="3"/>
      <c r="E157" s="3"/>
      <c r="F157" s="42"/>
      <c r="G157" s="3"/>
      <c r="H157" s="3"/>
      <c r="I157" s="3"/>
      <c r="J157" s="3"/>
      <c r="K157" s="3"/>
      <c r="L157" s="98"/>
      <c r="M157" s="81"/>
      <c r="N157" s="81"/>
      <c r="O157" s="81"/>
      <c r="P157" s="81"/>
      <c r="Q157" s="81"/>
      <c r="R157" s="81"/>
      <c r="S157" s="42"/>
    </row>
    <row r="158" spans="1:19" s="78" customFormat="1" x14ac:dyDescent="0.2">
      <c r="A158" s="3"/>
      <c r="E158" s="3"/>
      <c r="F158" s="42"/>
      <c r="G158" s="3"/>
      <c r="H158" s="3"/>
      <c r="I158" s="3"/>
      <c r="J158" s="3"/>
      <c r="K158" s="3"/>
      <c r="L158" s="98"/>
      <c r="M158" s="81"/>
      <c r="N158" s="81"/>
      <c r="O158" s="81"/>
      <c r="P158" s="81"/>
      <c r="Q158" s="81"/>
      <c r="R158" s="81"/>
      <c r="S158" s="42"/>
    </row>
    <row r="159" spans="1:19" s="78" customFormat="1" x14ac:dyDescent="0.2">
      <c r="A159" s="3"/>
      <c r="E159" s="3"/>
      <c r="F159" s="42"/>
      <c r="G159" s="3"/>
      <c r="H159" s="3"/>
      <c r="I159" s="3"/>
      <c r="J159" s="3"/>
      <c r="K159" s="3"/>
      <c r="L159" s="98"/>
      <c r="M159" s="81"/>
      <c r="N159" s="81"/>
      <c r="O159" s="81"/>
      <c r="P159" s="81"/>
      <c r="Q159" s="81"/>
      <c r="R159" s="81"/>
      <c r="S159" s="42"/>
    </row>
    <row r="160" spans="1:19" s="78" customFormat="1" x14ac:dyDescent="0.2">
      <c r="A160" s="3"/>
      <c r="E160" s="3"/>
      <c r="F160" s="42"/>
      <c r="G160" s="3"/>
      <c r="H160" s="3"/>
      <c r="I160" s="3"/>
      <c r="J160" s="3"/>
      <c r="K160" s="3"/>
      <c r="L160" s="98"/>
      <c r="M160" s="81"/>
      <c r="N160" s="81"/>
      <c r="O160" s="81"/>
      <c r="P160" s="81"/>
      <c r="Q160" s="81"/>
      <c r="R160" s="81"/>
      <c r="S160" s="42"/>
    </row>
    <row r="161" spans="1:12" x14ac:dyDescent="0.2">
      <c r="A161" s="3"/>
      <c r="B161" s="78"/>
      <c r="C161" s="78"/>
      <c r="D161" s="78"/>
      <c r="E161" s="3"/>
      <c r="F161" s="42"/>
      <c r="G161" s="3"/>
      <c r="H161" s="3"/>
      <c r="I161" s="3"/>
      <c r="J161" s="3"/>
      <c r="K161" s="3"/>
      <c r="L161" s="98"/>
    </row>
    <row r="162" spans="1:12" x14ac:dyDescent="0.2">
      <c r="A162" s="3"/>
      <c r="B162" s="43"/>
      <c r="C162" s="43"/>
      <c r="D162" s="43"/>
      <c r="E162" s="3"/>
      <c r="F162" s="42"/>
      <c r="G162" s="3"/>
      <c r="H162" s="3"/>
      <c r="I162" s="3"/>
      <c r="J162" s="3"/>
      <c r="K162" s="3"/>
    </row>
    <row r="163" spans="1:12" x14ac:dyDescent="0.2">
      <c r="A163" s="3"/>
      <c r="B163" s="43"/>
      <c r="C163" s="43"/>
      <c r="D163" s="43"/>
      <c r="E163" s="3"/>
      <c r="F163" s="42"/>
      <c r="G163" s="3"/>
      <c r="H163" s="3"/>
      <c r="I163" s="3"/>
      <c r="J163" s="3"/>
      <c r="K163" s="3"/>
    </row>
    <row r="164" spans="1:12" x14ac:dyDescent="0.2">
      <c r="A164" s="3"/>
      <c r="E164" s="3"/>
      <c r="F164" s="42"/>
      <c r="G164" s="3"/>
      <c r="H164" s="3"/>
      <c r="I164" s="3"/>
      <c r="J164" s="3"/>
      <c r="K164" s="3"/>
    </row>
    <row r="165" spans="1:12" x14ac:dyDescent="0.2">
      <c r="A165" s="3"/>
      <c r="E165" s="3"/>
      <c r="F165" s="42"/>
      <c r="G165" s="3"/>
      <c r="H165" s="3"/>
      <c r="I165" s="3"/>
      <c r="J165" s="3"/>
      <c r="K165" s="3"/>
    </row>
    <row r="166" spans="1:12" x14ac:dyDescent="0.2">
      <c r="A166" s="3"/>
      <c r="E166" s="3"/>
      <c r="F166" s="3"/>
      <c r="G166" s="3"/>
      <c r="H166" s="3"/>
      <c r="I166" s="3"/>
      <c r="J166" s="3"/>
      <c r="K166" s="3"/>
    </row>
    <row r="167" spans="1:12" x14ac:dyDescent="0.2">
      <c r="A167" s="3"/>
      <c r="E167" s="3"/>
      <c r="F167" s="3"/>
      <c r="G167" s="3"/>
      <c r="H167" s="3"/>
      <c r="I167" s="3"/>
      <c r="J167" s="3"/>
      <c r="K167" s="3"/>
    </row>
    <row r="168" spans="1:12" x14ac:dyDescent="0.2">
      <c r="A168" s="3"/>
      <c r="E168" s="3"/>
      <c r="F168" s="3"/>
      <c r="G168" s="3"/>
      <c r="H168" s="3"/>
      <c r="I168" s="3"/>
      <c r="J168" s="3"/>
      <c r="K168" s="3"/>
    </row>
    <row r="169" spans="1:12" x14ac:dyDescent="0.2">
      <c r="A169" s="3"/>
      <c r="E169" s="3"/>
      <c r="F169" s="3"/>
      <c r="G169" s="3"/>
      <c r="H169" s="3"/>
      <c r="I169" s="3"/>
      <c r="J169" s="3"/>
      <c r="K169" s="3"/>
    </row>
    <row r="170" spans="1:12" x14ac:dyDescent="0.2">
      <c r="A170" s="3"/>
      <c r="E170" s="3"/>
      <c r="F170" s="3"/>
      <c r="G170" s="3"/>
      <c r="H170" s="3"/>
      <c r="I170" s="3"/>
      <c r="J170" s="3"/>
      <c r="K170" s="3"/>
    </row>
    <row r="171" spans="1:12" x14ac:dyDescent="0.2">
      <c r="A171" s="3"/>
      <c r="E171" s="3"/>
      <c r="F171" s="3"/>
      <c r="G171" s="3"/>
      <c r="H171" s="3"/>
      <c r="I171" s="3"/>
      <c r="J171" s="3"/>
      <c r="K171" s="3"/>
    </row>
    <row r="172" spans="1:12" x14ac:dyDescent="0.2">
      <c r="A172" s="3"/>
      <c r="D172" s="3"/>
      <c r="E172" s="3"/>
      <c r="F172" s="3"/>
      <c r="G172" s="3"/>
      <c r="H172" s="3"/>
      <c r="I172" s="3"/>
      <c r="J172" s="3"/>
      <c r="K172" s="3"/>
    </row>
    <row r="173" spans="1:12" x14ac:dyDescent="0.2">
      <c r="D173" s="83"/>
      <c r="E173" s="83"/>
      <c r="F173" s="3"/>
      <c r="G173" s="3"/>
      <c r="H173" s="3"/>
      <c r="I173" s="3"/>
      <c r="J173" s="3"/>
      <c r="K173" s="3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-0.499984740745262"/>
  </sheetPr>
  <dimension ref="A1:X422"/>
  <sheetViews>
    <sheetView showGridLines="0" zoomScaleNormal="100" zoomScaleSheetLayoutView="100" workbookViewId="0">
      <selection activeCell="O18" sqref="O18"/>
    </sheetView>
  </sheetViews>
  <sheetFormatPr baseColWidth="10" defaultRowHeight="12.75" x14ac:dyDescent="0.2"/>
  <cols>
    <col min="1" max="1" width="1.85546875" style="52" customWidth="1"/>
    <col min="2" max="2" width="14.28515625" style="52" customWidth="1"/>
    <col min="3" max="8" width="11.5703125" style="52" customWidth="1"/>
    <col min="9" max="11" width="10.85546875" style="52" customWidth="1"/>
    <col min="12" max="12" width="1.85546875" style="3" customWidth="1"/>
    <col min="13" max="13" width="10.42578125" style="81" customWidth="1"/>
    <col min="14" max="14" width="14.140625" style="81" customWidth="1"/>
    <col min="15" max="15" width="16.140625" style="81" customWidth="1"/>
    <col min="16" max="16" width="16.5703125" style="81" customWidth="1"/>
    <col min="17" max="18" width="12.42578125" style="81" customWidth="1"/>
    <col min="19" max="19" width="11.42578125" style="81"/>
    <col min="20" max="24" width="11.42578125" style="42"/>
    <col min="25" max="16384" width="11.42578125" style="43"/>
  </cols>
  <sheetData>
    <row r="1" spans="1:17" ht="39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Q1" s="42"/>
    </row>
    <row r="2" spans="1:17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N2" s="311">
        <v>210784.18</v>
      </c>
      <c r="O2" s="107">
        <v>42736</v>
      </c>
      <c r="P2" s="312"/>
      <c r="Q2" s="42"/>
    </row>
    <row r="3" spans="1:17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N3" s="311">
        <v>240057.82</v>
      </c>
      <c r="O3" s="107">
        <v>42767</v>
      </c>
      <c r="P3" s="312"/>
      <c r="Q3" s="42"/>
    </row>
    <row r="4" spans="1:17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N4" s="311">
        <v>253880.28</v>
      </c>
      <c r="O4" s="107">
        <v>42795</v>
      </c>
      <c r="P4" s="312"/>
      <c r="Q4" s="42"/>
    </row>
    <row r="5" spans="1:17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N5" s="311">
        <v>211607.272</v>
      </c>
      <c r="O5" s="107">
        <v>42826</v>
      </c>
      <c r="P5" s="312"/>
      <c r="Q5" s="42"/>
    </row>
    <row r="6" spans="1:17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6"/>
      <c r="N6" s="311">
        <v>223103.63</v>
      </c>
      <c r="O6" s="107">
        <v>42856</v>
      </c>
      <c r="P6" s="312"/>
      <c r="Q6" s="42"/>
    </row>
    <row r="7" spans="1:17" ht="14.25" x14ac:dyDescent="0.2">
      <c r="A7" s="44"/>
      <c r="B7" s="45"/>
      <c r="C7" s="363" t="s">
        <v>158</v>
      </c>
      <c r="D7" s="363"/>
      <c r="E7" s="363"/>
      <c r="F7" s="363"/>
      <c r="G7" s="363"/>
      <c r="H7" s="363"/>
      <c r="I7" s="363"/>
      <c r="J7" s="363"/>
      <c r="K7" s="363"/>
      <c r="L7" s="46"/>
      <c r="N7" s="311">
        <v>222911.74</v>
      </c>
      <c r="O7" s="107">
        <v>42887</v>
      </c>
      <c r="P7" s="312"/>
      <c r="Q7" s="42"/>
    </row>
    <row r="8" spans="1:17" x14ac:dyDescent="0.2">
      <c r="A8" s="44"/>
      <c r="B8" s="45"/>
      <c r="C8" s="348" t="s">
        <v>239</v>
      </c>
      <c r="D8" s="348"/>
      <c r="E8" s="348"/>
      <c r="F8" s="348"/>
      <c r="G8" s="348"/>
      <c r="H8" s="348"/>
      <c r="I8" s="348"/>
      <c r="J8" s="348"/>
      <c r="K8" s="348"/>
      <c r="L8" s="46"/>
      <c r="N8" s="311">
        <v>216963.85</v>
      </c>
      <c r="O8" s="107">
        <v>42917</v>
      </c>
      <c r="P8" s="312"/>
      <c r="Q8" s="42"/>
    </row>
    <row r="9" spans="1:17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20"/>
      <c r="L9" s="46"/>
      <c r="N9" s="311">
        <v>219384.36</v>
      </c>
      <c r="O9" s="107">
        <v>42948</v>
      </c>
      <c r="P9" s="312"/>
      <c r="Q9" s="42"/>
    </row>
    <row r="10" spans="1:17" ht="15.75" customHeight="1" x14ac:dyDescent="0.2">
      <c r="A10" s="44"/>
      <c r="C10" s="358" t="s">
        <v>30</v>
      </c>
      <c r="D10" s="358"/>
      <c r="E10" s="358"/>
      <c r="F10" s="358"/>
      <c r="G10" s="358"/>
      <c r="H10" s="358"/>
      <c r="I10" s="364" t="s">
        <v>227</v>
      </c>
      <c r="J10" s="364" t="s">
        <v>233</v>
      </c>
      <c r="K10" s="364" t="s">
        <v>234</v>
      </c>
      <c r="L10" s="46"/>
      <c r="N10" s="311">
        <v>213836.78999999998</v>
      </c>
      <c r="O10" s="107">
        <v>42979</v>
      </c>
      <c r="P10" s="312"/>
      <c r="Q10" s="42"/>
    </row>
    <row r="11" spans="1:17" x14ac:dyDescent="0.2">
      <c r="A11" s="44"/>
      <c r="C11" s="53">
        <v>2017</v>
      </c>
      <c r="D11" s="53">
        <v>2018</v>
      </c>
      <c r="E11" s="53">
        <v>2019</v>
      </c>
      <c r="F11" s="53">
        <v>2020</v>
      </c>
      <c r="G11" s="53">
        <v>2021</v>
      </c>
      <c r="H11" s="53">
        <v>2022</v>
      </c>
      <c r="I11" s="364"/>
      <c r="J11" s="364"/>
      <c r="K11" s="364"/>
      <c r="L11" s="46"/>
      <c r="N11" s="311">
        <v>218894.94</v>
      </c>
      <c r="O11" s="107">
        <v>43009</v>
      </c>
      <c r="P11" s="312">
        <v>223.14248620000001</v>
      </c>
      <c r="Q11" s="42"/>
    </row>
    <row r="12" spans="1:17" ht="16.5" customHeight="1" x14ac:dyDescent="0.2">
      <c r="A12" s="44"/>
      <c r="C12" s="50"/>
      <c r="D12" s="50"/>
      <c r="E12" s="50"/>
      <c r="F12" s="50"/>
      <c r="G12" s="50"/>
      <c r="H12" s="50"/>
      <c r="I12" s="50"/>
      <c r="J12" s="50"/>
      <c r="K12" s="50"/>
      <c r="L12" s="46"/>
      <c r="N12" s="311">
        <v>216247.69</v>
      </c>
      <c r="O12" s="107">
        <v>43040</v>
      </c>
      <c r="P12" s="312">
        <v>222.51568654545454</v>
      </c>
      <c r="Q12" s="42"/>
    </row>
    <row r="13" spans="1:17" x14ac:dyDescent="0.2">
      <c r="A13" s="44"/>
      <c r="B13" s="3" t="s">
        <v>46</v>
      </c>
      <c r="C13" s="100">
        <v>210.78417999999999</v>
      </c>
      <c r="D13" s="100">
        <v>176.94868500000001</v>
      </c>
      <c r="E13" s="100">
        <v>163.42346000000001</v>
      </c>
      <c r="F13" s="100">
        <v>148.21375</v>
      </c>
      <c r="G13" s="100">
        <v>110.1828</v>
      </c>
      <c r="H13" s="100">
        <v>149.97289999999998</v>
      </c>
      <c r="I13" s="100">
        <v>36.112805265431611</v>
      </c>
      <c r="J13" s="100">
        <v>136.1128052654316</v>
      </c>
      <c r="K13" s="100">
        <v>-25.659528889863459</v>
      </c>
      <c r="L13" s="46"/>
      <c r="M13" s="81">
        <v>1</v>
      </c>
      <c r="N13" s="311">
        <v>189347.88</v>
      </c>
      <c r="O13" s="107">
        <v>43070</v>
      </c>
      <c r="P13" s="312">
        <v>219.75170266666669</v>
      </c>
      <c r="Q13" s="42"/>
    </row>
    <row r="14" spans="1:17" x14ac:dyDescent="0.2">
      <c r="A14" s="44"/>
      <c r="B14" s="3" t="s">
        <v>47</v>
      </c>
      <c r="C14" s="100">
        <v>240.05782000000002</v>
      </c>
      <c r="D14" s="100">
        <v>201.483</v>
      </c>
      <c r="E14" s="100">
        <v>194.4221</v>
      </c>
      <c r="F14" s="100">
        <v>165.04099000000002</v>
      </c>
      <c r="G14" s="100">
        <v>147.59529999999998</v>
      </c>
      <c r="H14" s="100">
        <v>175.35979999999998</v>
      </c>
      <c r="I14" s="55">
        <v>18.811235859136445</v>
      </c>
      <c r="J14" s="55">
        <v>118.81123585913645</v>
      </c>
      <c r="K14" s="55">
        <v>-10.570519481251317</v>
      </c>
      <c r="L14" s="46"/>
      <c r="M14" s="81">
        <v>1</v>
      </c>
      <c r="N14" s="311">
        <v>176948.685</v>
      </c>
      <c r="O14" s="107">
        <v>43101</v>
      </c>
      <c r="P14" s="312">
        <v>216.93207808333332</v>
      </c>
      <c r="Q14" s="42"/>
    </row>
    <row r="15" spans="1:17" x14ac:dyDescent="0.2">
      <c r="A15" s="44"/>
      <c r="B15" s="3" t="s">
        <v>48</v>
      </c>
      <c r="C15" s="100">
        <v>253.88028</v>
      </c>
      <c r="D15" s="100">
        <v>196.60695000000001</v>
      </c>
      <c r="E15" s="100">
        <v>202.45565000000002</v>
      </c>
      <c r="F15" s="100">
        <v>107.96102999999999</v>
      </c>
      <c r="G15" s="100">
        <v>167.20421000000002</v>
      </c>
      <c r="H15" s="100">
        <v>192.95310000000001</v>
      </c>
      <c r="I15" s="55">
        <v>15.399666073001384</v>
      </c>
      <c r="J15" s="55">
        <v>115.39966607300138</v>
      </c>
      <c r="K15" s="55">
        <v>54.874596880003843</v>
      </c>
      <c r="L15" s="46"/>
      <c r="M15" s="81">
        <v>1</v>
      </c>
      <c r="N15" s="311">
        <v>201483</v>
      </c>
      <c r="O15" s="107">
        <v>43132</v>
      </c>
      <c r="P15" s="312">
        <v>213.71750975</v>
      </c>
      <c r="Q15" s="42"/>
    </row>
    <row r="16" spans="1:17" x14ac:dyDescent="0.2">
      <c r="A16" s="44"/>
      <c r="B16" s="3" t="s">
        <v>49</v>
      </c>
      <c r="C16" s="100">
        <v>211.60727199999999</v>
      </c>
      <c r="D16" s="100">
        <v>196.16334999999998</v>
      </c>
      <c r="E16" s="100">
        <v>173.34338500000001</v>
      </c>
      <c r="F16" s="100">
        <v>3.23325</v>
      </c>
      <c r="G16" s="100">
        <v>141.57232000000002</v>
      </c>
      <c r="H16" s="100">
        <v>166.12135000000001</v>
      </c>
      <c r="I16" s="55">
        <v>17.340275274149629</v>
      </c>
      <c r="J16" s="55">
        <v>117.34027527414963</v>
      </c>
      <c r="K16" s="55">
        <v>4278.6382123250605</v>
      </c>
      <c r="L16" s="46"/>
      <c r="M16" s="81">
        <v>1</v>
      </c>
      <c r="N16" s="311">
        <v>196606.95</v>
      </c>
      <c r="O16" s="107">
        <v>43160</v>
      </c>
      <c r="P16" s="312">
        <v>208.94473224999999</v>
      </c>
      <c r="Q16" s="42"/>
    </row>
    <row r="17" spans="1:17" x14ac:dyDescent="0.2">
      <c r="A17" s="44"/>
      <c r="B17" s="3" t="s">
        <v>50</v>
      </c>
      <c r="C17" s="100">
        <v>223.10363000000001</v>
      </c>
      <c r="D17" s="100">
        <v>192.53784999999999</v>
      </c>
      <c r="E17" s="100">
        <v>191.00726</v>
      </c>
      <c r="F17" s="100">
        <v>70.161299999999997</v>
      </c>
      <c r="G17" s="100">
        <v>119.59208996948153</v>
      </c>
      <c r="H17" s="100">
        <v>178.39664999999999</v>
      </c>
      <c r="I17" s="55">
        <v>49.170944370588956</v>
      </c>
      <c r="J17" s="55">
        <v>149.17094437058896</v>
      </c>
      <c r="K17" s="55">
        <v>70.453070238837554</v>
      </c>
      <c r="L17" s="46"/>
      <c r="M17" s="81">
        <v>1</v>
      </c>
      <c r="N17" s="311">
        <v>196163.34999999998</v>
      </c>
      <c r="O17" s="107">
        <v>43191</v>
      </c>
      <c r="P17" s="312">
        <v>207.65773875000002</v>
      </c>
      <c r="Q17" s="42"/>
    </row>
    <row r="18" spans="1:17" x14ac:dyDescent="0.2">
      <c r="A18" s="44"/>
      <c r="B18" s="3" t="s">
        <v>51</v>
      </c>
      <c r="C18" s="100">
        <v>222.91173999999998</v>
      </c>
      <c r="D18" s="100">
        <v>191.65285000000003</v>
      </c>
      <c r="E18" s="100">
        <v>168.99789999999999</v>
      </c>
      <c r="F18" s="100">
        <v>118.92417999999999</v>
      </c>
      <c r="G18" s="100">
        <v>144.90006</v>
      </c>
      <c r="H18" s="100">
        <v>174.80214999999998</v>
      </c>
      <c r="I18" s="55">
        <v>20.636354463897376</v>
      </c>
      <c r="J18" s="55">
        <v>120.63635446389738</v>
      </c>
      <c r="K18" s="55">
        <v>21.842387309292356</v>
      </c>
      <c r="L18" s="46"/>
      <c r="M18" s="81">
        <v>1</v>
      </c>
      <c r="N18" s="311">
        <v>192537.85</v>
      </c>
      <c r="O18" s="107">
        <v>43221</v>
      </c>
      <c r="P18" s="312">
        <v>205.11059041666667</v>
      </c>
      <c r="Q18" s="42"/>
    </row>
    <row r="19" spans="1:17" x14ac:dyDescent="0.2">
      <c r="A19" s="44"/>
      <c r="B19" s="3" t="s">
        <v>52</v>
      </c>
      <c r="C19" s="100">
        <v>216.96385000000001</v>
      </c>
      <c r="D19" s="100">
        <v>192.68945000000002</v>
      </c>
      <c r="E19" s="100">
        <v>195.20339999999999</v>
      </c>
      <c r="F19" s="100">
        <v>136.10665</v>
      </c>
      <c r="G19" s="100">
        <v>161.74275</v>
      </c>
      <c r="H19" s="226">
        <v>183.19056</v>
      </c>
      <c r="I19" s="227">
        <v>13.260445985987012</v>
      </c>
      <c r="J19" s="227">
        <v>113.26044598598702</v>
      </c>
      <c r="K19" s="227">
        <v>18.835303050953065</v>
      </c>
      <c r="L19" s="46"/>
      <c r="M19" s="81">
        <v>1</v>
      </c>
      <c r="N19" s="311">
        <v>191652.85000000003</v>
      </c>
      <c r="O19" s="107">
        <v>43252</v>
      </c>
      <c r="P19" s="312">
        <v>202.50568291666664</v>
      </c>
      <c r="Q19" s="42"/>
    </row>
    <row r="20" spans="1:17" x14ac:dyDescent="0.2">
      <c r="A20" s="44"/>
      <c r="B20" s="3" t="s">
        <v>53</v>
      </c>
      <c r="C20" s="100">
        <v>219.38435999999999</v>
      </c>
      <c r="D20" s="100">
        <v>194.67970999999997</v>
      </c>
      <c r="E20" s="100">
        <v>182.98751000000001</v>
      </c>
      <c r="F20" s="100">
        <v>134.08420000000001</v>
      </c>
      <c r="G20" s="100">
        <v>160.35105799999999</v>
      </c>
      <c r="H20" s="226">
        <v>200.27725000000001</v>
      </c>
      <c r="I20" s="227">
        <v>24.899238270071166</v>
      </c>
      <c r="J20" s="227">
        <v>124.89923827007117</v>
      </c>
      <c r="K20" s="227">
        <v>19.589823409469552</v>
      </c>
      <c r="L20" s="46"/>
      <c r="M20" s="81">
        <v>1</v>
      </c>
      <c r="N20" s="311">
        <v>192689.45</v>
      </c>
      <c r="O20" s="107">
        <v>43282</v>
      </c>
      <c r="P20" s="312">
        <v>200.48281625000004</v>
      </c>
      <c r="Q20" s="42"/>
    </row>
    <row r="21" spans="1:17" x14ac:dyDescent="0.2">
      <c r="A21" s="44"/>
      <c r="B21" s="3" t="s">
        <v>54</v>
      </c>
      <c r="C21" s="100">
        <v>213.83678999999998</v>
      </c>
      <c r="D21" s="100">
        <v>203.29315</v>
      </c>
      <c r="E21" s="100">
        <v>180.95248094107063</v>
      </c>
      <c r="F21" s="100">
        <v>148.14145000000002</v>
      </c>
      <c r="G21" s="100">
        <v>178.39588999999998</v>
      </c>
      <c r="H21" s="226">
        <v>206.37855000000002</v>
      </c>
      <c r="I21" s="227">
        <v>15.685708902822837</v>
      </c>
      <c r="J21" s="227">
        <v>115.68570890282284</v>
      </c>
      <c r="K21" s="227">
        <v>20.42267035998362</v>
      </c>
      <c r="L21" s="46"/>
      <c r="M21" s="81">
        <v>1</v>
      </c>
      <c r="N21" s="311">
        <v>194679.70999999996</v>
      </c>
      <c r="O21" s="107">
        <v>43313</v>
      </c>
      <c r="P21" s="312">
        <v>198.42409541666669</v>
      </c>
      <c r="Q21" s="42"/>
    </row>
    <row r="22" spans="1:17" x14ac:dyDescent="0.2">
      <c r="A22" s="44"/>
      <c r="B22" s="3" t="s">
        <v>55</v>
      </c>
      <c r="C22" s="100">
        <v>218.89493999999999</v>
      </c>
      <c r="D22" s="100">
        <v>207.72383999999997</v>
      </c>
      <c r="E22" s="100">
        <v>195.09209999999999</v>
      </c>
      <c r="F22" s="100">
        <v>153.44692999999998</v>
      </c>
      <c r="G22" s="100">
        <v>170.54259999999999</v>
      </c>
      <c r="H22" s="226">
        <v>194.06159500000004</v>
      </c>
      <c r="I22" s="227">
        <v>13.79068631532534</v>
      </c>
      <c r="J22" s="227">
        <v>113.79068631532535</v>
      </c>
      <c r="K22" s="227">
        <v>11.141096143142137</v>
      </c>
      <c r="L22" s="46"/>
      <c r="M22" s="81">
        <v>1</v>
      </c>
      <c r="N22" s="311">
        <v>203293.15</v>
      </c>
      <c r="O22" s="107">
        <v>43344</v>
      </c>
      <c r="P22" s="312">
        <v>197.54545875000002</v>
      </c>
      <c r="Q22" s="42"/>
    </row>
    <row r="23" spans="1:17" x14ac:dyDescent="0.2">
      <c r="A23" s="44"/>
      <c r="B23" s="3" t="s">
        <v>56</v>
      </c>
      <c r="C23" s="100">
        <v>216.24769000000001</v>
      </c>
      <c r="D23" s="100">
        <v>192.55984999999998</v>
      </c>
      <c r="E23" s="100">
        <v>166.55434</v>
      </c>
      <c r="F23" s="100">
        <v>135.75778</v>
      </c>
      <c r="G23" s="100">
        <v>164.935633</v>
      </c>
      <c r="H23" s="163">
        <v>194.20699999999999</v>
      </c>
      <c r="I23" s="57">
        <v>17.747145639535631</v>
      </c>
      <c r="J23" s="57">
        <v>117.74714563953563</v>
      </c>
      <c r="K23" s="57">
        <v>21.492582598212785</v>
      </c>
      <c r="L23" s="46"/>
      <c r="M23" s="81">
        <v>1</v>
      </c>
      <c r="N23" s="311">
        <v>207723.83999999997</v>
      </c>
      <c r="O23" s="107">
        <v>43374</v>
      </c>
      <c r="P23" s="312">
        <v>196.61453375000002</v>
      </c>
      <c r="Q23" s="42"/>
    </row>
    <row r="24" spans="1:17" x14ac:dyDescent="0.2">
      <c r="A24" s="44"/>
      <c r="B24" s="3" t="s">
        <v>57</v>
      </c>
      <c r="C24" s="100">
        <v>189.34788</v>
      </c>
      <c r="D24" s="100">
        <v>169.89320000000001</v>
      </c>
      <c r="E24" s="100">
        <v>158.08310800000001</v>
      </c>
      <c r="F24" s="100">
        <v>127.41718</v>
      </c>
      <c r="G24" s="100">
        <v>161.38430400000149</v>
      </c>
      <c r="H24" s="100"/>
      <c r="I24" s="100"/>
      <c r="J24" s="100"/>
      <c r="K24" s="100">
        <v>26.65819789764732</v>
      </c>
      <c r="L24" s="46"/>
      <c r="M24" s="81" t="s">
        <v>235</v>
      </c>
      <c r="N24" s="311">
        <v>192559.84999999998</v>
      </c>
      <c r="O24" s="107">
        <v>43405</v>
      </c>
      <c r="P24" s="312">
        <v>194.64054708333333</v>
      </c>
      <c r="Q24" s="42"/>
    </row>
    <row r="25" spans="1:17" x14ac:dyDescent="0.2">
      <c r="A25" s="44"/>
      <c r="B25" s="61" t="s">
        <v>58</v>
      </c>
      <c r="C25" s="101">
        <v>2637.0204320000003</v>
      </c>
      <c r="D25" s="101">
        <v>2316.2318849999997</v>
      </c>
      <c r="E25" s="101">
        <v>2172.5226939410704</v>
      </c>
      <c r="F25" s="101">
        <v>1448.4886899999999</v>
      </c>
      <c r="G25" s="101">
        <v>1828.3990149694832</v>
      </c>
      <c r="H25" s="101">
        <v>2015.7209050000001</v>
      </c>
      <c r="I25" s="60"/>
      <c r="J25" s="60"/>
      <c r="K25" s="60"/>
      <c r="L25" s="46"/>
      <c r="N25" s="311">
        <v>169893.2</v>
      </c>
      <c r="O25" s="107">
        <v>43435</v>
      </c>
      <c r="P25" s="312">
        <v>193.01932375000001</v>
      </c>
      <c r="Q25" s="42"/>
    </row>
    <row r="26" spans="1:17" x14ac:dyDescent="0.2">
      <c r="A26" s="44"/>
      <c r="B26" s="61" t="s">
        <v>59</v>
      </c>
      <c r="C26" s="92"/>
      <c r="D26" s="62">
        <v>-12.16481082616051</v>
      </c>
      <c r="E26" s="62">
        <v>-6.2044388556083296</v>
      </c>
      <c r="F26" s="62">
        <v>-33.326878746091936</v>
      </c>
      <c r="G26" s="62">
        <v>26.228049110240793</v>
      </c>
      <c r="H26" s="62">
        <v>10.245131861091238</v>
      </c>
      <c r="I26" s="60"/>
      <c r="J26" s="60"/>
      <c r="K26" s="60"/>
      <c r="L26" s="46"/>
      <c r="N26" s="311">
        <v>163423.46</v>
      </c>
      <c r="O26" s="107">
        <v>43466</v>
      </c>
      <c r="P26" s="312">
        <v>191.89222166666667</v>
      </c>
      <c r="Q26" s="42"/>
    </row>
    <row r="27" spans="1:17" x14ac:dyDescent="0.2">
      <c r="A27" s="44"/>
      <c r="B27" s="3"/>
      <c r="C27" s="58"/>
      <c r="D27" s="58"/>
      <c r="E27" s="58"/>
      <c r="F27" s="58"/>
      <c r="G27" s="58"/>
      <c r="H27" s="59"/>
      <c r="I27" s="65"/>
      <c r="J27" s="65"/>
      <c r="K27" s="65"/>
      <c r="L27" s="46"/>
      <c r="N27" s="311">
        <v>194422.1</v>
      </c>
      <c r="O27" s="107">
        <v>43497</v>
      </c>
      <c r="P27" s="312">
        <v>191.30381333333335</v>
      </c>
      <c r="Q27" s="42"/>
    </row>
    <row r="28" spans="1:17" x14ac:dyDescent="0.2">
      <c r="A28" s="44"/>
      <c r="B28" s="61" t="s">
        <v>26</v>
      </c>
      <c r="C28" s="101">
        <v>2447.6725520000005</v>
      </c>
      <c r="D28" s="101">
        <v>2146.3386849999997</v>
      </c>
      <c r="E28" s="101">
        <v>2014.4395859410704</v>
      </c>
      <c r="F28" s="101">
        <v>1321.07151</v>
      </c>
      <c r="G28" s="101">
        <v>1667.0147109694817</v>
      </c>
      <c r="H28" s="163">
        <v>2015.7209050000001</v>
      </c>
      <c r="I28" s="57">
        <v>20.918003406683926</v>
      </c>
      <c r="J28" s="57">
        <v>120.91800340668392</v>
      </c>
      <c r="K28" s="57">
        <v>26.186561314117029</v>
      </c>
      <c r="L28" s="46"/>
      <c r="N28" s="311">
        <v>202455.65000000002</v>
      </c>
      <c r="O28" s="107">
        <v>43525</v>
      </c>
      <c r="P28" s="312">
        <v>191.79120499999996</v>
      </c>
      <c r="Q28" s="42"/>
    </row>
    <row r="29" spans="1:17" x14ac:dyDescent="0.2">
      <c r="A29" s="44"/>
      <c r="B29" s="61" t="s">
        <v>59</v>
      </c>
      <c r="C29" s="92"/>
      <c r="D29" s="62">
        <v>-12.311036733805746</v>
      </c>
      <c r="E29" s="62">
        <v>-6.1453068884573252</v>
      </c>
      <c r="F29" s="62">
        <v>-34.419899250398956</v>
      </c>
      <c r="G29" s="62">
        <v>26.186561314117029</v>
      </c>
      <c r="H29" s="57">
        <v>20.918003406683926</v>
      </c>
      <c r="I29" s="63"/>
      <c r="J29" s="63"/>
      <c r="K29" s="63"/>
      <c r="L29" s="46"/>
      <c r="N29" s="311">
        <v>173343.38500000001</v>
      </c>
      <c r="O29" s="107">
        <v>43556</v>
      </c>
      <c r="P29" s="312">
        <v>189.88954125000001</v>
      </c>
      <c r="Q29" s="42"/>
    </row>
    <row r="30" spans="1:17" ht="12" customHeight="1" x14ac:dyDescent="0.2">
      <c r="A30" s="44"/>
      <c r="C30" s="64"/>
      <c r="D30" s="64"/>
      <c r="E30" s="59"/>
      <c r="F30" s="59"/>
      <c r="G30" s="59"/>
      <c r="H30" s="59"/>
      <c r="I30" s="65"/>
      <c r="J30" s="65"/>
      <c r="K30" s="65"/>
      <c r="L30" s="46"/>
      <c r="N30" s="311">
        <v>191007.26</v>
      </c>
      <c r="O30" s="107">
        <v>43586</v>
      </c>
      <c r="P30" s="312">
        <v>189.76199208333335</v>
      </c>
      <c r="Q30" s="42"/>
    </row>
    <row r="31" spans="1:17" ht="12" customHeight="1" x14ac:dyDescent="0.2">
      <c r="A31" s="44"/>
      <c r="C31" s="64"/>
      <c r="D31" s="64"/>
      <c r="E31" s="59"/>
      <c r="F31" s="59"/>
      <c r="G31" s="59"/>
      <c r="H31" s="59"/>
      <c r="I31" s="65"/>
      <c r="J31" s="65"/>
      <c r="K31" s="65"/>
      <c r="L31" s="46"/>
      <c r="N31" s="311">
        <v>168997.9</v>
      </c>
      <c r="O31" s="107">
        <v>43617</v>
      </c>
      <c r="P31" s="312">
        <v>187.87407958333333</v>
      </c>
      <c r="Q31" s="42"/>
    </row>
    <row r="32" spans="1:17" ht="14.25" x14ac:dyDescent="0.2">
      <c r="A32" s="44"/>
      <c r="B32" s="66"/>
      <c r="C32" s="347" t="s">
        <v>159</v>
      </c>
      <c r="D32" s="347"/>
      <c r="E32" s="347"/>
      <c r="F32" s="347"/>
      <c r="G32" s="347"/>
      <c r="H32" s="347"/>
      <c r="I32" s="347"/>
      <c r="J32" s="347"/>
      <c r="K32" s="67"/>
      <c r="L32" s="46"/>
      <c r="N32" s="311">
        <v>195203.4</v>
      </c>
      <c r="O32" s="107">
        <v>43647</v>
      </c>
      <c r="P32" s="312">
        <v>188.08357541666666</v>
      </c>
      <c r="Q32" s="42"/>
    </row>
    <row r="33" spans="1:24" x14ac:dyDescent="0.2">
      <c r="A33" s="68"/>
      <c r="C33" s="347" t="s">
        <v>240</v>
      </c>
      <c r="D33" s="347"/>
      <c r="E33" s="347"/>
      <c r="F33" s="347"/>
      <c r="G33" s="347"/>
      <c r="H33" s="347"/>
      <c r="I33" s="347"/>
      <c r="J33" s="347"/>
      <c r="K33" s="67"/>
      <c r="L33" s="46"/>
      <c r="N33" s="311">
        <v>182987.51</v>
      </c>
      <c r="O33" s="107">
        <v>43678</v>
      </c>
      <c r="P33" s="312">
        <v>187.10922541666667</v>
      </c>
      <c r="Q33" s="42"/>
    </row>
    <row r="34" spans="1:24" x14ac:dyDescent="0.2">
      <c r="A34" s="68"/>
      <c r="C34" s="69"/>
      <c r="D34" s="69"/>
      <c r="E34" s="70"/>
      <c r="F34" s="70"/>
      <c r="G34" s="70"/>
      <c r="H34" s="70"/>
      <c r="I34" s="71"/>
      <c r="J34" s="71"/>
      <c r="K34" s="71"/>
      <c r="L34" s="46"/>
      <c r="N34" s="311">
        <v>180952.48094107062</v>
      </c>
      <c r="O34" s="107">
        <v>43709</v>
      </c>
      <c r="P34" s="312">
        <v>185.24750299508918</v>
      </c>
      <c r="Q34" s="42"/>
    </row>
    <row r="35" spans="1:24" x14ac:dyDescent="0.2">
      <c r="A35" s="68"/>
      <c r="C35" s="69"/>
      <c r="D35" s="69"/>
      <c r="E35" s="70"/>
      <c r="F35" s="70"/>
      <c r="G35" s="70"/>
      <c r="H35" s="70"/>
      <c r="I35" s="71"/>
      <c r="J35" s="71"/>
      <c r="K35" s="71"/>
      <c r="L35" s="46"/>
      <c r="N35" s="311">
        <v>195092.09999999998</v>
      </c>
      <c r="O35" s="107">
        <v>43739</v>
      </c>
      <c r="P35" s="312">
        <v>184.19485799508922</v>
      </c>
      <c r="Q35" s="42"/>
    </row>
    <row r="36" spans="1:24" x14ac:dyDescent="0.2">
      <c r="A36" s="68"/>
      <c r="C36" s="69"/>
      <c r="D36" s="69"/>
      <c r="E36" s="70"/>
      <c r="F36" s="70"/>
      <c r="G36" s="70"/>
      <c r="H36" s="70"/>
      <c r="I36" s="71"/>
      <c r="J36" s="71"/>
      <c r="K36" s="71"/>
      <c r="L36" s="46"/>
      <c r="N36" s="311">
        <v>166554.34</v>
      </c>
      <c r="O36" s="107">
        <v>43770</v>
      </c>
      <c r="P36" s="312">
        <v>182.02773216175586</v>
      </c>
      <c r="Q36" s="42"/>
    </row>
    <row r="37" spans="1:24" x14ac:dyDescent="0.2">
      <c r="A37" s="68"/>
      <c r="C37" s="69"/>
      <c r="D37" s="69"/>
      <c r="E37" s="70"/>
      <c r="F37" s="70"/>
      <c r="G37" s="70"/>
      <c r="H37" s="70"/>
      <c r="I37" s="71"/>
      <c r="J37" s="71"/>
      <c r="K37" s="71"/>
      <c r="L37" s="46"/>
      <c r="N37" s="311">
        <v>158083.10800000001</v>
      </c>
      <c r="O37" s="107">
        <v>43800</v>
      </c>
      <c r="P37" s="312">
        <v>181.04355782842254</v>
      </c>
      <c r="Q37" s="42"/>
    </row>
    <row r="38" spans="1:24" x14ac:dyDescent="0.2">
      <c r="A38" s="68"/>
      <c r="C38" s="69"/>
      <c r="D38" s="69"/>
      <c r="E38" s="70"/>
      <c r="F38" s="70"/>
      <c r="G38" s="70"/>
      <c r="H38" s="70"/>
      <c r="I38" s="71"/>
      <c r="J38" s="71"/>
      <c r="K38" s="71"/>
      <c r="L38" s="46"/>
      <c r="N38" s="311">
        <v>148213.75</v>
      </c>
      <c r="O38" s="107">
        <v>43831</v>
      </c>
      <c r="P38" s="312">
        <v>179.77608199508921</v>
      </c>
      <c r="Q38" s="42"/>
    </row>
    <row r="39" spans="1:24" x14ac:dyDescent="0.2">
      <c r="A39" s="68"/>
      <c r="C39" s="69"/>
      <c r="D39" s="69"/>
      <c r="E39" s="70"/>
      <c r="F39" s="70"/>
      <c r="G39" s="70"/>
      <c r="H39" s="70"/>
      <c r="I39" s="71"/>
      <c r="J39" s="71"/>
      <c r="K39" s="71"/>
      <c r="L39" s="46"/>
      <c r="N39" s="311">
        <v>165040.99000000002</v>
      </c>
      <c r="O39" s="107">
        <v>43862</v>
      </c>
      <c r="P39" s="312">
        <v>177.3276561617559</v>
      </c>
      <c r="Q39" s="42"/>
    </row>
    <row r="40" spans="1:24" x14ac:dyDescent="0.2">
      <c r="A40" s="68"/>
      <c r="C40" s="69"/>
      <c r="D40" s="69"/>
      <c r="E40" s="70"/>
      <c r="F40" s="70"/>
      <c r="G40" s="70"/>
      <c r="H40" s="70"/>
      <c r="I40" s="71"/>
      <c r="J40" s="71"/>
      <c r="K40" s="71"/>
      <c r="L40" s="46"/>
      <c r="N40" s="311">
        <v>107961.03</v>
      </c>
      <c r="O40" s="107">
        <v>43891</v>
      </c>
      <c r="P40" s="312">
        <v>169.45310449508924</v>
      </c>
      <c r="Q40" s="42"/>
    </row>
    <row r="41" spans="1:24" x14ac:dyDescent="0.2">
      <c r="A41" s="68"/>
      <c r="C41" s="69"/>
      <c r="D41" s="69"/>
      <c r="E41" s="70"/>
      <c r="F41" s="70"/>
      <c r="G41" s="70"/>
      <c r="H41" s="70"/>
      <c r="I41" s="71"/>
      <c r="J41" s="71"/>
      <c r="K41" s="71"/>
      <c r="L41" s="46"/>
      <c r="N41" s="311">
        <v>3233.25</v>
      </c>
      <c r="O41" s="107">
        <v>43922</v>
      </c>
      <c r="P41" s="312">
        <v>155.27725991175589</v>
      </c>
      <c r="Q41" s="42"/>
    </row>
    <row r="42" spans="1:24" x14ac:dyDescent="0.2">
      <c r="A42" s="68"/>
      <c r="C42" s="69"/>
      <c r="D42" s="69"/>
      <c r="E42" s="70"/>
      <c r="F42" s="70"/>
      <c r="G42" s="70"/>
      <c r="H42" s="70"/>
      <c r="I42" s="71"/>
      <c r="J42" s="71"/>
      <c r="K42" s="71"/>
      <c r="L42" s="46"/>
      <c r="N42" s="311">
        <v>70161.3</v>
      </c>
      <c r="O42" s="107">
        <v>43952</v>
      </c>
      <c r="P42" s="312">
        <v>145.20676324508923</v>
      </c>
      <c r="Q42" s="42"/>
    </row>
    <row r="43" spans="1:24" x14ac:dyDescent="0.2">
      <c r="A43" s="68"/>
      <c r="C43" s="69"/>
      <c r="D43" s="69"/>
      <c r="E43" s="70"/>
      <c r="F43" s="70"/>
      <c r="G43" s="70"/>
      <c r="H43" s="70"/>
      <c r="I43" s="71"/>
      <c r="J43" s="71"/>
      <c r="K43" s="71"/>
      <c r="L43" s="46"/>
      <c r="N43" s="311">
        <v>118924.18</v>
      </c>
      <c r="O43" s="107">
        <v>43983</v>
      </c>
      <c r="P43" s="312">
        <v>141.03395324508921</v>
      </c>
      <c r="Q43" s="42"/>
    </row>
    <row r="44" spans="1:24" x14ac:dyDescent="0.2">
      <c r="A44" s="68"/>
      <c r="C44" s="69"/>
      <c r="D44" s="69"/>
      <c r="E44" s="70"/>
      <c r="F44" s="70"/>
      <c r="G44" s="70"/>
      <c r="H44" s="70"/>
      <c r="I44" s="71"/>
      <c r="J44" s="71"/>
      <c r="K44" s="71"/>
      <c r="L44" s="46"/>
      <c r="N44" s="311">
        <v>136106.65</v>
      </c>
      <c r="O44" s="107">
        <v>44013</v>
      </c>
      <c r="P44" s="312">
        <v>136.10922407842256</v>
      </c>
      <c r="Q44" s="42"/>
    </row>
    <row r="45" spans="1:24" x14ac:dyDescent="0.2">
      <c r="A45" s="68"/>
      <c r="B45" s="66"/>
      <c r="C45" s="70"/>
      <c r="D45" s="70"/>
      <c r="E45" s="70"/>
      <c r="F45" s="70"/>
      <c r="G45" s="70"/>
      <c r="H45" s="70"/>
      <c r="I45" s="74"/>
      <c r="J45" s="74"/>
      <c r="K45" s="74"/>
      <c r="L45" s="46"/>
      <c r="N45" s="311">
        <v>134084.20000000001</v>
      </c>
      <c r="O45" s="107">
        <v>44044</v>
      </c>
      <c r="P45" s="312">
        <v>132.03394824508919</v>
      </c>
      <c r="Q45" s="42"/>
    </row>
    <row r="46" spans="1:24" x14ac:dyDescent="0.2">
      <c r="A46" s="196" t="s">
        <v>24</v>
      </c>
      <c r="B46" s="66"/>
      <c r="C46" s="3"/>
      <c r="D46" s="70"/>
      <c r="E46" s="70"/>
      <c r="F46" s="70"/>
      <c r="G46" s="70"/>
      <c r="H46" s="70"/>
      <c r="I46" s="74"/>
      <c r="J46" s="74"/>
      <c r="K46" s="74"/>
      <c r="L46" s="46"/>
      <c r="N46" s="311">
        <v>148141.45000000001</v>
      </c>
      <c r="O46" s="107">
        <v>44075</v>
      </c>
      <c r="P46" s="312">
        <v>129.29969566666665</v>
      </c>
      <c r="Q46" s="42"/>
    </row>
    <row r="47" spans="1:24" x14ac:dyDescent="0.2">
      <c r="A47" s="203" t="s">
        <v>172</v>
      </c>
      <c r="B47" s="13"/>
      <c r="C47" s="75"/>
      <c r="D47" s="75"/>
      <c r="E47" s="75"/>
      <c r="F47" s="75"/>
      <c r="G47" s="75"/>
      <c r="H47" s="75"/>
      <c r="I47" s="75"/>
      <c r="J47" s="75"/>
      <c r="K47" s="75"/>
      <c r="L47" s="76"/>
      <c r="N47" s="311">
        <v>153446.93</v>
      </c>
      <c r="O47" s="107">
        <v>44105</v>
      </c>
      <c r="P47" s="312">
        <v>125.82926483333333</v>
      </c>
      <c r="Q47" s="42"/>
    </row>
    <row r="48" spans="1:24" s="78" customFormat="1" x14ac:dyDescent="0.2">
      <c r="A48" s="77"/>
      <c r="B48" s="1"/>
      <c r="C48" s="1"/>
      <c r="D48" s="1"/>
      <c r="E48" s="1"/>
      <c r="F48" s="1"/>
      <c r="G48" s="1"/>
      <c r="H48" s="1"/>
      <c r="I48" s="77"/>
      <c r="J48" s="77"/>
      <c r="K48" s="77"/>
      <c r="L48" s="1"/>
      <c r="M48" s="81"/>
      <c r="N48" s="311">
        <v>135757.78</v>
      </c>
      <c r="O48" s="107">
        <v>44136</v>
      </c>
      <c r="P48" s="312">
        <v>123.26288483333333</v>
      </c>
      <c r="Q48" s="42"/>
      <c r="R48" s="81"/>
      <c r="S48" s="81"/>
      <c r="T48" s="42"/>
      <c r="U48" s="42"/>
      <c r="V48" s="42"/>
      <c r="W48" s="42"/>
      <c r="X48" s="42"/>
    </row>
    <row r="49" spans="1:24" s="78" customFormat="1" x14ac:dyDescent="0.2">
      <c r="A49" s="1"/>
      <c r="B49" s="1"/>
      <c r="C49" s="1"/>
      <c r="D49" s="1"/>
      <c r="E49" s="1"/>
      <c r="F49" s="1"/>
      <c r="G49" s="1"/>
      <c r="H49" s="1"/>
      <c r="I49" s="77"/>
      <c r="J49" s="77"/>
      <c r="K49" s="77"/>
      <c r="L49" s="1"/>
      <c r="M49" s="81"/>
      <c r="N49" s="311">
        <v>127417.18000000001</v>
      </c>
      <c r="O49" s="107">
        <v>44166</v>
      </c>
      <c r="P49" s="312">
        <v>120.70739083333332</v>
      </c>
      <c r="Q49" s="42"/>
      <c r="R49" s="81"/>
      <c r="S49" s="81"/>
      <c r="T49" s="42"/>
      <c r="U49" s="42"/>
      <c r="V49" s="42"/>
      <c r="W49" s="42"/>
      <c r="X49" s="42"/>
    </row>
    <row r="50" spans="1:24" s="78" customFormat="1" x14ac:dyDescent="0.2">
      <c r="A50" s="1"/>
      <c r="B50" s="1"/>
      <c r="C50" s="1"/>
      <c r="D50" s="1"/>
      <c r="E50" s="114"/>
      <c r="F50" s="114"/>
      <c r="G50" s="114"/>
      <c r="H50" s="114"/>
      <c r="I50" s="123"/>
      <c r="J50" s="77"/>
      <c r="K50" s="77"/>
      <c r="L50" s="1"/>
      <c r="M50" s="81"/>
      <c r="N50" s="311">
        <v>110182.8</v>
      </c>
      <c r="O50" s="107">
        <v>44197</v>
      </c>
      <c r="P50" s="312">
        <v>117.538145</v>
      </c>
      <c r="Q50" s="42"/>
      <c r="R50" s="81"/>
      <c r="S50" s="81"/>
      <c r="T50" s="42"/>
      <c r="U50" s="42"/>
      <c r="V50" s="42"/>
      <c r="W50" s="42"/>
      <c r="X50" s="42"/>
    </row>
    <row r="51" spans="1:24" s="78" customFormat="1" x14ac:dyDescent="0.2">
      <c r="A51" s="3"/>
      <c r="D51" s="131"/>
      <c r="E51" s="131"/>
      <c r="F51" s="131"/>
      <c r="G51" s="131"/>
      <c r="H51" s="131"/>
      <c r="I51" s="132"/>
      <c r="J51" s="132"/>
      <c r="K51" s="98"/>
      <c r="L51" s="3"/>
      <c r="M51" s="81"/>
      <c r="N51" s="311">
        <v>147595.29999999999</v>
      </c>
      <c r="O51" s="107">
        <v>44228</v>
      </c>
      <c r="P51" s="312">
        <v>116.0843375</v>
      </c>
      <c r="Q51" s="42"/>
      <c r="R51" s="81"/>
      <c r="S51" s="81"/>
      <c r="T51" s="42"/>
      <c r="U51" s="42"/>
      <c r="V51" s="42"/>
      <c r="W51" s="42"/>
      <c r="X51" s="42"/>
    </row>
    <row r="52" spans="1:24" s="78" customFormat="1" x14ac:dyDescent="0.2">
      <c r="A52" s="3"/>
      <c r="D52" s="131"/>
      <c r="E52" s="131"/>
      <c r="F52" s="131"/>
      <c r="G52" s="131"/>
      <c r="H52" s="131"/>
      <c r="I52" s="132"/>
      <c r="J52" s="132"/>
      <c r="K52" s="98"/>
      <c r="L52" s="3"/>
      <c r="M52" s="81"/>
      <c r="N52" s="311">
        <v>167204.21000000002</v>
      </c>
      <c r="O52" s="107">
        <v>44256</v>
      </c>
      <c r="P52" s="312">
        <v>121.02126916666667</v>
      </c>
      <c r="Q52" s="42"/>
      <c r="R52" s="81"/>
      <c r="S52" s="81"/>
      <c r="T52" s="42"/>
      <c r="U52" s="42"/>
      <c r="V52" s="42"/>
      <c r="W52" s="42"/>
      <c r="X52" s="42"/>
    </row>
    <row r="53" spans="1:24" s="78" customFormat="1" x14ac:dyDescent="0.2">
      <c r="A53" s="3"/>
      <c r="D53" s="131"/>
      <c r="E53" s="131"/>
      <c r="F53" s="131"/>
      <c r="G53" s="131"/>
      <c r="H53" s="131"/>
      <c r="I53" s="132"/>
      <c r="J53" s="132"/>
      <c r="K53" s="98"/>
      <c r="L53" s="3"/>
      <c r="M53" s="81"/>
      <c r="N53" s="311">
        <v>141572.32</v>
      </c>
      <c r="O53" s="107">
        <v>44287</v>
      </c>
      <c r="P53" s="312">
        <v>132.54952499999999</v>
      </c>
      <c r="Q53" s="42"/>
      <c r="R53" s="81"/>
      <c r="S53" s="81"/>
      <c r="T53" s="42"/>
      <c r="U53" s="42"/>
      <c r="V53" s="42"/>
      <c r="W53" s="42"/>
      <c r="X53" s="42"/>
    </row>
    <row r="54" spans="1:24" s="78" customFormat="1" x14ac:dyDescent="0.2">
      <c r="A54" s="3"/>
      <c r="D54" s="131"/>
      <c r="E54" s="131"/>
      <c r="F54" s="131"/>
      <c r="G54" s="131"/>
      <c r="H54" s="131"/>
      <c r="I54" s="132"/>
      <c r="J54" s="132"/>
      <c r="K54" s="98"/>
      <c r="L54" s="3"/>
      <c r="M54" s="81"/>
      <c r="N54" s="311">
        <v>119592.08996948153</v>
      </c>
      <c r="O54" s="107">
        <v>44317</v>
      </c>
      <c r="P54" s="312">
        <v>136.6687574974568</v>
      </c>
      <c r="Q54" s="42"/>
      <c r="R54" s="81"/>
      <c r="S54" s="81"/>
      <c r="T54" s="42"/>
      <c r="U54" s="42"/>
      <c r="V54" s="42"/>
      <c r="W54" s="42"/>
      <c r="X54" s="42"/>
    </row>
    <row r="55" spans="1:24" s="78" customFormat="1" x14ac:dyDescent="0.2">
      <c r="A55" s="3"/>
      <c r="D55" s="131"/>
      <c r="E55" s="131"/>
      <c r="F55" s="131"/>
      <c r="G55" s="131"/>
      <c r="H55" s="131"/>
      <c r="I55" s="132"/>
      <c r="J55" s="132"/>
      <c r="K55" s="98"/>
      <c r="L55" s="3"/>
      <c r="M55" s="81"/>
      <c r="N55" s="311">
        <v>144900.06</v>
      </c>
      <c r="O55" s="107">
        <v>44348</v>
      </c>
      <c r="P55" s="312">
        <v>138.83341416412347</v>
      </c>
      <c r="Q55" s="42"/>
      <c r="R55" s="81"/>
      <c r="S55" s="81"/>
      <c r="T55" s="42"/>
      <c r="U55" s="42"/>
      <c r="V55" s="42"/>
      <c r="W55" s="42"/>
      <c r="X55" s="42"/>
    </row>
    <row r="56" spans="1:24" s="78" customFormat="1" x14ac:dyDescent="0.2">
      <c r="A56" s="3"/>
      <c r="D56" s="131"/>
      <c r="E56" s="131"/>
      <c r="F56" s="131"/>
      <c r="G56" s="131"/>
      <c r="H56" s="131"/>
      <c r="I56" s="132"/>
      <c r="J56" s="133"/>
      <c r="K56" s="98"/>
      <c r="L56" s="3"/>
      <c r="M56" s="81"/>
      <c r="N56" s="311">
        <v>161742.75</v>
      </c>
      <c r="O56" s="107">
        <v>44378</v>
      </c>
      <c r="P56" s="312">
        <v>140.96975583079015</v>
      </c>
      <c r="Q56" s="42"/>
      <c r="R56" s="81"/>
      <c r="S56" s="81"/>
      <c r="T56" s="42"/>
      <c r="U56" s="42"/>
      <c r="V56" s="42"/>
      <c r="W56" s="42"/>
      <c r="X56" s="42"/>
    </row>
    <row r="57" spans="1:24" s="78" customFormat="1" x14ac:dyDescent="0.2">
      <c r="A57" s="3"/>
      <c r="D57" s="131"/>
      <c r="E57" s="131"/>
      <c r="F57" s="134"/>
      <c r="G57" s="134"/>
      <c r="H57" s="134"/>
      <c r="I57" s="132"/>
      <c r="J57" s="133"/>
      <c r="K57" s="98"/>
      <c r="L57" s="3"/>
      <c r="M57" s="81"/>
      <c r="N57" s="311">
        <v>160351.05799999999</v>
      </c>
      <c r="O57" s="107">
        <v>44409</v>
      </c>
      <c r="P57" s="312">
        <v>143.15866066412349</v>
      </c>
      <c r="Q57" s="42"/>
      <c r="R57" s="81"/>
      <c r="S57" s="81"/>
      <c r="T57" s="42"/>
      <c r="U57" s="42"/>
      <c r="V57" s="42"/>
      <c r="W57" s="42"/>
      <c r="X57" s="42"/>
    </row>
    <row r="58" spans="1:24" s="78" customFormat="1" x14ac:dyDescent="0.2">
      <c r="A58" s="3"/>
      <c r="D58" s="131"/>
      <c r="E58" s="131"/>
      <c r="F58" s="134"/>
      <c r="G58" s="134"/>
      <c r="H58" s="134"/>
      <c r="I58" s="132"/>
      <c r="J58" s="133"/>
      <c r="K58" s="98"/>
      <c r="L58" s="3"/>
      <c r="M58" s="81"/>
      <c r="N58" s="311">
        <v>178395.88999999998</v>
      </c>
      <c r="O58" s="107">
        <v>44440</v>
      </c>
      <c r="P58" s="312">
        <v>145.67986399745681</v>
      </c>
      <c r="Q58" s="42"/>
      <c r="R58" s="81"/>
      <c r="S58" s="81"/>
      <c r="T58" s="42"/>
      <c r="U58" s="42"/>
      <c r="V58" s="42"/>
      <c r="W58" s="42"/>
      <c r="X58" s="42"/>
    </row>
    <row r="59" spans="1:24" s="78" customFormat="1" x14ac:dyDescent="0.2">
      <c r="A59" s="3"/>
      <c r="D59" s="131"/>
      <c r="E59" s="131"/>
      <c r="F59" s="134"/>
      <c r="G59" s="134"/>
      <c r="H59" s="134"/>
      <c r="I59" s="132"/>
      <c r="J59" s="133"/>
      <c r="K59" s="98"/>
      <c r="L59" s="3"/>
      <c r="M59" s="81"/>
      <c r="N59" s="311">
        <v>170542.6</v>
      </c>
      <c r="O59" s="107">
        <v>44470</v>
      </c>
      <c r="P59" s="312">
        <v>147.10450316412349</v>
      </c>
      <c r="Q59" s="42"/>
      <c r="R59" s="81"/>
      <c r="S59" s="81"/>
      <c r="T59" s="42"/>
      <c r="U59" s="42"/>
      <c r="V59" s="42"/>
      <c r="W59" s="42"/>
      <c r="X59" s="42"/>
    </row>
    <row r="60" spans="1:24" s="78" customFormat="1" x14ac:dyDescent="0.2">
      <c r="A60" s="3"/>
      <c r="D60" s="131"/>
      <c r="E60" s="131"/>
      <c r="F60" s="134"/>
      <c r="G60" s="134"/>
      <c r="H60" s="134"/>
      <c r="I60" s="132"/>
      <c r="J60" s="133"/>
      <c r="K60" s="98"/>
      <c r="L60" s="3"/>
      <c r="M60" s="81"/>
      <c r="N60" s="311">
        <v>164935.633</v>
      </c>
      <c r="O60" s="107">
        <v>44501</v>
      </c>
      <c r="P60" s="312">
        <v>149.53599091412346</v>
      </c>
      <c r="Q60" s="42"/>
      <c r="R60" s="81"/>
      <c r="S60" s="81"/>
      <c r="T60" s="42"/>
      <c r="U60" s="42"/>
      <c r="V60" s="42"/>
      <c r="W60" s="42"/>
      <c r="X60" s="42"/>
    </row>
    <row r="61" spans="1:24" s="78" customFormat="1" x14ac:dyDescent="0.2">
      <c r="A61" s="3"/>
      <c r="D61" s="131"/>
      <c r="E61" s="131"/>
      <c r="F61" s="134"/>
      <c r="G61" s="134"/>
      <c r="H61" s="134"/>
      <c r="I61" s="132"/>
      <c r="J61" s="133"/>
      <c r="K61" s="98"/>
      <c r="L61" s="3"/>
      <c r="M61" s="81"/>
      <c r="N61" s="311">
        <v>161384.30400000149</v>
      </c>
      <c r="O61" s="107">
        <v>44531</v>
      </c>
      <c r="P61" s="312">
        <v>152.36658458079023</v>
      </c>
      <c r="Q61" s="42"/>
      <c r="R61" s="81"/>
      <c r="S61" s="81"/>
      <c r="T61" s="42"/>
      <c r="U61" s="42"/>
      <c r="V61" s="42"/>
      <c r="W61" s="42"/>
      <c r="X61" s="42"/>
    </row>
    <row r="62" spans="1:24" s="78" customFormat="1" x14ac:dyDescent="0.2">
      <c r="A62" s="3"/>
      <c r="D62" s="131"/>
      <c r="E62" s="131"/>
      <c r="F62" s="134"/>
      <c r="G62" s="134"/>
      <c r="H62" s="134"/>
      <c r="I62" s="132"/>
      <c r="J62" s="133"/>
      <c r="K62" s="98"/>
      <c r="L62" s="3"/>
      <c r="M62" s="81"/>
      <c r="N62" s="311">
        <v>149972.9</v>
      </c>
      <c r="O62" s="107">
        <v>44562</v>
      </c>
      <c r="P62" s="312">
        <v>155.6824262474569</v>
      </c>
      <c r="Q62" s="42"/>
      <c r="R62" s="81"/>
      <c r="S62" s="81"/>
      <c r="T62" s="42"/>
      <c r="U62" s="42"/>
      <c r="V62" s="42"/>
      <c r="W62" s="42"/>
      <c r="X62" s="42"/>
    </row>
    <row r="63" spans="1:24" s="78" customFormat="1" x14ac:dyDescent="0.2">
      <c r="A63" s="3"/>
      <c r="D63" s="131"/>
      <c r="E63" s="42"/>
      <c r="F63" s="42"/>
      <c r="G63" s="42"/>
      <c r="H63" s="42"/>
      <c r="J63" s="98"/>
      <c r="K63" s="98"/>
      <c r="L63" s="3"/>
      <c r="M63" s="81"/>
      <c r="N63" s="311">
        <v>175359.8</v>
      </c>
      <c r="O63" s="107">
        <v>44593</v>
      </c>
      <c r="P63" s="312">
        <v>157.99613458079023</v>
      </c>
      <c r="Q63" s="42"/>
      <c r="R63" s="81"/>
      <c r="S63" s="81"/>
      <c r="T63" s="42"/>
      <c r="U63" s="42"/>
      <c r="V63" s="42"/>
      <c r="W63" s="42"/>
      <c r="X63" s="42"/>
    </row>
    <row r="64" spans="1:24" s="78" customFormat="1" x14ac:dyDescent="0.2">
      <c r="A64" s="3"/>
      <c r="D64" s="131"/>
      <c r="E64" s="42"/>
      <c r="F64" s="42"/>
      <c r="G64" s="42"/>
      <c r="H64" s="42"/>
      <c r="J64" s="98"/>
      <c r="K64" s="98"/>
      <c r="L64" s="3"/>
      <c r="M64" s="81"/>
      <c r="N64" s="311">
        <v>192953.1</v>
      </c>
      <c r="O64" s="107">
        <v>44621</v>
      </c>
      <c r="P64" s="312">
        <v>160.14187541412355</v>
      </c>
      <c r="Q64" s="42"/>
      <c r="R64" s="81"/>
      <c r="S64" s="81"/>
      <c r="T64" s="42"/>
      <c r="U64" s="42"/>
      <c r="V64" s="42"/>
      <c r="W64" s="42"/>
      <c r="X64" s="42"/>
    </row>
    <row r="65" spans="1:24" s="78" customFormat="1" x14ac:dyDescent="0.2">
      <c r="A65" s="3"/>
      <c r="D65" s="131"/>
      <c r="E65" s="42"/>
      <c r="F65" s="42"/>
      <c r="G65" s="42"/>
      <c r="H65" s="42"/>
      <c r="J65" s="98"/>
      <c r="K65" s="98"/>
      <c r="L65" s="3"/>
      <c r="M65" s="81"/>
      <c r="N65" s="311">
        <v>166121.35</v>
      </c>
      <c r="O65" s="107">
        <v>44652</v>
      </c>
      <c r="P65" s="312">
        <v>162.1876279141236</v>
      </c>
      <c r="Q65" s="42"/>
      <c r="R65" s="81"/>
      <c r="S65" s="81"/>
      <c r="T65" s="42"/>
      <c r="U65" s="42"/>
      <c r="V65" s="42"/>
      <c r="W65" s="42"/>
      <c r="X65" s="42"/>
    </row>
    <row r="66" spans="1:24" s="78" customFormat="1" x14ac:dyDescent="0.2">
      <c r="A66" s="3"/>
      <c r="D66" s="131"/>
      <c r="E66" s="42"/>
      <c r="F66" s="42"/>
      <c r="G66" s="42"/>
      <c r="H66" s="42"/>
      <c r="J66" s="98"/>
      <c r="K66" s="98"/>
      <c r="L66" s="3"/>
      <c r="M66" s="81"/>
      <c r="N66" s="311">
        <v>178396.65</v>
      </c>
      <c r="O66" s="107">
        <v>44682</v>
      </c>
      <c r="P66" s="312">
        <v>167.08800791666681</v>
      </c>
      <c r="Q66" s="42"/>
      <c r="R66" s="81"/>
      <c r="S66" s="81"/>
      <c r="T66" s="42"/>
      <c r="U66" s="42"/>
      <c r="V66" s="42"/>
      <c r="W66" s="42"/>
      <c r="X66" s="42"/>
    </row>
    <row r="67" spans="1:24" s="78" customFormat="1" x14ac:dyDescent="0.2">
      <c r="A67" s="3"/>
      <c r="D67" s="131"/>
      <c r="E67" s="42"/>
      <c r="F67" s="42"/>
      <c r="G67" s="42"/>
      <c r="H67" s="42"/>
      <c r="J67" s="98"/>
      <c r="K67" s="98"/>
      <c r="L67" s="3"/>
      <c r="M67" s="81"/>
      <c r="N67" s="311">
        <v>174802.15</v>
      </c>
      <c r="O67" s="107">
        <v>44713</v>
      </c>
      <c r="P67" s="312">
        <v>169.57984875000011</v>
      </c>
      <c r="Q67" s="42"/>
      <c r="R67" s="81"/>
      <c r="S67" s="81"/>
      <c r="T67" s="42"/>
      <c r="U67" s="42"/>
      <c r="V67" s="42"/>
      <c r="W67" s="42"/>
      <c r="X67" s="42"/>
    </row>
    <row r="68" spans="1:24" s="78" customFormat="1" x14ac:dyDescent="0.2">
      <c r="A68" s="3"/>
      <c r="D68" s="131"/>
      <c r="E68" s="42"/>
      <c r="F68" s="42"/>
      <c r="G68" s="42"/>
      <c r="H68" s="42"/>
      <c r="J68" s="98"/>
      <c r="K68" s="98"/>
      <c r="L68" s="3"/>
      <c r="M68" s="81"/>
      <c r="N68" s="311">
        <v>183190.56</v>
      </c>
      <c r="O68" s="107">
        <v>44743</v>
      </c>
      <c r="P68" s="312">
        <v>171.36716625000014</v>
      </c>
      <c r="Q68" s="42"/>
      <c r="R68" s="81"/>
      <c r="S68" s="81"/>
      <c r="T68" s="42"/>
      <c r="U68" s="42"/>
      <c r="V68" s="42"/>
      <c r="W68" s="42"/>
      <c r="X68" s="42"/>
    </row>
    <row r="69" spans="1:24" s="78" customFormat="1" x14ac:dyDescent="0.2">
      <c r="A69" s="3"/>
      <c r="D69" s="131"/>
      <c r="E69" s="42"/>
      <c r="F69" s="42"/>
      <c r="G69" s="42"/>
      <c r="H69" s="42"/>
      <c r="J69" s="98"/>
      <c r="K69" s="98"/>
      <c r="L69" s="3"/>
      <c r="M69" s="81"/>
      <c r="N69" s="311">
        <v>200277.25</v>
      </c>
      <c r="O69" s="107">
        <v>44774</v>
      </c>
      <c r="P69" s="312">
        <v>174.6943489166668</v>
      </c>
      <c r="Q69" s="42"/>
      <c r="R69" s="81"/>
      <c r="S69" s="81"/>
      <c r="T69" s="42"/>
      <c r="U69" s="42"/>
      <c r="V69" s="42"/>
      <c r="W69" s="42"/>
      <c r="X69" s="42"/>
    </row>
    <row r="70" spans="1:24" s="78" customFormat="1" x14ac:dyDescent="0.2">
      <c r="A70" s="3"/>
      <c r="D70" s="131"/>
      <c r="E70" s="42"/>
      <c r="F70" s="42"/>
      <c r="G70" s="42"/>
      <c r="H70" s="42"/>
      <c r="J70" s="98"/>
      <c r="K70" s="98"/>
      <c r="L70" s="3"/>
      <c r="M70" s="81"/>
      <c r="N70" s="311">
        <v>206378.55000000002</v>
      </c>
      <c r="O70" s="107">
        <v>44805</v>
      </c>
      <c r="P70" s="312">
        <v>177.02623725000012</v>
      </c>
      <c r="Q70" s="42"/>
      <c r="R70" s="81"/>
      <c r="S70" s="81"/>
      <c r="T70" s="42"/>
      <c r="U70" s="42"/>
      <c r="V70" s="42"/>
      <c r="W70" s="42"/>
      <c r="X70" s="42"/>
    </row>
    <row r="71" spans="1:24" s="78" customFormat="1" x14ac:dyDescent="0.2">
      <c r="A71" s="3"/>
      <c r="D71" s="131"/>
      <c r="E71" s="42"/>
      <c r="F71" s="42"/>
      <c r="G71" s="42"/>
      <c r="H71" s="42"/>
      <c r="J71" s="98"/>
      <c r="K71" s="98"/>
      <c r="L71" s="3"/>
      <c r="M71" s="81"/>
      <c r="N71" s="311">
        <v>194061.59500000003</v>
      </c>
      <c r="O71" s="107">
        <v>44835</v>
      </c>
      <c r="P71" s="312">
        <v>178.98615350000014</v>
      </c>
      <c r="Q71" s="42"/>
      <c r="R71" s="81"/>
      <c r="S71" s="81"/>
      <c r="T71" s="42"/>
      <c r="U71" s="42"/>
      <c r="V71" s="42"/>
      <c r="W71" s="42"/>
      <c r="X71" s="42"/>
    </row>
    <row r="72" spans="1:24" s="78" customFormat="1" x14ac:dyDescent="0.2">
      <c r="A72" s="3"/>
      <c r="D72" s="131"/>
      <c r="E72" s="42"/>
      <c r="F72" s="42"/>
      <c r="G72" s="42"/>
      <c r="H72" s="42"/>
      <c r="J72" s="98"/>
      <c r="K72" s="98"/>
      <c r="L72" s="3"/>
      <c r="M72" s="81"/>
      <c r="N72" s="311">
        <v>194207</v>
      </c>
      <c r="O72" s="107">
        <v>44866</v>
      </c>
      <c r="P72" s="312">
        <v>181.42543408333347</v>
      </c>
      <c r="Q72" s="42"/>
      <c r="R72" s="81"/>
      <c r="S72" s="81"/>
      <c r="T72" s="42"/>
      <c r="U72" s="42"/>
      <c r="V72" s="42"/>
      <c r="W72" s="42"/>
      <c r="X72" s="42"/>
    </row>
    <row r="73" spans="1:24" s="78" customFormat="1" x14ac:dyDescent="0.2">
      <c r="A73" s="3"/>
      <c r="D73" s="131"/>
      <c r="E73" s="42"/>
      <c r="F73" s="42"/>
      <c r="G73" s="42"/>
      <c r="H73" s="42"/>
      <c r="J73" s="98"/>
      <c r="K73" s="98"/>
      <c r="L73" s="3"/>
      <c r="M73" s="81"/>
      <c r="N73" s="311"/>
      <c r="O73" s="309"/>
      <c r="P73" s="312"/>
      <c r="Q73" s="42"/>
      <c r="R73" s="81"/>
      <c r="S73" s="81"/>
      <c r="T73" s="42"/>
      <c r="U73" s="42"/>
      <c r="V73" s="42"/>
      <c r="W73" s="42"/>
      <c r="X73" s="42"/>
    </row>
    <row r="74" spans="1:24" s="78" customFormat="1" x14ac:dyDescent="0.2">
      <c r="A74" s="3"/>
      <c r="D74" s="131"/>
      <c r="E74" s="42"/>
      <c r="F74" s="42"/>
      <c r="G74" s="42"/>
      <c r="H74" s="42"/>
      <c r="J74" s="98"/>
      <c r="K74" s="98"/>
      <c r="L74" s="3"/>
      <c r="M74" s="81"/>
      <c r="N74" s="311"/>
      <c r="O74" s="309"/>
      <c r="P74" s="312"/>
      <c r="Q74" s="42"/>
      <c r="R74" s="81"/>
      <c r="S74" s="81"/>
      <c r="T74" s="42"/>
      <c r="U74" s="42"/>
      <c r="V74" s="42"/>
      <c r="W74" s="42"/>
      <c r="X74" s="42"/>
    </row>
    <row r="75" spans="1:24" s="78" customFormat="1" x14ac:dyDescent="0.2">
      <c r="A75" s="3"/>
      <c r="D75" s="131"/>
      <c r="E75" s="42"/>
      <c r="F75" s="42"/>
      <c r="G75" s="42"/>
      <c r="H75" s="42"/>
      <c r="I75" s="98"/>
      <c r="J75" s="98"/>
      <c r="K75" s="98"/>
      <c r="L75" s="3"/>
      <c r="M75" s="81"/>
      <c r="N75" s="311"/>
      <c r="O75" s="309"/>
      <c r="P75" s="312"/>
      <c r="Q75" s="42"/>
      <c r="R75" s="81"/>
      <c r="S75" s="81"/>
      <c r="T75" s="42"/>
      <c r="U75" s="42"/>
      <c r="V75" s="42"/>
      <c r="W75" s="42"/>
      <c r="X75" s="42"/>
    </row>
    <row r="76" spans="1:24" s="78" customFormat="1" x14ac:dyDescent="0.2">
      <c r="A76" s="3"/>
      <c r="D76" s="131"/>
      <c r="E76" s="42"/>
      <c r="F76" s="42"/>
      <c r="G76" s="42"/>
      <c r="H76" s="42"/>
      <c r="I76" s="98"/>
      <c r="J76" s="98"/>
      <c r="K76" s="98"/>
      <c r="L76" s="3"/>
      <c r="M76" s="81"/>
      <c r="N76" s="311"/>
      <c r="O76" s="309"/>
      <c r="P76" s="312"/>
      <c r="Q76" s="42"/>
      <c r="R76" s="81"/>
      <c r="S76" s="81"/>
      <c r="T76" s="42"/>
      <c r="U76" s="42"/>
      <c r="V76" s="42"/>
      <c r="W76" s="42"/>
      <c r="X76" s="42"/>
    </row>
    <row r="77" spans="1:24" s="78" customFormat="1" x14ac:dyDescent="0.2">
      <c r="A77" s="3"/>
      <c r="D77" s="131"/>
      <c r="E77" s="42"/>
      <c r="F77" s="42"/>
      <c r="G77" s="42"/>
      <c r="H77" s="42"/>
      <c r="I77" s="98"/>
      <c r="J77" s="98"/>
      <c r="K77" s="98"/>
      <c r="L77" s="3"/>
      <c r="M77" s="81"/>
      <c r="N77" s="311"/>
      <c r="O77" s="309"/>
      <c r="P77" s="312"/>
      <c r="Q77" s="42"/>
      <c r="R77" s="81"/>
      <c r="S77" s="81"/>
      <c r="T77" s="42"/>
      <c r="U77" s="42"/>
      <c r="V77" s="42"/>
      <c r="W77" s="42"/>
      <c r="X77" s="42"/>
    </row>
    <row r="78" spans="1:24" s="78" customFormat="1" x14ac:dyDescent="0.2">
      <c r="A78" s="3"/>
      <c r="D78" s="131"/>
      <c r="E78" s="42"/>
      <c r="F78" s="42"/>
      <c r="G78" s="42"/>
      <c r="H78" s="42"/>
      <c r="I78" s="98"/>
      <c r="J78" s="98"/>
      <c r="K78" s="98"/>
      <c r="L78" s="3"/>
      <c r="M78" s="81"/>
      <c r="N78" s="311"/>
      <c r="O78" s="309"/>
      <c r="P78" s="312"/>
      <c r="Q78" s="42"/>
      <c r="R78" s="81"/>
      <c r="S78" s="81"/>
      <c r="T78" s="42"/>
      <c r="U78" s="42"/>
      <c r="V78" s="42"/>
      <c r="W78" s="42"/>
      <c r="X78" s="42"/>
    </row>
    <row r="79" spans="1:24" s="78" customFormat="1" x14ac:dyDescent="0.2">
      <c r="A79" s="3"/>
      <c r="D79" s="131"/>
      <c r="E79" s="42"/>
      <c r="F79" s="42"/>
      <c r="G79" s="42"/>
      <c r="H79" s="42"/>
      <c r="I79" s="98"/>
      <c r="J79" s="98"/>
      <c r="K79" s="98"/>
      <c r="L79" s="3"/>
      <c r="M79" s="81"/>
      <c r="N79" s="311"/>
      <c r="O79" s="309"/>
      <c r="P79" s="312"/>
      <c r="Q79" s="42"/>
      <c r="R79" s="81"/>
      <c r="S79" s="81"/>
      <c r="T79" s="42"/>
      <c r="U79" s="42"/>
      <c r="V79" s="42"/>
      <c r="W79" s="42"/>
      <c r="X79" s="42"/>
    </row>
    <row r="80" spans="1:24" s="78" customFormat="1" x14ac:dyDescent="0.2">
      <c r="A80" s="3"/>
      <c r="D80" s="131"/>
      <c r="E80" s="42"/>
      <c r="F80" s="42"/>
      <c r="G80" s="42"/>
      <c r="H80" s="42"/>
      <c r="I80" s="98"/>
      <c r="J80" s="98"/>
      <c r="K80" s="98"/>
      <c r="L80" s="3"/>
      <c r="M80" s="81"/>
      <c r="N80" s="311"/>
      <c r="O80" s="309"/>
      <c r="P80" s="312"/>
      <c r="Q80" s="42"/>
      <c r="R80" s="81"/>
      <c r="S80" s="81"/>
      <c r="T80" s="42"/>
      <c r="U80" s="42"/>
      <c r="V80" s="42"/>
      <c r="W80" s="42"/>
      <c r="X80" s="42"/>
    </row>
    <row r="81" spans="1:24" s="78" customFormat="1" x14ac:dyDescent="0.2">
      <c r="A81" s="3"/>
      <c r="D81" s="134"/>
      <c r="E81" s="42"/>
      <c r="F81" s="42"/>
      <c r="G81" s="42"/>
      <c r="H81" s="42"/>
      <c r="I81" s="98"/>
      <c r="J81" s="98"/>
      <c r="K81" s="98"/>
      <c r="L81" s="3"/>
      <c r="M81" s="81"/>
      <c r="N81" s="311"/>
      <c r="O81" s="309"/>
      <c r="P81" s="312"/>
      <c r="Q81" s="42"/>
      <c r="R81" s="81"/>
      <c r="S81" s="81"/>
      <c r="T81" s="42"/>
      <c r="U81" s="42"/>
      <c r="V81" s="42"/>
      <c r="W81" s="42"/>
      <c r="X81" s="42"/>
    </row>
    <row r="82" spans="1:24" s="78" customFormat="1" x14ac:dyDescent="0.2">
      <c r="A82" s="3"/>
      <c r="D82" s="134"/>
      <c r="E82" s="42"/>
      <c r="F82" s="42"/>
      <c r="G82" s="42"/>
      <c r="H82" s="42"/>
      <c r="I82" s="98"/>
      <c r="J82" s="98"/>
      <c r="K82" s="98"/>
      <c r="L82" s="3"/>
      <c r="M82" s="81"/>
      <c r="N82" s="311"/>
      <c r="O82" s="309"/>
      <c r="P82" s="312"/>
      <c r="Q82" s="42"/>
      <c r="R82" s="81"/>
      <c r="S82" s="81"/>
      <c r="T82" s="42"/>
      <c r="U82" s="42"/>
      <c r="V82" s="42"/>
      <c r="W82" s="42"/>
      <c r="X82" s="42"/>
    </row>
    <row r="83" spans="1:24" s="78" customFormat="1" x14ac:dyDescent="0.2">
      <c r="A83" s="3"/>
      <c r="D83" s="134"/>
      <c r="E83" s="42"/>
      <c r="F83" s="42"/>
      <c r="G83" s="42"/>
      <c r="H83" s="42"/>
      <c r="I83" s="98"/>
      <c r="J83" s="98"/>
      <c r="K83" s="98"/>
      <c r="L83" s="3"/>
      <c r="M83" s="81"/>
      <c r="N83" s="311"/>
      <c r="O83" s="309"/>
      <c r="P83" s="312"/>
      <c r="Q83" s="42"/>
      <c r="R83" s="81"/>
      <c r="S83" s="81"/>
      <c r="T83" s="42"/>
      <c r="U83" s="42"/>
      <c r="V83" s="42"/>
      <c r="W83" s="42"/>
      <c r="X83" s="42"/>
    </row>
    <row r="84" spans="1:24" s="78" customFormat="1" x14ac:dyDescent="0.2">
      <c r="A84" s="3"/>
      <c r="D84" s="134"/>
      <c r="E84" s="42"/>
      <c r="F84" s="42"/>
      <c r="G84" s="42"/>
      <c r="H84" s="42"/>
      <c r="I84" s="98"/>
      <c r="J84" s="98"/>
      <c r="K84" s="98"/>
      <c r="L84" s="3"/>
      <c r="M84" s="81"/>
      <c r="N84" s="311"/>
      <c r="O84" s="309"/>
      <c r="P84" s="312"/>
      <c r="Q84" s="42"/>
      <c r="R84" s="81"/>
      <c r="S84" s="81"/>
      <c r="T84" s="42"/>
      <c r="U84" s="42"/>
      <c r="V84" s="42"/>
      <c r="W84" s="42"/>
      <c r="X84" s="42"/>
    </row>
    <row r="85" spans="1:24" s="78" customFormat="1" x14ac:dyDescent="0.2">
      <c r="A85" s="3"/>
      <c r="D85" s="134"/>
      <c r="E85" s="42"/>
      <c r="F85" s="42"/>
      <c r="G85" s="42"/>
      <c r="H85" s="42"/>
      <c r="I85" s="98"/>
      <c r="J85" s="98"/>
      <c r="K85" s="98"/>
      <c r="L85" s="3"/>
      <c r="M85" s="81"/>
      <c r="N85" s="311"/>
      <c r="O85" s="309"/>
      <c r="P85" s="312"/>
      <c r="Q85" s="81"/>
      <c r="R85" s="81"/>
      <c r="S85" s="81"/>
      <c r="T85" s="42"/>
      <c r="U85" s="42"/>
      <c r="V85" s="42"/>
      <c r="W85" s="42"/>
      <c r="X85" s="42"/>
    </row>
    <row r="86" spans="1:24" s="78" customFormat="1" x14ac:dyDescent="0.2">
      <c r="A86" s="3"/>
      <c r="D86" s="134"/>
      <c r="E86" s="42"/>
      <c r="F86" s="42"/>
      <c r="G86" s="42"/>
      <c r="H86" s="42"/>
      <c r="I86" s="98"/>
      <c r="J86" s="98"/>
      <c r="K86" s="98"/>
      <c r="L86" s="3"/>
      <c r="M86" s="81"/>
      <c r="N86" s="311"/>
      <c r="O86" s="309"/>
      <c r="P86" s="312"/>
      <c r="Q86" s="81"/>
      <c r="R86" s="81"/>
      <c r="S86" s="81"/>
      <c r="T86" s="42"/>
      <c r="U86" s="42"/>
      <c r="V86" s="42"/>
      <c r="W86" s="42"/>
      <c r="X86" s="42"/>
    </row>
    <row r="87" spans="1:24" s="78" customFormat="1" x14ac:dyDescent="0.2">
      <c r="A87" s="3"/>
      <c r="D87" s="134"/>
      <c r="E87" s="134"/>
      <c r="F87" s="3"/>
      <c r="G87" s="3"/>
      <c r="H87" s="3"/>
      <c r="I87" s="98"/>
      <c r="J87" s="98"/>
      <c r="K87" s="98"/>
      <c r="L87" s="3"/>
      <c r="M87" s="81"/>
      <c r="N87" s="311"/>
      <c r="O87" s="309"/>
      <c r="P87" s="312"/>
      <c r="Q87" s="81"/>
      <c r="R87" s="81"/>
      <c r="S87" s="81"/>
      <c r="T87" s="42"/>
      <c r="U87" s="42"/>
      <c r="V87" s="42"/>
      <c r="W87" s="42"/>
      <c r="X87" s="42"/>
    </row>
    <row r="88" spans="1:24" s="78" customFormat="1" x14ac:dyDescent="0.2">
      <c r="A88" s="3"/>
      <c r="D88" s="134"/>
      <c r="E88" s="134"/>
      <c r="F88" s="3"/>
      <c r="G88" s="3"/>
      <c r="H88" s="3"/>
      <c r="I88" s="98"/>
      <c r="J88" s="98"/>
      <c r="K88" s="98"/>
      <c r="L88" s="3"/>
      <c r="M88" s="81"/>
      <c r="N88" s="311"/>
      <c r="O88" s="309"/>
      <c r="P88" s="312"/>
      <c r="Q88" s="81"/>
      <c r="R88" s="81"/>
      <c r="S88" s="81"/>
      <c r="T88" s="42"/>
      <c r="U88" s="42"/>
      <c r="V88" s="42"/>
      <c r="W88" s="42"/>
      <c r="X88" s="42"/>
    </row>
    <row r="89" spans="1:24" s="78" customFormat="1" x14ac:dyDescent="0.2">
      <c r="A89" s="3"/>
      <c r="D89" s="134"/>
      <c r="E89" s="134"/>
      <c r="F89" s="3"/>
      <c r="G89" s="3"/>
      <c r="H89" s="3"/>
      <c r="I89" s="98"/>
      <c r="J89" s="98"/>
      <c r="K89" s="98"/>
      <c r="L89" s="3"/>
      <c r="M89" s="81"/>
      <c r="N89" s="311"/>
      <c r="O89" s="309"/>
      <c r="P89" s="312"/>
      <c r="Q89" s="81"/>
      <c r="R89" s="81"/>
      <c r="S89" s="81"/>
      <c r="T89" s="42"/>
      <c r="U89" s="42"/>
      <c r="V89" s="42"/>
      <c r="W89" s="42"/>
      <c r="X89" s="42"/>
    </row>
    <row r="90" spans="1:24" s="78" customFormat="1" x14ac:dyDescent="0.2">
      <c r="A90" s="3"/>
      <c r="D90" s="134"/>
      <c r="E90" s="134"/>
      <c r="F90" s="3"/>
      <c r="G90" s="3"/>
      <c r="H90" s="3"/>
      <c r="I90" s="98"/>
      <c r="J90" s="98"/>
      <c r="K90" s="98"/>
      <c r="L90" s="3"/>
      <c r="M90" s="81"/>
      <c r="N90" s="311"/>
      <c r="O90" s="309"/>
      <c r="P90" s="312"/>
      <c r="Q90" s="81"/>
      <c r="R90" s="81"/>
      <c r="S90" s="81"/>
      <c r="T90" s="42"/>
      <c r="U90" s="42"/>
      <c r="V90" s="42"/>
      <c r="W90" s="42"/>
      <c r="X90" s="42"/>
    </row>
    <row r="91" spans="1:24" s="78" customFormat="1" x14ac:dyDescent="0.2">
      <c r="A91" s="3"/>
      <c r="D91" s="134"/>
      <c r="E91" s="134"/>
      <c r="F91" s="3"/>
      <c r="G91" s="3"/>
      <c r="H91" s="3"/>
      <c r="I91" s="98"/>
      <c r="J91" s="98"/>
      <c r="K91" s="98"/>
      <c r="L91" s="3"/>
      <c r="M91" s="81"/>
      <c r="N91" s="311"/>
      <c r="O91" s="309"/>
      <c r="P91" s="312"/>
      <c r="Q91" s="81"/>
      <c r="R91" s="81"/>
      <c r="S91" s="81"/>
      <c r="T91" s="42"/>
      <c r="U91" s="42"/>
      <c r="V91" s="42"/>
      <c r="W91" s="42"/>
      <c r="X91" s="42"/>
    </row>
    <row r="92" spans="1:24" s="78" customFormat="1" x14ac:dyDescent="0.2">
      <c r="A92" s="3"/>
      <c r="D92" s="134"/>
      <c r="E92" s="134"/>
      <c r="F92" s="3"/>
      <c r="G92" s="3"/>
      <c r="H92" s="3"/>
      <c r="I92" s="98"/>
      <c r="J92" s="98"/>
      <c r="K92" s="98"/>
      <c r="L92" s="3"/>
      <c r="M92" s="81"/>
      <c r="N92" s="311"/>
      <c r="O92" s="309"/>
      <c r="P92" s="312"/>
      <c r="Q92" s="81"/>
      <c r="R92" s="81"/>
      <c r="S92" s="81"/>
      <c r="T92" s="42"/>
      <c r="U92" s="42"/>
      <c r="V92" s="42"/>
      <c r="W92" s="42"/>
      <c r="X92" s="42"/>
    </row>
    <row r="93" spans="1:24" s="78" customFormat="1" x14ac:dyDescent="0.2">
      <c r="A93" s="3"/>
      <c r="D93" s="134"/>
      <c r="E93" s="135"/>
      <c r="F93" s="3"/>
      <c r="G93" s="3"/>
      <c r="H93" s="3"/>
      <c r="I93" s="98"/>
      <c r="J93" s="98"/>
      <c r="K93" s="98"/>
      <c r="L93" s="3"/>
      <c r="M93" s="81"/>
      <c r="N93" s="311"/>
      <c r="O93" s="309"/>
      <c r="P93" s="312"/>
      <c r="Q93" s="81"/>
      <c r="R93" s="81"/>
      <c r="S93" s="81"/>
      <c r="T93" s="42"/>
      <c r="U93" s="42"/>
      <c r="V93" s="42"/>
      <c r="W93" s="42"/>
      <c r="X93" s="42"/>
    </row>
    <row r="94" spans="1:24" s="78" customFormat="1" x14ac:dyDescent="0.2">
      <c r="A94" s="3"/>
      <c r="D94" s="134"/>
      <c r="E94" s="135"/>
      <c r="F94" s="3"/>
      <c r="G94" s="3"/>
      <c r="H94" s="3"/>
      <c r="I94" s="98"/>
      <c r="J94" s="98"/>
      <c r="K94" s="98"/>
      <c r="L94" s="3"/>
      <c r="M94" s="81"/>
      <c r="N94" s="311"/>
      <c r="O94" s="309"/>
      <c r="P94" s="312"/>
      <c r="Q94" s="81"/>
      <c r="R94" s="81"/>
      <c r="S94" s="81"/>
      <c r="T94" s="42"/>
      <c r="U94" s="42"/>
      <c r="V94" s="42"/>
      <c r="W94" s="42"/>
      <c r="X94" s="42"/>
    </row>
    <row r="95" spans="1:24" s="78" customFormat="1" x14ac:dyDescent="0.2">
      <c r="A95" s="3"/>
      <c r="D95" s="134"/>
      <c r="E95" s="135"/>
      <c r="F95" s="3"/>
      <c r="G95" s="3"/>
      <c r="H95" s="3"/>
      <c r="I95" s="98"/>
      <c r="J95" s="98"/>
      <c r="K95" s="98"/>
      <c r="L95" s="3"/>
      <c r="M95" s="81"/>
      <c r="N95" s="311"/>
      <c r="O95" s="309"/>
      <c r="P95" s="312"/>
      <c r="Q95" s="81"/>
      <c r="R95" s="81"/>
      <c r="S95" s="81"/>
      <c r="T95" s="42"/>
      <c r="U95" s="42"/>
      <c r="V95" s="42"/>
      <c r="W95" s="42"/>
      <c r="X95" s="42"/>
    </row>
    <row r="96" spans="1:24" s="78" customFormat="1" x14ac:dyDescent="0.2">
      <c r="A96" s="3"/>
      <c r="D96" s="134"/>
      <c r="E96" s="135"/>
      <c r="F96" s="3"/>
      <c r="G96" s="3"/>
      <c r="H96" s="3"/>
      <c r="I96" s="98"/>
      <c r="J96" s="98"/>
      <c r="K96" s="98"/>
      <c r="L96" s="3"/>
      <c r="M96" s="81"/>
      <c r="N96" s="311"/>
      <c r="O96" s="309"/>
      <c r="P96" s="312"/>
      <c r="Q96" s="81"/>
      <c r="R96" s="81"/>
      <c r="S96" s="81"/>
      <c r="T96" s="42"/>
      <c r="U96" s="42"/>
      <c r="V96" s="42"/>
      <c r="W96" s="42"/>
      <c r="X96" s="42"/>
    </row>
    <row r="97" spans="1:24" s="78" customFormat="1" x14ac:dyDescent="0.2">
      <c r="A97" s="3"/>
      <c r="D97" s="134"/>
      <c r="E97" s="135"/>
      <c r="F97" s="3"/>
      <c r="G97" s="3"/>
      <c r="H97" s="3"/>
      <c r="I97" s="98"/>
      <c r="J97" s="98"/>
      <c r="K97" s="98"/>
      <c r="L97" s="3"/>
      <c r="M97" s="81"/>
      <c r="N97" s="311"/>
      <c r="O97" s="309"/>
      <c r="P97" s="312"/>
      <c r="Q97" s="81"/>
      <c r="R97" s="81"/>
      <c r="S97" s="81"/>
      <c r="T97" s="42"/>
      <c r="U97" s="42"/>
      <c r="V97" s="42"/>
      <c r="W97" s="42"/>
      <c r="X97" s="42"/>
    </row>
    <row r="98" spans="1:24" s="78" customFormat="1" x14ac:dyDescent="0.2">
      <c r="A98" s="3"/>
      <c r="D98" s="134"/>
      <c r="E98" s="135"/>
      <c r="F98" s="3"/>
      <c r="G98" s="3"/>
      <c r="H98" s="3"/>
      <c r="I98" s="98"/>
      <c r="J98" s="98"/>
      <c r="K98" s="98"/>
      <c r="L98" s="3"/>
      <c r="M98" s="81"/>
      <c r="N98" s="311"/>
      <c r="O98" s="309"/>
      <c r="P98" s="312"/>
      <c r="Q98" s="81"/>
      <c r="R98" s="81"/>
      <c r="S98" s="81"/>
      <c r="T98" s="42"/>
      <c r="U98" s="42"/>
      <c r="V98" s="42"/>
      <c r="W98" s="42"/>
      <c r="X98" s="42"/>
    </row>
    <row r="99" spans="1:24" s="78" customFormat="1" x14ac:dyDescent="0.2">
      <c r="A99" s="3"/>
      <c r="D99" s="134"/>
      <c r="E99" s="3"/>
      <c r="F99" s="3"/>
      <c r="G99" s="3"/>
      <c r="H99" s="3"/>
      <c r="I99" s="98"/>
      <c r="J99" s="98"/>
      <c r="K99" s="98"/>
      <c r="L99" s="3"/>
      <c r="M99" s="81"/>
      <c r="N99" s="311"/>
      <c r="O99" s="309"/>
      <c r="P99" s="312"/>
      <c r="Q99" s="81"/>
      <c r="R99" s="81"/>
      <c r="S99" s="81"/>
      <c r="T99" s="42"/>
      <c r="U99" s="42"/>
      <c r="V99" s="42"/>
      <c r="W99" s="42"/>
      <c r="X99" s="42"/>
    </row>
    <row r="100" spans="1:24" s="78" customFormat="1" x14ac:dyDescent="0.2">
      <c r="A100" s="3"/>
      <c r="D100" s="134"/>
      <c r="E100" s="3"/>
      <c r="F100" s="3"/>
      <c r="G100" s="3"/>
      <c r="H100" s="3"/>
      <c r="I100" s="98"/>
      <c r="J100" s="98"/>
      <c r="K100" s="98"/>
      <c r="L100" s="3"/>
      <c r="M100" s="81"/>
      <c r="N100" s="311"/>
      <c r="O100" s="309"/>
      <c r="P100" s="312"/>
      <c r="Q100" s="81"/>
      <c r="R100" s="81"/>
      <c r="S100" s="81"/>
      <c r="T100" s="42"/>
      <c r="U100" s="42"/>
      <c r="V100" s="42"/>
      <c r="W100" s="42"/>
      <c r="X100" s="42"/>
    </row>
    <row r="101" spans="1:24" s="78" customFormat="1" x14ac:dyDescent="0.2">
      <c r="A101" s="3"/>
      <c r="D101" s="134"/>
      <c r="E101" s="3"/>
      <c r="F101" s="3"/>
      <c r="G101" s="3"/>
      <c r="H101" s="3"/>
      <c r="I101" s="98"/>
      <c r="J101" s="98"/>
      <c r="K101" s="98"/>
      <c r="L101" s="3"/>
      <c r="M101" s="81"/>
      <c r="N101" s="311"/>
      <c r="O101" s="309"/>
      <c r="P101" s="312"/>
      <c r="Q101" s="81"/>
      <c r="R101" s="81"/>
      <c r="S101" s="81"/>
      <c r="T101" s="42"/>
      <c r="U101" s="42"/>
      <c r="V101" s="42"/>
      <c r="W101" s="42"/>
      <c r="X101" s="42"/>
    </row>
    <row r="102" spans="1:24" s="78" customFormat="1" x14ac:dyDescent="0.2">
      <c r="A102" s="3"/>
      <c r="D102" s="134"/>
      <c r="E102" s="3"/>
      <c r="F102" s="3"/>
      <c r="G102" s="3"/>
      <c r="H102" s="3"/>
      <c r="I102" s="98"/>
      <c r="J102" s="98"/>
      <c r="K102" s="98"/>
      <c r="L102" s="3"/>
      <c r="M102" s="81"/>
      <c r="N102" s="311"/>
      <c r="O102" s="309"/>
      <c r="P102" s="312"/>
      <c r="Q102" s="81"/>
      <c r="R102" s="81"/>
      <c r="S102" s="81"/>
      <c r="T102" s="42"/>
      <c r="U102" s="42"/>
      <c r="V102" s="42"/>
      <c r="W102" s="42"/>
      <c r="X102" s="42"/>
    </row>
    <row r="103" spans="1:24" s="78" customFormat="1" x14ac:dyDescent="0.2">
      <c r="A103" s="3"/>
      <c r="D103" s="134"/>
      <c r="E103" s="3"/>
      <c r="F103" s="3"/>
      <c r="G103" s="3"/>
      <c r="H103" s="3"/>
      <c r="I103" s="98"/>
      <c r="J103" s="98"/>
      <c r="K103" s="98"/>
      <c r="L103" s="3"/>
      <c r="M103" s="81"/>
      <c r="N103" s="311"/>
      <c r="O103" s="309"/>
      <c r="P103" s="312"/>
      <c r="Q103" s="81"/>
      <c r="R103" s="81"/>
      <c r="S103" s="81"/>
      <c r="T103" s="42"/>
      <c r="U103" s="42"/>
      <c r="V103" s="42"/>
      <c r="W103" s="42"/>
      <c r="X103" s="42"/>
    </row>
    <row r="104" spans="1:24" s="78" customFormat="1" x14ac:dyDescent="0.2">
      <c r="A104" s="3"/>
      <c r="D104" s="134"/>
      <c r="E104" s="3"/>
      <c r="F104" s="3"/>
      <c r="G104" s="3"/>
      <c r="H104" s="3"/>
      <c r="I104" s="98"/>
      <c r="J104" s="98"/>
      <c r="K104" s="98"/>
      <c r="L104" s="3"/>
      <c r="M104" s="81"/>
      <c r="N104" s="311"/>
      <c r="O104" s="309"/>
      <c r="P104" s="312"/>
      <c r="Q104" s="81"/>
      <c r="R104" s="81"/>
      <c r="S104" s="81"/>
      <c r="T104" s="42"/>
      <c r="U104" s="42"/>
      <c r="V104" s="42"/>
      <c r="W104" s="42"/>
      <c r="X104" s="42"/>
    </row>
    <row r="105" spans="1:24" s="78" customFormat="1" x14ac:dyDescent="0.2">
      <c r="A105" s="3"/>
      <c r="D105" s="135"/>
      <c r="E105" s="3"/>
      <c r="F105" s="3"/>
      <c r="G105" s="3"/>
      <c r="H105" s="3"/>
      <c r="I105" s="98"/>
      <c r="J105" s="98"/>
      <c r="K105" s="98"/>
      <c r="L105" s="3"/>
      <c r="M105" s="81"/>
      <c r="N105" s="81"/>
      <c r="O105" s="81"/>
      <c r="P105" s="81"/>
      <c r="Q105" s="81"/>
      <c r="R105" s="81"/>
      <c r="S105" s="81"/>
      <c r="T105" s="42"/>
      <c r="U105" s="42"/>
      <c r="V105" s="42"/>
      <c r="W105" s="42"/>
      <c r="X105" s="42"/>
    </row>
    <row r="106" spans="1:24" s="78" customFormat="1" x14ac:dyDescent="0.2">
      <c r="A106" s="3"/>
      <c r="D106" s="3"/>
      <c r="E106" s="3"/>
      <c r="F106" s="3"/>
      <c r="G106" s="3"/>
      <c r="H106" s="3"/>
      <c r="I106" s="98"/>
      <c r="J106" s="98"/>
      <c r="K106" s="98"/>
      <c r="L106" s="3"/>
      <c r="M106" s="81"/>
      <c r="N106" s="81"/>
      <c r="O106" s="81"/>
      <c r="P106" s="81"/>
      <c r="Q106" s="81"/>
      <c r="R106" s="81"/>
      <c r="S106" s="81"/>
      <c r="T106" s="42"/>
      <c r="U106" s="42"/>
      <c r="V106" s="42"/>
      <c r="W106" s="42"/>
      <c r="X106" s="42"/>
    </row>
    <row r="107" spans="1:24" s="78" customFormat="1" x14ac:dyDescent="0.2">
      <c r="A107" s="3"/>
      <c r="D107" s="3"/>
      <c r="E107" s="3"/>
      <c r="F107" s="3"/>
      <c r="G107" s="3"/>
      <c r="H107" s="3"/>
      <c r="I107" s="98"/>
      <c r="J107" s="98"/>
      <c r="K107" s="98"/>
      <c r="L107" s="3"/>
      <c r="M107" s="81"/>
      <c r="N107" s="81"/>
      <c r="O107" s="81"/>
      <c r="P107" s="81"/>
      <c r="Q107" s="81"/>
      <c r="R107" s="81"/>
      <c r="S107" s="81"/>
      <c r="T107" s="42"/>
      <c r="U107" s="42"/>
      <c r="V107" s="42"/>
      <c r="W107" s="42"/>
      <c r="X107" s="42"/>
    </row>
    <row r="108" spans="1:24" s="78" customFormat="1" x14ac:dyDescent="0.2">
      <c r="A108" s="3"/>
      <c r="D108" s="3"/>
      <c r="E108" s="3"/>
      <c r="F108" s="3"/>
      <c r="G108" s="3"/>
      <c r="H108" s="3"/>
      <c r="I108" s="98"/>
      <c r="J108" s="98"/>
      <c r="K108" s="98"/>
      <c r="L108" s="3"/>
      <c r="M108" s="81"/>
      <c r="N108" s="81"/>
      <c r="O108" s="81"/>
      <c r="P108" s="81"/>
      <c r="Q108" s="81"/>
      <c r="R108" s="81"/>
      <c r="S108" s="81"/>
      <c r="T108" s="42"/>
      <c r="U108" s="42"/>
      <c r="V108" s="42"/>
      <c r="W108" s="42"/>
      <c r="X108" s="42"/>
    </row>
    <row r="109" spans="1:24" s="78" customFormat="1" x14ac:dyDescent="0.2">
      <c r="A109" s="3"/>
      <c r="D109" s="3"/>
      <c r="E109" s="3"/>
      <c r="F109" s="3"/>
      <c r="G109" s="3"/>
      <c r="H109" s="3"/>
      <c r="I109" s="98"/>
      <c r="J109" s="98"/>
      <c r="K109" s="98"/>
      <c r="L109" s="3"/>
      <c r="M109" s="81"/>
      <c r="N109" s="81"/>
      <c r="O109" s="81"/>
      <c r="P109" s="81"/>
      <c r="Q109" s="81"/>
      <c r="R109" s="81"/>
      <c r="S109" s="81"/>
      <c r="T109" s="42"/>
      <c r="U109" s="42"/>
      <c r="V109" s="42"/>
      <c r="W109" s="42"/>
      <c r="X109" s="42"/>
    </row>
    <row r="110" spans="1:24" s="78" customFormat="1" x14ac:dyDescent="0.2">
      <c r="A110" s="3"/>
      <c r="D110" s="3"/>
      <c r="E110" s="3"/>
      <c r="F110" s="3"/>
      <c r="G110" s="3"/>
      <c r="H110" s="3"/>
      <c r="I110" s="98"/>
      <c r="J110" s="98"/>
      <c r="K110" s="98"/>
      <c r="L110" s="3"/>
      <c r="M110" s="81"/>
      <c r="N110" s="81"/>
      <c r="O110" s="81"/>
      <c r="P110" s="81"/>
      <c r="Q110" s="81"/>
      <c r="R110" s="81"/>
      <c r="S110" s="81"/>
      <c r="T110" s="42"/>
      <c r="U110" s="42"/>
      <c r="V110" s="42"/>
      <c r="W110" s="42"/>
      <c r="X110" s="42"/>
    </row>
    <row r="111" spans="1:24" s="78" customFormat="1" x14ac:dyDescent="0.2">
      <c r="A111" s="3"/>
      <c r="D111" s="3"/>
      <c r="E111" s="3"/>
      <c r="F111" s="3"/>
      <c r="G111" s="3"/>
      <c r="H111" s="3"/>
      <c r="I111" s="98"/>
      <c r="J111" s="98"/>
      <c r="K111" s="98"/>
      <c r="L111" s="3"/>
      <c r="M111" s="81"/>
      <c r="N111" s="81"/>
      <c r="O111" s="81"/>
      <c r="P111" s="81"/>
      <c r="Q111" s="81"/>
      <c r="R111" s="81"/>
      <c r="S111" s="81"/>
      <c r="T111" s="42"/>
      <c r="U111" s="42"/>
      <c r="V111" s="42"/>
      <c r="W111" s="42"/>
      <c r="X111" s="42"/>
    </row>
    <row r="112" spans="1:24" s="78" customFormat="1" x14ac:dyDescent="0.2">
      <c r="A112" s="3"/>
      <c r="D112" s="3"/>
      <c r="E112" s="3"/>
      <c r="F112" s="3"/>
      <c r="G112" s="3"/>
      <c r="H112" s="3"/>
      <c r="I112" s="98"/>
      <c r="J112" s="98"/>
      <c r="K112" s="98"/>
      <c r="L112" s="3"/>
      <c r="M112" s="81"/>
      <c r="N112" s="81"/>
      <c r="O112" s="81"/>
      <c r="P112" s="81"/>
      <c r="Q112" s="81"/>
      <c r="R112" s="81"/>
      <c r="S112" s="81"/>
      <c r="T112" s="42"/>
      <c r="U112" s="42"/>
      <c r="V112" s="42"/>
      <c r="W112" s="42"/>
      <c r="X112" s="42"/>
    </row>
    <row r="113" spans="1:24" s="78" customFormat="1" x14ac:dyDescent="0.2">
      <c r="A113" s="3"/>
      <c r="D113" s="3"/>
      <c r="E113" s="3"/>
      <c r="F113" s="3"/>
      <c r="G113" s="3"/>
      <c r="H113" s="3"/>
      <c r="I113" s="98"/>
      <c r="J113" s="98"/>
      <c r="K113" s="98"/>
      <c r="L113" s="3"/>
      <c r="M113" s="81"/>
      <c r="N113" s="81"/>
      <c r="O113" s="81"/>
      <c r="P113" s="81"/>
      <c r="Q113" s="81"/>
      <c r="R113" s="81"/>
      <c r="S113" s="81"/>
      <c r="T113" s="42"/>
      <c r="U113" s="42"/>
      <c r="V113" s="42"/>
      <c r="W113" s="42"/>
      <c r="X113" s="42"/>
    </row>
    <row r="114" spans="1:24" s="78" customFormat="1" x14ac:dyDescent="0.2">
      <c r="A114" s="3"/>
      <c r="D114" s="3"/>
      <c r="E114" s="3"/>
      <c r="F114" s="3"/>
      <c r="G114" s="3"/>
      <c r="H114" s="3"/>
      <c r="I114" s="98"/>
      <c r="J114" s="98"/>
      <c r="K114" s="98"/>
      <c r="L114" s="3"/>
      <c r="M114" s="81"/>
      <c r="N114" s="81"/>
      <c r="O114" s="81"/>
      <c r="P114" s="81"/>
      <c r="Q114" s="81"/>
      <c r="R114" s="81"/>
      <c r="S114" s="81"/>
      <c r="T114" s="42"/>
      <c r="U114" s="42"/>
      <c r="V114" s="42"/>
      <c r="W114" s="42"/>
      <c r="X114" s="42"/>
    </row>
    <row r="115" spans="1:24" s="78" customFormat="1" x14ac:dyDescent="0.2">
      <c r="A115" s="3"/>
      <c r="D115" s="3"/>
      <c r="E115" s="3"/>
      <c r="F115" s="3"/>
      <c r="G115" s="3"/>
      <c r="H115" s="3"/>
      <c r="I115" s="98"/>
      <c r="J115" s="98"/>
      <c r="K115" s="98"/>
      <c r="L115" s="3"/>
      <c r="M115" s="81"/>
      <c r="N115" s="81"/>
      <c r="O115" s="81"/>
      <c r="P115" s="81"/>
      <c r="Q115" s="81"/>
      <c r="R115" s="81"/>
      <c r="S115" s="81"/>
      <c r="T115" s="42"/>
      <c r="U115" s="42"/>
      <c r="V115" s="42"/>
      <c r="W115" s="42"/>
      <c r="X115" s="42"/>
    </row>
    <row r="116" spans="1:24" s="78" customFormat="1" x14ac:dyDescent="0.2">
      <c r="A116" s="3"/>
      <c r="D116" s="3"/>
      <c r="E116" s="3"/>
      <c r="F116" s="3"/>
      <c r="G116" s="3"/>
      <c r="H116" s="3"/>
      <c r="I116" s="98"/>
      <c r="J116" s="98"/>
      <c r="K116" s="98"/>
      <c r="L116" s="3"/>
      <c r="M116" s="81"/>
      <c r="N116" s="81"/>
      <c r="O116" s="81"/>
      <c r="P116" s="81"/>
      <c r="Q116" s="81"/>
      <c r="R116" s="81"/>
      <c r="S116" s="81"/>
      <c r="T116" s="42"/>
      <c r="U116" s="42"/>
      <c r="V116" s="42"/>
      <c r="W116" s="42"/>
      <c r="X116" s="42"/>
    </row>
    <row r="117" spans="1:24" s="78" customFormat="1" x14ac:dyDescent="0.2">
      <c r="A117" s="3"/>
      <c r="B117" s="126"/>
      <c r="C117" s="3"/>
      <c r="D117" s="3"/>
      <c r="E117" s="3"/>
      <c r="F117" s="3"/>
      <c r="G117" s="3"/>
      <c r="H117" s="3"/>
      <c r="I117" s="98"/>
      <c r="J117" s="98"/>
      <c r="K117" s="98"/>
      <c r="L117" s="3"/>
      <c r="M117" s="81"/>
      <c r="N117" s="81"/>
      <c r="O117" s="81"/>
      <c r="P117" s="81"/>
      <c r="Q117" s="81"/>
      <c r="R117" s="81"/>
      <c r="S117" s="81"/>
      <c r="T117" s="42"/>
      <c r="U117" s="42"/>
      <c r="V117" s="42"/>
      <c r="W117" s="42"/>
      <c r="X117" s="42"/>
    </row>
    <row r="118" spans="1:24" s="78" customFormat="1" x14ac:dyDescent="0.2">
      <c r="A118" s="3"/>
      <c r="B118" s="126"/>
      <c r="C118" s="3"/>
      <c r="D118" s="3"/>
      <c r="E118" s="3"/>
      <c r="F118" s="3"/>
      <c r="G118" s="3"/>
      <c r="H118" s="3"/>
      <c r="I118" s="98"/>
      <c r="J118" s="98"/>
      <c r="K118" s="98"/>
      <c r="L118" s="3"/>
      <c r="M118" s="81"/>
      <c r="N118" s="81"/>
      <c r="O118" s="81"/>
      <c r="P118" s="81"/>
      <c r="Q118" s="81"/>
      <c r="R118" s="81"/>
      <c r="S118" s="81"/>
      <c r="T118" s="42"/>
      <c r="U118" s="42"/>
      <c r="V118" s="42"/>
      <c r="W118" s="42"/>
      <c r="X118" s="42"/>
    </row>
    <row r="119" spans="1:24" s="78" customFormat="1" x14ac:dyDescent="0.2">
      <c r="A119" s="3"/>
      <c r="B119" s="126"/>
      <c r="C119" s="3"/>
      <c r="D119" s="3"/>
      <c r="E119" s="3"/>
      <c r="F119" s="3"/>
      <c r="G119" s="3"/>
      <c r="H119" s="3"/>
      <c r="I119" s="98"/>
      <c r="J119" s="98"/>
      <c r="K119" s="98"/>
      <c r="L119" s="3"/>
      <c r="M119" s="81"/>
      <c r="N119" s="81"/>
      <c r="O119" s="81"/>
      <c r="P119" s="81"/>
      <c r="Q119" s="81"/>
      <c r="R119" s="81"/>
      <c r="S119" s="81"/>
      <c r="T119" s="42"/>
      <c r="U119" s="42"/>
      <c r="V119" s="42"/>
      <c r="W119" s="42"/>
      <c r="X119" s="42"/>
    </row>
    <row r="120" spans="1:24" s="78" customFormat="1" x14ac:dyDescent="0.2">
      <c r="A120" s="3"/>
      <c r="B120" s="3"/>
      <c r="C120" s="3"/>
      <c r="D120" s="3"/>
      <c r="E120" s="3"/>
      <c r="F120" s="3"/>
      <c r="G120" s="3"/>
      <c r="H120" s="3"/>
      <c r="I120" s="98"/>
      <c r="J120" s="98"/>
      <c r="K120" s="98"/>
      <c r="L120" s="3"/>
      <c r="M120" s="81"/>
      <c r="N120" s="81"/>
      <c r="O120" s="81"/>
      <c r="P120" s="81"/>
      <c r="Q120" s="81"/>
      <c r="R120" s="81"/>
      <c r="S120" s="81"/>
      <c r="T120" s="42"/>
      <c r="U120" s="42"/>
      <c r="V120" s="42"/>
      <c r="W120" s="42"/>
      <c r="X120" s="42"/>
    </row>
    <row r="121" spans="1:24" s="78" customFormat="1" x14ac:dyDescent="0.2">
      <c r="A121" s="3"/>
      <c r="B121" s="3"/>
      <c r="C121" s="3"/>
      <c r="D121" s="3"/>
      <c r="E121" s="3"/>
      <c r="F121" s="3"/>
      <c r="G121" s="3"/>
      <c r="H121" s="3"/>
      <c r="I121" s="98"/>
      <c r="J121" s="98"/>
      <c r="K121" s="98"/>
      <c r="L121" s="3"/>
      <c r="M121" s="81"/>
      <c r="N121" s="81"/>
      <c r="O121" s="81"/>
      <c r="P121" s="81"/>
      <c r="Q121" s="81"/>
      <c r="R121" s="81"/>
      <c r="S121" s="81"/>
      <c r="T121" s="42"/>
      <c r="U121" s="42"/>
      <c r="V121" s="42"/>
      <c r="W121" s="42"/>
      <c r="X121" s="42"/>
    </row>
    <row r="122" spans="1:24" s="78" customFormat="1" x14ac:dyDescent="0.2">
      <c r="A122" s="3"/>
      <c r="B122" s="3"/>
      <c r="C122" s="3"/>
      <c r="D122" s="3"/>
      <c r="E122" s="3"/>
      <c r="F122" s="3"/>
      <c r="G122" s="3"/>
      <c r="H122" s="3"/>
      <c r="I122" s="98"/>
      <c r="J122" s="98"/>
      <c r="K122" s="98"/>
      <c r="L122" s="3"/>
      <c r="M122" s="81"/>
      <c r="N122" s="81"/>
      <c r="O122" s="81"/>
      <c r="P122" s="81"/>
      <c r="Q122" s="81"/>
      <c r="R122" s="81"/>
      <c r="S122" s="81"/>
      <c r="T122" s="42"/>
      <c r="U122" s="42"/>
      <c r="V122" s="42"/>
      <c r="W122" s="42"/>
      <c r="X122" s="42"/>
    </row>
    <row r="123" spans="1:24" s="78" customFormat="1" x14ac:dyDescent="0.2">
      <c r="A123" s="3"/>
      <c r="B123" s="3"/>
      <c r="C123" s="3"/>
      <c r="D123" s="3"/>
      <c r="E123" s="3"/>
      <c r="F123" s="3"/>
      <c r="G123" s="3"/>
      <c r="H123" s="3"/>
      <c r="I123" s="98"/>
      <c r="J123" s="98"/>
      <c r="K123" s="98"/>
      <c r="L123" s="3"/>
      <c r="M123" s="81"/>
      <c r="N123" s="81"/>
      <c r="O123" s="81"/>
      <c r="P123" s="81"/>
      <c r="Q123" s="81"/>
      <c r="R123" s="81"/>
      <c r="S123" s="81"/>
      <c r="T123" s="42"/>
      <c r="U123" s="42"/>
      <c r="V123" s="42"/>
      <c r="W123" s="42"/>
      <c r="X123" s="42"/>
    </row>
    <row r="124" spans="1:24" s="78" customFormat="1" x14ac:dyDescent="0.2">
      <c r="A124" s="3"/>
      <c r="B124" s="3"/>
      <c r="C124" s="3"/>
      <c r="D124" s="3"/>
      <c r="E124" s="3"/>
      <c r="F124" s="3"/>
      <c r="G124" s="3"/>
      <c r="H124" s="3"/>
      <c r="I124" s="98"/>
      <c r="J124" s="98"/>
      <c r="K124" s="98"/>
      <c r="L124" s="3"/>
      <c r="M124" s="81"/>
      <c r="N124" s="81"/>
      <c r="O124" s="81"/>
      <c r="P124" s="81"/>
      <c r="Q124" s="81"/>
      <c r="R124" s="81"/>
      <c r="S124" s="81"/>
      <c r="T124" s="42"/>
      <c r="U124" s="42"/>
      <c r="V124" s="42"/>
      <c r="W124" s="42"/>
      <c r="X124" s="42"/>
    </row>
    <row r="125" spans="1:24" s="78" customFormat="1" x14ac:dyDescent="0.2">
      <c r="A125" s="3"/>
      <c r="B125" s="3"/>
      <c r="C125" s="3"/>
      <c r="D125" s="3"/>
      <c r="E125" s="3"/>
      <c r="F125" s="3"/>
      <c r="G125" s="3"/>
      <c r="H125" s="3"/>
      <c r="I125" s="98"/>
      <c r="J125" s="98"/>
      <c r="K125" s="98"/>
      <c r="L125" s="3"/>
      <c r="M125" s="81"/>
      <c r="N125" s="81"/>
      <c r="O125" s="81"/>
      <c r="P125" s="81"/>
      <c r="Q125" s="81"/>
      <c r="R125" s="81"/>
      <c r="S125" s="81"/>
      <c r="T125" s="42"/>
      <c r="U125" s="42"/>
      <c r="V125" s="42"/>
      <c r="W125" s="42"/>
      <c r="X125" s="42"/>
    </row>
    <row r="126" spans="1:24" s="78" customFormat="1" x14ac:dyDescent="0.2">
      <c r="A126" s="3"/>
      <c r="B126" s="3"/>
      <c r="C126" s="3"/>
      <c r="D126" s="3"/>
      <c r="E126" s="3"/>
      <c r="F126" s="3"/>
      <c r="G126" s="3"/>
      <c r="H126" s="3"/>
      <c r="I126" s="98"/>
      <c r="J126" s="98"/>
      <c r="K126" s="98"/>
      <c r="L126" s="3"/>
      <c r="M126" s="81"/>
      <c r="N126" s="81"/>
      <c r="O126" s="81"/>
      <c r="P126" s="81"/>
      <c r="Q126" s="81"/>
      <c r="R126" s="81"/>
      <c r="S126" s="81"/>
      <c r="T126" s="42"/>
      <c r="U126" s="42"/>
      <c r="V126" s="42"/>
      <c r="W126" s="42"/>
      <c r="X126" s="42"/>
    </row>
    <row r="127" spans="1:24" s="78" customFormat="1" x14ac:dyDescent="0.2">
      <c r="A127" s="3"/>
      <c r="B127" s="3"/>
      <c r="C127" s="3"/>
      <c r="D127" s="3"/>
      <c r="E127" s="3"/>
      <c r="F127" s="3"/>
      <c r="G127" s="3"/>
      <c r="H127" s="3"/>
      <c r="I127" s="98"/>
      <c r="J127" s="98"/>
      <c r="K127" s="98"/>
      <c r="L127" s="3"/>
      <c r="M127" s="81"/>
      <c r="N127" s="81"/>
      <c r="O127" s="81"/>
      <c r="P127" s="81"/>
      <c r="Q127" s="81"/>
      <c r="R127" s="81"/>
      <c r="S127" s="81"/>
      <c r="T127" s="42"/>
      <c r="U127" s="42"/>
      <c r="V127" s="42"/>
      <c r="W127" s="42"/>
      <c r="X127" s="42"/>
    </row>
    <row r="128" spans="1:24" s="78" customFormat="1" x14ac:dyDescent="0.2">
      <c r="A128" s="3"/>
      <c r="B128" s="3"/>
      <c r="C128" s="3"/>
      <c r="D128" s="3"/>
      <c r="E128" s="3"/>
      <c r="F128" s="3"/>
      <c r="G128" s="3"/>
      <c r="H128" s="3"/>
      <c r="I128" s="98"/>
      <c r="J128" s="98"/>
      <c r="K128" s="98"/>
      <c r="L128" s="3"/>
      <c r="M128" s="81"/>
      <c r="N128" s="81"/>
      <c r="O128" s="81"/>
      <c r="P128" s="81"/>
      <c r="Q128" s="81"/>
      <c r="R128" s="81"/>
      <c r="S128" s="81"/>
      <c r="T128" s="42"/>
      <c r="U128" s="42"/>
      <c r="V128" s="42"/>
      <c r="W128" s="42"/>
      <c r="X128" s="42"/>
    </row>
    <row r="129" spans="1:24" s="78" customFormat="1" x14ac:dyDescent="0.2">
      <c r="A129" s="3"/>
      <c r="B129" s="3"/>
      <c r="C129" s="3"/>
      <c r="D129" s="3"/>
      <c r="E129" s="3"/>
      <c r="F129" s="3"/>
      <c r="G129" s="3"/>
      <c r="H129" s="3"/>
      <c r="I129" s="98"/>
      <c r="J129" s="98"/>
      <c r="K129" s="98"/>
      <c r="L129" s="3"/>
      <c r="M129" s="81"/>
      <c r="N129" s="81"/>
      <c r="O129" s="81"/>
      <c r="P129" s="81"/>
      <c r="Q129" s="81"/>
      <c r="R129" s="81"/>
      <c r="S129" s="81"/>
      <c r="T129" s="42"/>
      <c r="U129" s="42"/>
      <c r="V129" s="42"/>
      <c r="W129" s="42"/>
      <c r="X129" s="42"/>
    </row>
    <row r="130" spans="1:24" s="78" customFormat="1" x14ac:dyDescent="0.2">
      <c r="A130" s="98"/>
      <c r="B130" s="82"/>
      <c r="C130" s="82"/>
      <c r="D130" s="82"/>
      <c r="E130" s="3"/>
      <c r="F130" s="3"/>
      <c r="G130" s="3"/>
      <c r="H130" s="3"/>
      <c r="I130" s="98"/>
      <c r="J130" s="98"/>
      <c r="K130" s="98"/>
      <c r="L130" s="3"/>
      <c r="M130" s="81"/>
      <c r="N130" s="81"/>
      <c r="O130" s="81"/>
      <c r="P130" s="81"/>
      <c r="Q130" s="81"/>
      <c r="R130" s="81"/>
      <c r="S130" s="81"/>
      <c r="T130" s="42"/>
      <c r="U130" s="42"/>
      <c r="V130" s="42"/>
      <c r="W130" s="42"/>
      <c r="X130" s="42"/>
    </row>
    <row r="131" spans="1:24" s="78" customFormat="1" x14ac:dyDescent="0.2">
      <c r="A131" s="98"/>
      <c r="B131" s="82"/>
      <c r="C131" s="82"/>
      <c r="D131" s="82"/>
      <c r="E131" s="3"/>
      <c r="F131" s="3"/>
      <c r="G131" s="3"/>
      <c r="H131" s="3"/>
      <c r="I131" s="98"/>
      <c r="J131" s="98"/>
      <c r="K131" s="98"/>
      <c r="L131" s="3"/>
      <c r="M131" s="81"/>
      <c r="N131" s="81"/>
      <c r="O131" s="81"/>
      <c r="P131" s="81"/>
      <c r="Q131" s="81"/>
      <c r="R131" s="81"/>
      <c r="S131" s="81"/>
      <c r="T131" s="42"/>
      <c r="U131" s="42"/>
      <c r="V131" s="42"/>
      <c r="W131" s="42"/>
      <c r="X131" s="42"/>
    </row>
    <row r="132" spans="1:24" s="78" customFormat="1" x14ac:dyDescent="0.2">
      <c r="A132" s="98"/>
      <c r="B132" s="82"/>
      <c r="C132" s="82"/>
      <c r="D132" s="82"/>
      <c r="E132" s="3"/>
      <c r="F132" s="3"/>
      <c r="G132" s="3"/>
      <c r="H132" s="3"/>
      <c r="I132" s="98"/>
      <c r="J132" s="98"/>
      <c r="K132" s="98"/>
      <c r="L132" s="3"/>
      <c r="M132" s="81"/>
      <c r="N132" s="81"/>
      <c r="O132" s="81"/>
      <c r="P132" s="81"/>
      <c r="Q132" s="81"/>
      <c r="R132" s="81"/>
      <c r="S132" s="81"/>
      <c r="T132" s="42"/>
      <c r="U132" s="42"/>
      <c r="V132" s="42"/>
      <c r="W132" s="42"/>
      <c r="X132" s="42"/>
    </row>
    <row r="133" spans="1:24" s="78" customFormat="1" x14ac:dyDescent="0.2">
      <c r="A133" s="98"/>
      <c r="B133" s="82"/>
      <c r="C133" s="82"/>
      <c r="D133" s="82"/>
      <c r="E133" s="3"/>
      <c r="F133" s="3"/>
      <c r="G133" s="3"/>
      <c r="H133" s="3"/>
      <c r="I133" s="98"/>
      <c r="J133" s="98"/>
      <c r="K133" s="98"/>
      <c r="L133" s="3"/>
      <c r="M133" s="81"/>
      <c r="N133" s="81"/>
      <c r="O133" s="81"/>
      <c r="P133" s="81"/>
      <c r="Q133" s="81"/>
      <c r="R133" s="81"/>
      <c r="S133" s="81"/>
      <c r="T133" s="42"/>
      <c r="U133" s="42"/>
      <c r="V133" s="42"/>
      <c r="W133" s="42"/>
      <c r="X133" s="42"/>
    </row>
    <row r="134" spans="1:24" s="78" customFormat="1" x14ac:dyDescent="0.2">
      <c r="A134" s="98"/>
      <c r="B134" s="82"/>
      <c r="C134" s="82"/>
      <c r="D134" s="82"/>
      <c r="E134" s="3"/>
      <c r="F134" s="3"/>
      <c r="G134" s="3"/>
      <c r="H134" s="3"/>
      <c r="I134" s="98"/>
      <c r="J134" s="98"/>
      <c r="K134" s="98"/>
      <c r="L134" s="3"/>
      <c r="M134" s="81"/>
      <c r="N134" s="81"/>
      <c r="O134" s="81"/>
      <c r="P134" s="81"/>
      <c r="Q134" s="81"/>
      <c r="R134" s="81"/>
      <c r="S134" s="81"/>
      <c r="T134" s="42"/>
      <c r="U134" s="42"/>
      <c r="V134" s="42"/>
      <c r="W134" s="42"/>
      <c r="X134" s="42"/>
    </row>
    <row r="135" spans="1:24" s="78" customFormat="1" x14ac:dyDescent="0.2">
      <c r="A135" s="98"/>
      <c r="B135" s="82"/>
      <c r="C135" s="82"/>
      <c r="D135" s="82"/>
      <c r="E135" s="3"/>
      <c r="F135" s="3"/>
      <c r="G135" s="3"/>
      <c r="H135" s="3"/>
      <c r="I135" s="98"/>
      <c r="J135" s="98"/>
      <c r="K135" s="98"/>
      <c r="L135" s="3"/>
      <c r="M135" s="81"/>
      <c r="N135" s="81"/>
      <c r="O135" s="81"/>
      <c r="P135" s="81"/>
      <c r="Q135" s="81"/>
      <c r="R135" s="81"/>
      <c r="S135" s="81"/>
      <c r="T135" s="42"/>
      <c r="U135" s="42"/>
      <c r="V135" s="42"/>
      <c r="W135" s="42"/>
      <c r="X135" s="42"/>
    </row>
    <row r="136" spans="1:24" s="78" customFormat="1" x14ac:dyDescent="0.2">
      <c r="A136" s="98"/>
      <c r="B136" s="82"/>
      <c r="C136" s="82"/>
      <c r="D136" s="82"/>
      <c r="E136" s="3"/>
      <c r="F136" s="3"/>
      <c r="G136" s="3"/>
      <c r="H136" s="3"/>
      <c r="I136" s="98"/>
      <c r="J136" s="98"/>
      <c r="K136" s="98"/>
      <c r="L136" s="3"/>
      <c r="M136" s="81"/>
      <c r="N136" s="81"/>
      <c r="O136" s="81"/>
      <c r="P136" s="81"/>
      <c r="Q136" s="81"/>
      <c r="R136" s="81"/>
      <c r="S136" s="81"/>
      <c r="T136" s="42"/>
      <c r="U136" s="42"/>
      <c r="V136" s="42"/>
      <c r="W136" s="42"/>
      <c r="X136" s="42"/>
    </row>
    <row r="137" spans="1:24" s="78" customFormat="1" x14ac:dyDescent="0.2">
      <c r="A137" s="98"/>
      <c r="B137" s="82"/>
      <c r="C137" s="82"/>
      <c r="D137" s="82"/>
      <c r="E137" s="3"/>
      <c r="F137" s="3"/>
      <c r="G137" s="3"/>
      <c r="H137" s="3"/>
      <c r="I137" s="98"/>
      <c r="J137" s="98"/>
      <c r="K137" s="98"/>
      <c r="L137" s="3"/>
      <c r="M137" s="81"/>
      <c r="N137" s="81"/>
      <c r="O137" s="81"/>
      <c r="P137" s="81"/>
      <c r="Q137" s="81"/>
      <c r="R137" s="81"/>
      <c r="S137" s="81"/>
      <c r="T137" s="42"/>
      <c r="U137" s="42"/>
      <c r="V137" s="42"/>
      <c r="W137" s="42"/>
      <c r="X137" s="42"/>
    </row>
    <row r="138" spans="1:24" s="78" customFormat="1" x14ac:dyDescent="0.2">
      <c r="A138" s="98"/>
      <c r="B138" s="82"/>
      <c r="C138" s="82"/>
      <c r="D138" s="82"/>
      <c r="E138" s="3"/>
      <c r="F138" s="3"/>
      <c r="G138" s="3"/>
      <c r="H138" s="3"/>
      <c r="I138" s="98"/>
      <c r="J138" s="98"/>
      <c r="K138" s="98"/>
      <c r="L138" s="3"/>
      <c r="M138" s="81"/>
      <c r="N138" s="81"/>
      <c r="O138" s="81"/>
      <c r="P138" s="81"/>
      <c r="Q138" s="81"/>
      <c r="R138" s="81"/>
      <c r="S138" s="81"/>
      <c r="T138" s="42"/>
      <c r="U138" s="42"/>
      <c r="V138" s="42"/>
      <c r="W138" s="42"/>
      <c r="X138" s="42"/>
    </row>
    <row r="139" spans="1:24" s="78" customFormat="1" x14ac:dyDescent="0.2">
      <c r="A139" s="98"/>
      <c r="B139" s="82"/>
      <c r="C139" s="82"/>
      <c r="D139" s="82"/>
      <c r="E139" s="3"/>
      <c r="F139" s="3"/>
      <c r="G139" s="3"/>
      <c r="H139" s="3"/>
      <c r="I139" s="98"/>
      <c r="J139" s="98"/>
      <c r="K139" s="98"/>
      <c r="L139" s="3"/>
      <c r="M139" s="81"/>
      <c r="N139" s="81"/>
      <c r="O139" s="81"/>
      <c r="P139" s="81"/>
      <c r="Q139" s="81"/>
      <c r="R139" s="81"/>
      <c r="S139" s="81"/>
      <c r="T139" s="42"/>
      <c r="U139" s="42"/>
      <c r="V139" s="42"/>
      <c r="W139" s="42"/>
      <c r="X139" s="42"/>
    </row>
    <row r="140" spans="1:24" s="78" customFormat="1" x14ac:dyDescent="0.2">
      <c r="A140" s="98"/>
      <c r="B140" s="82"/>
      <c r="C140" s="82"/>
      <c r="D140" s="82"/>
      <c r="E140" s="3"/>
      <c r="F140" s="3"/>
      <c r="G140" s="3"/>
      <c r="H140" s="3"/>
      <c r="I140" s="98"/>
      <c r="J140" s="98"/>
      <c r="K140" s="98"/>
      <c r="L140" s="3"/>
      <c r="M140" s="81"/>
      <c r="N140" s="81"/>
      <c r="O140" s="81"/>
      <c r="P140" s="81"/>
      <c r="Q140" s="81"/>
      <c r="R140" s="81"/>
      <c r="S140" s="81"/>
      <c r="T140" s="42"/>
      <c r="U140" s="42"/>
      <c r="V140" s="42"/>
      <c r="W140" s="42"/>
      <c r="X140" s="42"/>
    </row>
    <row r="141" spans="1:24" s="78" customFormat="1" x14ac:dyDescent="0.2">
      <c r="A141" s="98"/>
      <c r="B141" s="82"/>
      <c r="C141" s="82"/>
      <c r="D141" s="82"/>
      <c r="E141" s="3"/>
      <c r="F141" s="3"/>
      <c r="G141" s="3"/>
      <c r="H141" s="3"/>
      <c r="I141" s="98"/>
      <c r="J141" s="98"/>
      <c r="K141" s="98"/>
      <c r="L141" s="3"/>
      <c r="M141" s="81"/>
      <c r="N141" s="81"/>
      <c r="O141" s="81"/>
      <c r="P141" s="81"/>
      <c r="Q141" s="81"/>
      <c r="R141" s="81"/>
      <c r="S141" s="81"/>
      <c r="T141" s="42"/>
      <c r="U141" s="42"/>
      <c r="V141" s="42"/>
      <c r="W141" s="42"/>
      <c r="X141" s="42"/>
    </row>
    <row r="142" spans="1:24" s="78" customFormat="1" x14ac:dyDescent="0.2">
      <c r="A142" s="98"/>
      <c r="B142" s="82"/>
      <c r="C142" s="82"/>
      <c r="D142" s="82"/>
      <c r="E142" s="3"/>
      <c r="F142" s="3"/>
      <c r="G142" s="3"/>
      <c r="H142" s="3"/>
      <c r="I142" s="98"/>
      <c r="J142" s="98"/>
      <c r="K142" s="98"/>
      <c r="L142" s="3"/>
      <c r="M142" s="81"/>
      <c r="N142" s="81"/>
      <c r="O142" s="81"/>
      <c r="P142" s="81"/>
      <c r="Q142" s="81"/>
      <c r="R142" s="81"/>
      <c r="S142" s="81"/>
      <c r="T142" s="42"/>
      <c r="U142" s="42"/>
      <c r="V142" s="42"/>
      <c r="W142" s="42"/>
      <c r="X142" s="42"/>
    </row>
    <row r="143" spans="1:24" s="78" customFormat="1" x14ac:dyDescent="0.2">
      <c r="A143" s="98"/>
      <c r="B143" s="82"/>
      <c r="C143" s="82"/>
      <c r="D143" s="82"/>
      <c r="E143" s="3"/>
      <c r="F143" s="3"/>
      <c r="G143" s="3"/>
      <c r="H143" s="3"/>
      <c r="I143" s="98"/>
      <c r="J143" s="98"/>
      <c r="K143" s="98"/>
      <c r="L143" s="3"/>
      <c r="M143" s="81"/>
      <c r="N143" s="81"/>
      <c r="O143" s="81"/>
      <c r="P143" s="81"/>
      <c r="Q143" s="81"/>
      <c r="R143" s="81"/>
      <c r="S143" s="81"/>
      <c r="T143" s="42"/>
      <c r="U143" s="42"/>
      <c r="V143" s="42"/>
      <c r="W143" s="42"/>
      <c r="X143" s="42"/>
    </row>
    <row r="144" spans="1:24" s="78" customFormat="1" x14ac:dyDescent="0.2">
      <c r="A144" s="98"/>
      <c r="B144" s="82"/>
      <c r="C144" s="82"/>
      <c r="D144" s="82"/>
      <c r="E144" s="3"/>
      <c r="F144" s="3"/>
      <c r="G144" s="3"/>
      <c r="H144" s="3"/>
      <c r="I144" s="98"/>
      <c r="J144" s="98"/>
      <c r="K144" s="98"/>
      <c r="L144" s="3"/>
      <c r="M144" s="81"/>
      <c r="N144" s="81"/>
      <c r="O144" s="81"/>
      <c r="P144" s="81"/>
      <c r="Q144" s="81"/>
      <c r="R144" s="81"/>
      <c r="S144" s="81"/>
      <c r="T144" s="42"/>
      <c r="U144" s="42"/>
      <c r="V144" s="42"/>
      <c r="W144" s="42"/>
      <c r="X144" s="42"/>
    </row>
    <row r="145" spans="1:24" s="78" customFormat="1" x14ac:dyDescent="0.2">
      <c r="A145" s="98"/>
      <c r="B145" s="82"/>
      <c r="C145" s="82"/>
      <c r="D145" s="82"/>
      <c r="E145" s="3"/>
      <c r="F145" s="3"/>
      <c r="G145" s="3"/>
      <c r="H145" s="3"/>
      <c r="I145" s="98"/>
      <c r="J145" s="98"/>
      <c r="K145" s="98"/>
      <c r="L145" s="3"/>
      <c r="M145" s="81"/>
      <c r="N145" s="81"/>
      <c r="O145" s="81"/>
      <c r="P145" s="81"/>
      <c r="Q145" s="81"/>
      <c r="R145" s="81"/>
      <c r="S145" s="81"/>
      <c r="T145" s="42"/>
      <c r="U145" s="42"/>
      <c r="V145" s="42"/>
      <c r="W145" s="42"/>
      <c r="X145" s="42"/>
    </row>
    <row r="146" spans="1:24" s="78" customFormat="1" x14ac:dyDescent="0.2">
      <c r="A146" s="98"/>
      <c r="B146" s="82"/>
      <c r="C146" s="82"/>
      <c r="D146" s="82"/>
      <c r="E146" s="3"/>
      <c r="F146" s="3"/>
      <c r="G146" s="3"/>
      <c r="H146" s="3"/>
      <c r="I146" s="98"/>
      <c r="J146" s="98"/>
      <c r="K146" s="98"/>
      <c r="L146" s="3"/>
      <c r="M146" s="81"/>
      <c r="N146" s="81"/>
      <c r="O146" s="81"/>
      <c r="P146" s="81"/>
      <c r="Q146" s="81"/>
      <c r="R146" s="81"/>
      <c r="S146" s="81"/>
      <c r="T146" s="42"/>
      <c r="U146" s="42"/>
      <c r="V146" s="42"/>
      <c r="W146" s="42"/>
      <c r="X146" s="42"/>
    </row>
    <row r="147" spans="1:24" s="78" customFormat="1" x14ac:dyDescent="0.2">
      <c r="A147" s="98"/>
      <c r="B147" s="82"/>
      <c r="C147" s="82"/>
      <c r="D147" s="82"/>
      <c r="E147" s="3"/>
      <c r="F147" s="3"/>
      <c r="G147" s="3"/>
      <c r="H147" s="3"/>
      <c r="I147" s="98"/>
      <c r="J147" s="98"/>
      <c r="K147" s="98"/>
      <c r="L147" s="3"/>
      <c r="M147" s="81"/>
      <c r="N147" s="81"/>
      <c r="O147" s="81"/>
      <c r="P147" s="81"/>
      <c r="Q147" s="81"/>
      <c r="R147" s="81"/>
      <c r="S147" s="81"/>
      <c r="T147" s="42"/>
      <c r="U147" s="42"/>
      <c r="V147" s="42"/>
      <c r="W147" s="42"/>
      <c r="X147" s="42"/>
    </row>
    <row r="148" spans="1:24" s="78" customFormat="1" x14ac:dyDescent="0.2">
      <c r="A148" s="98"/>
      <c r="B148" s="82"/>
      <c r="C148" s="82"/>
      <c r="D148" s="82"/>
      <c r="E148" s="3"/>
      <c r="F148" s="3"/>
      <c r="G148" s="3"/>
      <c r="H148" s="3"/>
      <c r="I148" s="98"/>
      <c r="J148" s="98"/>
      <c r="K148" s="98"/>
      <c r="L148" s="3"/>
      <c r="M148" s="81"/>
      <c r="N148" s="81"/>
      <c r="O148" s="81"/>
      <c r="P148" s="81"/>
      <c r="Q148" s="81"/>
      <c r="R148" s="81"/>
      <c r="S148" s="81"/>
      <c r="T148" s="42"/>
      <c r="U148" s="42"/>
      <c r="V148" s="42"/>
      <c r="W148" s="42"/>
      <c r="X148" s="42"/>
    </row>
    <row r="149" spans="1:24" s="78" customFormat="1" x14ac:dyDescent="0.2">
      <c r="A149" s="98"/>
      <c r="B149" s="82"/>
      <c r="C149" s="82"/>
      <c r="D149" s="82"/>
      <c r="E149" s="3"/>
      <c r="F149" s="3"/>
      <c r="G149" s="3"/>
      <c r="H149" s="3"/>
      <c r="I149" s="98"/>
      <c r="J149" s="98"/>
      <c r="K149" s="98"/>
      <c r="L149" s="3"/>
      <c r="M149" s="81"/>
      <c r="N149" s="81"/>
      <c r="O149" s="81"/>
      <c r="P149" s="81"/>
      <c r="Q149" s="81"/>
      <c r="R149" s="81"/>
      <c r="S149" s="81"/>
      <c r="T149" s="42"/>
      <c r="U149" s="42"/>
      <c r="V149" s="42"/>
      <c r="W149" s="42"/>
      <c r="X149" s="42"/>
    </row>
    <row r="150" spans="1:24" s="78" customFormat="1" x14ac:dyDescent="0.2">
      <c r="A150" s="98"/>
      <c r="B150" s="82"/>
      <c r="C150" s="82"/>
      <c r="D150" s="82"/>
      <c r="E150" s="3"/>
      <c r="F150" s="3"/>
      <c r="G150" s="3"/>
      <c r="H150" s="3"/>
      <c r="I150" s="98"/>
      <c r="J150" s="98"/>
      <c r="K150" s="98"/>
      <c r="L150" s="3"/>
      <c r="M150" s="81"/>
      <c r="N150" s="81"/>
      <c r="O150" s="81"/>
      <c r="P150" s="81"/>
      <c r="Q150" s="81"/>
      <c r="R150" s="81"/>
      <c r="S150" s="81"/>
      <c r="T150" s="42"/>
      <c r="U150" s="42"/>
      <c r="V150" s="42"/>
      <c r="W150" s="42"/>
      <c r="X150" s="42"/>
    </row>
    <row r="151" spans="1:24" s="78" customFormat="1" x14ac:dyDescent="0.2">
      <c r="A151" s="98"/>
      <c r="B151" s="82"/>
      <c r="C151" s="82"/>
      <c r="D151" s="82"/>
      <c r="E151" s="3"/>
      <c r="F151" s="3"/>
      <c r="G151" s="3"/>
      <c r="H151" s="3"/>
      <c r="I151" s="98"/>
      <c r="J151" s="98"/>
      <c r="K151" s="98"/>
      <c r="L151" s="3"/>
      <c r="M151" s="81"/>
      <c r="N151" s="81"/>
      <c r="O151" s="81"/>
      <c r="P151" s="81"/>
      <c r="Q151" s="81"/>
      <c r="R151" s="81"/>
      <c r="S151" s="81"/>
      <c r="T151" s="42"/>
      <c r="U151" s="42"/>
      <c r="V151" s="42"/>
      <c r="W151" s="42"/>
      <c r="X151" s="42"/>
    </row>
    <row r="152" spans="1:24" s="78" customFormat="1" x14ac:dyDescent="0.2">
      <c r="A152" s="98"/>
      <c r="B152" s="82"/>
      <c r="C152" s="82"/>
      <c r="D152" s="82"/>
      <c r="E152" s="3"/>
      <c r="F152" s="3"/>
      <c r="G152" s="3"/>
      <c r="H152" s="3"/>
      <c r="I152" s="98"/>
      <c r="J152" s="98"/>
      <c r="K152" s="98"/>
      <c r="L152" s="3"/>
      <c r="M152" s="81"/>
      <c r="N152" s="81"/>
      <c r="O152" s="81"/>
      <c r="P152" s="81"/>
      <c r="Q152" s="81"/>
      <c r="R152" s="81"/>
      <c r="S152" s="81"/>
      <c r="T152" s="42"/>
      <c r="U152" s="42"/>
      <c r="V152" s="42"/>
      <c r="W152" s="42"/>
      <c r="X152" s="42"/>
    </row>
    <row r="153" spans="1:24" s="78" customFormat="1" x14ac:dyDescent="0.2">
      <c r="A153" s="98"/>
      <c r="B153" s="82"/>
      <c r="C153" s="82"/>
      <c r="D153" s="82"/>
      <c r="E153" s="3"/>
      <c r="F153" s="3"/>
      <c r="G153" s="3"/>
      <c r="H153" s="3"/>
      <c r="I153" s="98"/>
      <c r="J153" s="98"/>
      <c r="K153" s="98"/>
      <c r="L153" s="3"/>
      <c r="M153" s="81"/>
      <c r="N153" s="81"/>
      <c r="O153" s="81"/>
      <c r="P153" s="81"/>
      <c r="Q153" s="81"/>
      <c r="R153" s="81"/>
      <c r="S153" s="81"/>
      <c r="T153" s="42"/>
      <c r="U153" s="42"/>
      <c r="V153" s="42"/>
      <c r="W153" s="42"/>
      <c r="X153" s="42"/>
    </row>
    <row r="154" spans="1:24" s="78" customFormat="1" x14ac:dyDescent="0.2">
      <c r="A154" s="98"/>
      <c r="B154" s="82"/>
      <c r="C154" s="82"/>
      <c r="D154" s="82"/>
      <c r="E154" s="3"/>
      <c r="F154" s="3"/>
      <c r="G154" s="3"/>
      <c r="H154" s="3"/>
      <c r="I154" s="98"/>
      <c r="J154" s="98"/>
      <c r="K154" s="98"/>
      <c r="L154" s="3"/>
      <c r="M154" s="81"/>
      <c r="N154" s="81"/>
      <c r="O154" s="81"/>
      <c r="P154" s="81"/>
      <c r="Q154" s="81"/>
      <c r="R154" s="81"/>
      <c r="S154" s="81"/>
      <c r="T154" s="42"/>
      <c r="U154" s="42"/>
      <c r="V154" s="42"/>
      <c r="W154" s="42"/>
      <c r="X154" s="42"/>
    </row>
    <row r="155" spans="1:24" s="78" customFormat="1" x14ac:dyDescent="0.2">
      <c r="A155" s="98"/>
      <c r="B155" s="82"/>
      <c r="C155" s="82"/>
      <c r="D155" s="82"/>
      <c r="E155" s="3"/>
      <c r="F155" s="3"/>
      <c r="G155" s="3"/>
      <c r="H155" s="3"/>
      <c r="I155" s="98"/>
      <c r="J155" s="98"/>
      <c r="K155" s="98"/>
      <c r="L155" s="3"/>
      <c r="M155" s="81"/>
      <c r="N155" s="81"/>
      <c r="O155" s="81"/>
      <c r="P155" s="81"/>
      <c r="Q155" s="81"/>
      <c r="R155" s="81"/>
      <c r="S155" s="81"/>
      <c r="T155" s="42"/>
      <c r="U155" s="42"/>
      <c r="V155" s="42"/>
      <c r="W155" s="42"/>
      <c r="X155" s="42"/>
    </row>
    <row r="156" spans="1:24" s="78" customFormat="1" x14ac:dyDescent="0.2">
      <c r="A156" s="98"/>
      <c r="B156" s="82"/>
      <c r="C156" s="82"/>
      <c r="D156" s="82"/>
      <c r="E156" s="3"/>
      <c r="F156" s="3"/>
      <c r="G156" s="3"/>
      <c r="H156" s="3"/>
      <c r="I156" s="98"/>
      <c r="J156" s="98"/>
      <c r="K156" s="98"/>
      <c r="L156" s="3"/>
      <c r="M156" s="81"/>
      <c r="N156" s="81"/>
      <c r="O156" s="81"/>
      <c r="P156" s="81"/>
      <c r="Q156" s="81"/>
      <c r="R156" s="81"/>
      <c r="S156" s="81"/>
      <c r="T156" s="42"/>
      <c r="U156" s="42"/>
      <c r="V156" s="42"/>
      <c r="W156" s="42"/>
      <c r="X156" s="42"/>
    </row>
    <row r="157" spans="1:24" s="78" customFormat="1" x14ac:dyDescent="0.2">
      <c r="A157" s="98"/>
      <c r="B157" s="82"/>
      <c r="C157" s="82"/>
      <c r="D157" s="82"/>
      <c r="E157" s="3"/>
      <c r="F157" s="3"/>
      <c r="G157" s="3"/>
      <c r="H157" s="3"/>
      <c r="I157" s="98"/>
      <c r="J157" s="98"/>
      <c r="K157" s="98"/>
      <c r="L157" s="3"/>
      <c r="M157" s="81"/>
      <c r="N157" s="81"/>
      <c r="O157" s="81"/>
      <c r="P157" s="81"/>
      <c r="Q157" s="81"/>
      <c r="R157" s="81"/>
      <c r="S157" s="81"/>
      <c r="T157" s="42"/>
      <c r="U157" s="42"/>
      <c r="V157" s="42"/>
      <c r="W157" s="42"/>
      <c r="X157" s="42"/>
    </row>
    <row r="158" spans="1:24" s="78" customFormat="1" x14ac:dyDescent="0.2">
      <c r="A158" s="98"/>
      <c r="B158" s="82"/>
      <c r="C158" s="82"/>
      <c r="D158" s="82"/>
      <c r="E158" s="3"/>
      <c r="F158" s="3"/>
      <c r="G158" s="3"/>
      <c r="H158" s="3"/>
      <c r="I158" s="98"/>
      <c r="J158" s="98"/>
      <c r="K158" s="98"/>
      <c r="L158" s="3"/>
      <c r="M158" s="81"/>
      <c r="N158" s="81"/>
      <c r="O158" s="81"/>
      <c r="P158" s="81"/>
      <c r="Q158" s="81"/>
      <c r="R158" s="81"/>
      <c r="S158" s="81"/>
      <c r="T158" s="42"/>
      <c r="U158" s="42"/>
      <c r="V158" s="42"/>
      <c r="W158" s="42"/>
      <c r="X158" s="42"/>
    </row>
    <row r="159" spans="1:24" s="78" customFormat="1" x14ac:dyDescent="0.2">
      <c r="A159" s="98"/>
      <c r="B159" s="82"/>
      <c r="C159" s="82"/>
      <c r="D159" s="82"/>
      <c r="E159" s="3"/>
      <c r="F159" s="3"/>
      <c r="G159" s="3"/>
      <c r="H159" s="3"/>
      <c r="I159" s="98"/>
      <c r="J159" s="98"/>
      <c r="K159" s="98"/>
      <c r="L159" s="3"/>
      <c r="M159" s="81"/>
      <c r="N159" s="81"/>
      <c r="O159" s="81"/>
      <c r="P159" s="81"/>
      <c r="Q159" s="81"/>
      <c r="R159" s="81"/>
      <c r="S159" s="81"/>
      <c r="T159" s="42"/>
      <c r="U159" s="42"/>
      <c r="V159" s="42"/>
      <c r="W159" s="42"/>
      <c r="X159" s="42"/>
    </row>
    <row r="160" spans="1:24" s="78" customFormat="1" x14ac:dyDescent="0.2">
      <c r="A160" s="98"/>
      <c r="B160" s="82"/>
      <c r="C160" s="82"/>
      <c r="D160" s="82"/>
      <c r="E160" s="3"/>
      <c r="F160" s="3"/>
      <c r="G160" s="3"/>
      <c r="H160" s="3"/>
      <c r="I160" s="98"/>
      <c r="J160" s="98"/>
      <c r="K160" s="98"/>
      <c r="L160" s="3"/>
      <c r="M160" s="81"/>
      <c r="N160" s="81"/>
      <c r="O160" s="81"/>
      <c r="P160" s="81"/>
      <c r="Q160" s="81"/>
      <c r="R160" s="81"/>
      <c r="S160" s="81"/>
      <c r="T160" s="42"/>
      <c r="U160" s="42"/>
      <c r="V160" s="42"/>
      <c r="W160" s="42"/>
      <c r="X160" s="42"/>
    </row>
    <row r="161" spans="1:24" s="78" customFormat="1" x14ac:dyDescent="0.2">
      <c r="A161" s="98"/>
      <c r="B161" s="82"/>
      <c r="C161" s="82"/>
      <c r="D161" s="82"/>
      <c r="E161" s="3"/>
      <c r="F161" s="3"/>
      <c r="G161" s="3"/>
      <c r="H161" s="3"/>
      <c r="I161" s="98"/>
      <c r="J161" s="98"/>
      <c r="K161" s="98"/>
      <c r="L161" s="3"/>
      <c r="M161" s="81"/>
      <c r="N161" s="81"/>
      <c r="O161" s="81"/>
      <c r="P161" s="81"/>
      <c r="Q161" s="81"/>
      <c r="R161" s="81"/>
      <c r="S161" s="81"/>
      <c r="T161" s="42"/>
      <c r="U161" s="42"/>
      <c r="V161" s="42"/>
      <c r="W161" s="42"/>
      <c r="X161" s="42"/>
    </row>
    <row r="162" spans="1:24" x14ac:dyDescent="0.2">
      <c r="B162" s="82"/>
      <c r="C162" s="82"/>
      <c r="D162" s="82"/>
      <c r="E162" s="3"/>
      <c r="F162" s="3"/>
      <c r="G162" s="3"/>
      <c r="H162" s="3"/>
    </row>
    <row r="163" spans="1:24" x14ac:dyDescent="0.2">
      <c r="B163" s="82"/>
      <c r="C163" s="82"/>
      <c r="D163" s="82"/>
      <c r="E163" s="3"/>
      <c r="F163" s="3"/>
      <c r="G163" s="3"/>
      <c r="H163" s="3"/>
    </row>
    <row r="164" spans="1:24" x14ac:dyDescent="0.2">
      <c r="B164" s="82"/>
      <c r="C164" s="82"/>
      <c r="D164" s="82"/>
      <c r="E164" s="3"/>
      <c r="F164" s="3"/>
      <c r="G164" s="3"/>
      <c r="H164" s="3"/>
    </row>
    <row r="165" spans="1:24" x14ac:dyDescent="0.2">
      <c r="B165" s="82"/>
      <c r="C165" s="82"/>
      <c r="D165" s="82"/>
      <c r="E165" s="3"/>
      <c r="F165" s="3"/>
      <c r="G165" s="3"/>
      <c r="H165" s="3"/>
    </row>
    <row r="166" spans="1:24" x14ac:dyDescent="0.2">
      <c r="B166" s="82"/>
      <c r="C166" s="82"/>
      <c r="D166" s="82"/>
      <c r="E166" s="3"/>
      <c r="F166" s="3"/>
      <c r="G166" s="3"/>
      <c r="H166" s="3"/>
    </row>
    <row r="167" spans="1:24" x14ac:dyDescent="0.2">
      <c r="B167" s="82"/>
      <c r="C167" s="136"/>
      <c r="D167" s="82"/>
      <c r="E167" s="3"/>
      <c r="F167" s="3"/>
      <c r="G167" s="3"/>
      <c r="H167" s="3"/>
    </row>
    <row r="168" spans="1:24" x14ac:dyDescent="0.2">
      <c r="B168" s="82"/>
      <c r="C168" s="82"/>
      <c r="D168" s="82"/>
      <c r="E168" s="3"/>
      <c r="F168" s="3"/>
      <c r="G168" s="3"/>
      <c r="H168" s="3"/>
    </row>
    <row r="169" spans="1:24" x14ac:dyDescent="0.2">
      <c r="B169" s="82"/>
      <c r="C169" s="82"/>
      <c r="D169" s="82"/>
      <c r="E169" s="3"/>
      <c r="F169" s="3"/>
      <c r="G169" s="3"/>
      <c r="H169" s="3"/>
    </row>
    <row r="170" spans="1:24" x14ac:dyDescent="0.2">
      <c r="B170" s="82"/>
      <c r="C170" s="82"/>
      <c r="D170" s="82"/>
      <c r="E170" s="3"/>
      <c r="F170" s="3"/>
      <c r="G170" s="3"/>
      <c r="H170" s="3"/>
    </row>
    <row r="171" spans="1:24" x14ac:dyDescent="0.2">
      <c r="B171" s="82"/>
      <c r="C171" s="82"/>
      <c r="D171" s="82"/>
      <c r="E171" s="3"/>
      <c r="F171" s="3"/>
      <c r="G171" s="3"/>
      <c r="H171" s="3"/>
    </row>
    <row r="172" spans="1:24" x14ac:dyDescent="0.2">
      <c r="B172" s="82"/>
      <c r="C172" s="82"/>
      <c r="D172" s="82"/>
      <c r="E172" s="3"/>
      <c r="F172" s="3"/>
      <c r="G172" s="3"/>
      <c r="H172" s="3"/>
    </row>
    <row r="173" spans="1:24" x14ac:dyDescent="0.2">
      <c r="B173" s="82"/>
      <c r="C173" s="82"/>
      <c r="D173" s="82"/>
      <c r="E173" s="3"/>
      <c r="F173" s="3"/>
      <c r="G173" s="3"/>
      <c r="H173" s="3"/>
    </row>
    <row r="174" spans="1:24" x14ac:dyDescent="0.2">
      <c r="B174" s="82"/>
      <c r="C174" s="82"/>
      <c r="D174" s="82"/>
      <c r="E174" s="3"/>
      <c r="F174" s="3"/>
      <c r="G174" s="3"/>
      <c r="H174" s="3"/>
    </row>
    <row r="175" spans="1:24" x14ac:dyDescent="0.2">
      <c r="B175" s="82"/>
      <c r="C175" s="82"/>
      <c r="D175" s="82"/>
      <c r="E175" s="3"/>
      <c r="F175" s="3"/>
      <c r="G175" s="3"/>
      <c r="H175" s="3"/>
    </row>
    <row r="176" spans="1:24" x14ac:dyDescent="0.2">
      <c r="B176" s="82"/>
      <c r="C176" s="82"/>
      <c r="D176" s="82"/>
      <c r="E176" s="3"/>
      <c r="F176" s="3"/>
      <c r="G176" s="3"/>
      <c r="H176" s="3"/>
    </row>
    <row r="177" spans="2:8" x14ac:dyDescent="0.2">
      <c r="B177" s="82"/>
      <c r="C177" s="82"/>
      <c r="D177" s="82"/>
      <c r="E177" s="3"/>
      <c r="F177" s="3"/>
      <c r="G177" s="3"/>
      <c r="H177" s="3"/>
    </row>
    <row r="178" spans="2:8" x14ac:dyDescent="0.2">
      <c r="B178" s="82"/>
      <c r="C178" s="82"/>
      <c r="D178" s="82"/>
      <c r="E178" s="3"/>
      <c r="F178" s="3"/>
      <c r="G178" s="3"/>
      <c r="H178" s="3"/>
    </row>
    <row r="179" spans="2:8" x14ac:dyDescent="0.2">
      <c r="B179" s="82"/>
      <c r="C179" s="82"/>
      <c r="D179" s="82"/>
      <c r="E179" s="3"/>
      <c r="F179" s="3"/>
      <c r="G179" s="3"/>
      <c r="H179" s="3"/>
    </row>
    <row r="180" spans="2:8" x14ac:dyDescent="0.2">
      <c r="B180" s="82"/>
      <c r="C180" s="82"/>
      <c r="D180" s="82"/>
      <c r="E180" s="3"/>
      <c r="F180" s="3"/>
      <c r="G180" s="3"/>
      <c r="H180" s="3"/>
    </row>
    <row r="181" spans="2:8" x14ac:dyDescent="0.2">
      <c r="B181" s="82"/>
      <c r="C181" s="82"/>
      <c r="D181" s="82"/>
      <c r="E181" s="3"/>
      <c r="F181" s="3"/>
      <c r="G181" s="3"/>
      <c r="H181" s="3"/>
    </row>
    <row r="182" spans="2:8" x14ac:dyDescent="0.2">
      <c r="B182" s="82"/>
      <c r="C182" s="82"/>
      <c r="D182" s="82"/>
      <c r="E182" s="3"/>
      <c r="F182" s="3"/>
      <c r="G182" s="3"/>
      <c r="H182" s="3"/>
    </row>
    <row r="183" spans="2:8" x14ac:dyDescent="0.2">
      <c r="B183" s="82"/>
      <c r="C183" s="82"/>
      <c r="D183" s="82"/>
      <c r="E183" s="3"/>
      <c r="F183" s="3"/>
      <c r="G183" s="3"/>
      <c r="H183" s="3"/>
    </row>
    <row r="184" spans="2:8" x14ac:dyDescent="0.2">
      <c r="B184" s="82"/>
      <c r="C184" s="82"/>
      <c r="D184" s="82"/>
      <c r="E184" s="3"/>
      <c r="F184" s="3"/>
      <c r="G184" s="3"/>
      <c r="H184" s="3"/>
    </row>
    <row r="185" spans="2:8" x14ac:dyDescent="0.2">
      <c r="B185" s="82"/>
      <c r="C185" s="82"/>
      <c r="D185" s="82"/>
      <c r="E185" s="3"/>
      <c r="F185" s="3"/>
      <c r="G185" s="3"/>
      <c r="H185" s="3"/>
    </row>
    <row r="186" spans="2:8" x14ac:dyDescent="0.2">
      <c r="B186" s="82"/>
      <c r="C186" s="82"/>
      <c r="D186" s="82"/>
      <c r="E186" s="3"/>
      <c r="F186" s="3"/>
      <c r="G186" s="3"/>
      <c r="H186" s="3"/>
    </row>
    <row r="187" spans="2:8" x14ac:dyDescent="0.2">
      <c r="B187" s="82"/>
      <c r="C187" s="82"/>
      <c r="D187" s="82"/>
      <c r="E187" s="3"/>
      <c r="F187" s="3"/>
      <c r="G187" s="3"/>
      <c r="H187" s="3"/>
    </row>
    <row r="188" spans="2:8" x14ac:dyDescent="0.2">
      <c r="B188" s="82"/>
      <c r="C188" s="82"/>
      <c r="D188" s="82"/>
      <c r="E188" s="3"/>
      <c r="F188" s="3"/>
      <c r="G188" s="3"/>
      <c r="H188" s="3"/>
    </row>
    <row r="189" spans="2:8" x14ac:dyDescent="0.2">
      <c r="B189" s="82"/>
      <c r="C189" s="82"/>
      <c r="D189" s="82"/>
      <c r="E189" s="3"/>
      <c r="F189" s="3"/>
      <c r="G189" s="3"/>
      <c r="H189" s="3"/>
    </row>
    <row r="190" spans="2:8" x14ac:dyDescent="0.2">
      <c r="B190" s="82"/>
      <c r="C190" s="82"/>
      <c r="D190" s="82"/>
      <c r="E190" s="3"/>
      <c r="F190" s="3"/>
      <c r="G190" s="3"/>
      <c r="H190" s="3"/>
    </row>
    <row r="191" spans="2:8" x14ac:dyDescent="0.2">
      <c r="B191" s="82"/>
      <c r="C191" s="82"/>
      <c r="D191" s="82"/>
      <c r="E191" s="3"/>
      <c r="F191" s="3"/>
      <c r="G191" s="3"/>
      <c r="H191" s="3"/>
    </row>
    <row r="192" spans="2:8" x14ac:dyDescent="0.2">
      <c r="B192" s="82"/>
      <c r="C192" s="82"/>
      <c r="D192" s="82"/>
      <c r="E192" s="3"/>
      <c r="F192" s="3"/>
      <c r="G192" s="3"/>
      <c r="H192" s="3"/>
    </row>
    <row r="193" spans="2:8" x14ac:dyDescent="0.2">
      <c r="B193" s="82"/>
      <c r="C193" s="82"/>
      <c r="D193" s="82"/>
      <c r="E193" s="3"/>
      <c r="F193" s="3"/>
      <c r="G193" s="3"/>
      <c r="H193" s="3"/>
    </row>
    <row r="194" spans="2:8" x14ac:dyDescent="0.2">
      <c r="B194" s="82"/>
      <c r="C194" s="82"/>
      <c r="D194" s="82"/>
      <c r="E194" s="3"/>
      <c r="F194" s="3"/>
      <c r="G194" s="3"/>
      <c r="H194" s="3"/>
    </row>
    <row r="195" spans="2:8" x14ac:dyDescent="0.2">
      <c r="B195" s="82"/>
      <c r="C195" s="82"/>
      <c r="D195" s="82"/>
      <c r="E195" s="3"/>
      <c r="F195" s="3"/>
      <c r="G195" s="3"/>
      <c r="H195" s="3"/>
    </row>
    <row r="196" spans="2:8" x14ac:dyDescent="0.2">
      <c r="B196" s="82"/>
      <c r="C196" s="82"/>
      <c r="D196" s="82"/>
      <c r="E196" s="3"/>
      <c r="F196" s="3"/>
      <c r="G196" s="3"/>
      <c r="H196" s="3"/>
    </row>
    <row r="197" spans="2:8" x14ac:dyDescent="0.2">
      <c r="B197" s="82"/>
      <c r="C197" s="82"/>
      <c r="D197" s="82"/>
      <c r="E197" s="3"/>
      <c r="F197" s="3"/>
      <c r="G197" s="3"/>
      <c r="H197" s="3"/>
    </row>
    <row r="198" spans="2:8" x14ac:dyDescent="0.2">
      <c r="B198" s="82"/>
      <c r="C198" s="82"/>
      <c r="D198" s="82"/>
      <c r="E198" s="3"/>
      <c r="F198" s="3"/>
      <c r="G198" s="3"/>
      <c r="H198" s="3"/>
    </row>
    <row r="199" spans="2:8" x14ac:dyDescent="0.2">
      <c r="B199" s="82"/>
      <c r="C199" s="82"/>
      <c r="D199" s="82"/>
      <c r="E199" s="3"/>
      <c r="F199" s="3"/>
      <c r="G199" s="3"/>
      <c r="H199" s="3"/>
    </row>
    <row r="200" spans="2:8" x14ac:dyDescent="0.2">
      <c r="B200" s="82"/>
      <c r="C200" s="82"/>
      <c r="D200" s="82"/>
      <c r="E200" s="3"/>
      <c r="F200" s="3"/>
      <c r="G200" s="3"/>
      <c r="H200" s="3"/>
    </row>
    <row r="201" spans="2:8" x14ac:dyDescent="0.2">
      <c r="B201" s="82"/>
      <c r="C201" s="82"/>
      <c r="D201" s="82"/>
      <c r="E201" s="3"/>
      <c r="F201" s="3"/>
      <c r="G201" s="3"/>
      <c r="H201" s="3"/>
    </row>
    <row r="202" spans="2:8" x14ac:dyDescent="0.2">
      <c r="B202" s="82"/>
      <c r="C202" s="82"/>
      <c r="D202" s="82"/>
      <c r="E202" s="3"/>
      <c r="F202" s="3"/>
      <c r="G202" s="3"/>
      <c r="H202" s="3"/>
    </row>
    <row r="203" spans="2:8" x14ac:dyDescent="0.2">
      <c r="B203" s="82"/>
      <c r="C203" s="82"/>
      <c r="D203" s="82"/>
      <c r="E203" s="3"/>
      <c r="F203" s="3"/>
      <c r="G203" s="3"/>
      <c r="H203" s="3"/>
    </row>
    <row r="204" spans="2:8" x14ac:dyDescent="0.2">
      <c r="B204" s="82"/>
      <c r="C204" s="82"/>
      <c r="D204" s="82"/>
      <c r="E204" s="3"/>
      <c r="F204" s="3"/>
      <c r="G204" s="3"/>
      <c r="H204" s="3"/>
    </row>
    <row r="205" spans="2:8" x14ac:dyDescent="0.2">
      <c r="B205" s="82"/>
      <c r="C205" s="82"/>
      <c r="D205" s="82"/>
      <c r="E205" s="3"/>
      <c r="F205" s="3"/>
      <c r="G205" s="3"/>
      <c r="H205" s="3"/>
    </row>
    <row r="206" spans="2:8" x14ac:dyDescent="0.2">
      <c r="B206" s="82"/>
      <c r="C206" s="82"/>
      <c r="D206" s="82"/>
      <c r="E206" s="3"/>
      <c r="F206" s="3"/>
      <c r="G206" s="3"/>
      <c r="H206" s="3"/>
    </row>
    <row r="207" spans="2:8" x14ac:dyDescent="0.2">
      <c r="B207" s="82"/>
      <c r="C207" s="82"/>
      <c r="D207" s="82"/>
      <c r="E207" s="3"/>
      <c r="F207" s="3"/>
      <c r="G207" s="3"/>
      <c r="H207" s="3"/>
    </row>
    <row r="208" spans="2:8" x14ac:dyDescent="0.2">
      <c r="B208" s="82"/>
      <c r="C208" s="82"/>
      <c r="D208" s="82"/>
      <c r="E208" s="3"/>
      <c r="F208" s="3"/>
      <c r="G208" s="3"/>
      <c r="H208" s="3"/>
    </row>
    <row r="209" spans="2:8" x14ac:dyDescent="0.2">
      <c r="B209" s="82"/>
      <c r="C209" s="82"/>
      <c r="D209" s="82"/>
      <c r="E209" s="3"/>
      <c r="F209" s="3"/>
      <c r="G209" s="3"/>
      <c r="H209" s="3"/>
    </row>
    <row r="210" spans="2:8" x14ac:dyDescent="0.2">
      <c r="B210" s="82"/>
      <c r="C210" s="82"/>
      <c r="D210" s="82"/>
      <c r="E210" s="3"/>
      <c r="F210" s="3"/>
      <c r="G210" s="3"/>
      <c r="H210" s="3"/>
    </row>
    <row r="211" spans="2:8" x14ac:dyDescent="0.2">
      <c r="B211" s="82"/>
      <c r="C211" s="82"/>
      <c r="D211" s="82"/>
      <c r="E211" s="3"/>
      <c r="F211" s="3"/>
      <c r="G211" s="3"/>
      <c r="H211" s="3"/>
    </row>
    <row r="212" spans="2:8" x14ac:dyDescent="0.2">
      <c r="B212" s="82"/>
      <c r="C212" s="82"/>
      <c r="D212" s="82"/>
      <c r="E212" s="3"/>
      <c r="F212" s="3"/>
      <c r="G212" s="3"/>
      <c r="H212" s="3"/>
    </row>
    <row r="213" spans="2:8" x14ac:dyDescent="0.2">
      <c r="B213" s="82"/>
      <c r="C213" s="82"/>
      <c r="D213" s="82"/>
      <c r="E213" s="3"/>
      <c r="F213" s="3"/>
      <c r="G213" s="3"/>
      <c r="H213" s="3"/>
    </row>
    <row r="214" spans="2:8" x14ac:dyDescent="0.2">
      <c r="B214" s="82"/>
      <c r="C214" s="82"/>
      <c r="D214" s="82"/>
      <c r="E214" s="3"/>
      <c r="F214" s="3"/>
      <c r="G214" s="3"/>
      <c r="H214" s="3"/>
    </row>
    <row r="215" spans="2:8" x14ac:dyDescent="0.2">
      <c r="B215" s="82"/>
      <c r="C215" s="82"/>
      <c r="D215" s="82"/>
      <c r="E215" s="3"/>
      <c r="F215" s="3"/>
      <c r="G215" s="3"/>
      <c r="H215" s="3"/>
    </row>
    <row r="216" spans="2:8" x14ac:dyDescent="0.2">
      <c r="B216" s="82"/>
      <c r="C216" s="82"/>
      <c r="D216" s="82"/>
      <c r="E216" s="3"/>
      <c r="F216" s="3"/>
      <c r="G216" s="3"/>
      <c r="H216" s="3"/>
    </row>
    <row r="217" spans="2:8" x14ac:dyDescent="0.2">
      <c r="B217" s="82"/>
      <c r="C217" s="82"/>
      <c r="D217" s="82"/>
      <c r="E217" s="3"/>
      <c r="F217" s="3"/>
      <c r="G217" s="3"/>
      <c r="H217" s="3"/>
    </row>
    <row r="218" spans="2:8" x14ac:dyDescent="0.2">
      <c r="B218" s="82"/>
      <c r="C218" s="82"/>
      <c r="D218" s="82"/>
      <c r="E218" s="3"/>
      <c r="F218" s="3"/>
      <c r="G218" s="3"/>
      <c r="H218" s="3"/>
    </row>
    <row r="219" spans="2:8" x14ac:dyDescent="0.2">
      <c r="B219" s="82"/>
      <c r="C219" s="82"/>
      <c r="D219" s="82"/>
      <c r="E219" s="3"/>
      <c r="F219" s="3"/>
      <c r="G219" s="3"/>
      <c r="H219" s="3"/>
    </row>
    <row r="220" spans="2:8" x14ac:dyDescent="0.2">
      <c r="B220" s="82"/>
      <c r="C220" s="82"/>
      <c r="D220" s="82"/>
      <c r="E220" s="3"/>
      <c r="F220" s="3"/>
      <c r="G220" s="3"/>
      <c r="H220" s="3"/>
    </row>
    <row r="221" spans="2:8" x14ac:dyDescent="0.2">
      <c r="B221" s="82"/>
      <c r="C221" s="82"/>
      <c r="D221" s="82"/>
      <c r="E221" s="3"/>
      <c r="F221" s="3"/>
      <c r="G221" s="3"/>
      <c r="H221" s="3"/>
    </row>
    <row r="222" spans="2:8" x14ac:dyDescent="0.2">
      <c r="B222" s="82"/>
      <c r="C222" s="82"/>
      <c r="D222" s="82"/>
      <c r="E222" s="3"/>
      <c r="F222" s="3"/>
      <c r="G222" s="3"/>
      <c r="H222" s="3"/>
    </row>
    <row r="223" spans="2:8" x14ac:dyDescent="0.2">
      <c r="B223" s="82"/>
      <c r="C223" s="82"/>
      <c r="D223" s="82"/>
      <c r="E223" s="3"/>
      <c r="F223" s="3"/>
      <c r="G223" s="3"/>
      <c r="H223" s="3"/>
    </row>
    <row r="224" spans="2:8" x14ac:dyDescent="0.2">
      <c r="B224" s="82"/>
      <c r="C224" s="82"/>
      <c r="D224" s="82"/>
      <c r="E224" s="3"/>
      <c r="F224" s="3"/>
      <c r="G224" s="3"/>
      <c r="H224" s="3"/>
    </row>
    <row r="225" spans="2:8" x14ac:dyDescent="0.2">
      <c r="B225" s="82"/>
      <c r="C225" s="82"/>
      <c r="D225" s="82"/>
      <c r="E225" s="3"/>
      <c r="F225" s="3"/>
      <c r="G225" s="3"/>
      <c r="H225" s="3"/>
    </row>
    <row r="226" spans="2:8" x14ac:dyDescent="0.2">
      <c r="B226" s="82"/>
      <c r="C226" s="82"/>
      <c r="D226" s="82"/>
      <c r="E226" s="3"/>
      <c r="F226" s="3"/>
      <c r="G226" s="3"/>
      <c r="H226" s="3"/>
    </row>
    <row r="227" spans="2:8" x14ac:dyDescent="0.2">
      <c r="B227" s="82"/>
      <c r="C227" s="82"/>
      <c r="D227" s="82"/>
      <c r="E227" s="3"/>
      <c r="F227" s="3"/>
      <c r="G227" s="3"/>
      <c r="H227" s="3"/>
    </row>
    <row r="228" spans="2:8" x14ac:dyDescent="0.2">
      <c r="B228" s="82"/>
      <c r="C228" s="82"/>
      <c r="D228" s="82"/>
      <c r="E228" s="3"/>
      <c r="F228" s="3"/>
      <c r="G228" s="3"/>
      <c r="H228" s="3"/>
    </row>
    <row r="229" spans="2:8" x14ac:dyDescent="0.2">
      <c r="B229" s="82"/>
      <c r="C229" s="82"/>
      <c r="D229" s="82"/>
      <c r="E229" s="3"/>
      <c r="F229" s="3"/>
      <c r="G229" s="3"/>
      <c r="H229" s="3"/>
    </row>
    <row r="230" spans="2:8" x14ac:dyDescent="0.2">
      <c r="B230" s="82"/>
      <c r="C230" s="82"/>
      <c r="D230" s="82"/>
      <c r="E230" s="3"/>
      <c r="F230" s="3"/>
      <c r="G230" s="3"/>
      <c r="H230" s="3"/>
    </row>
    <row r="231" spans="2:8" x14ac:dyDescent="0.2">
      <c r="B231" s="82"/>
      <c r="C231" s="82"/>
      <c r="D231" s="82"/>
      <c r="E231" s="3"/>
      <c r="F231" s="3"/>
      <c r="G231" s="3"/>
      <c r="H231" s="3"/>
    </row>
    <row r="232" spans="2:8" x14ac:dyDescent="0.2">
      <c r="B232" s="82"/>
      <c r="C232" s="82"/>
      <c r="D232" s="82"/>
      <c r="E232" s="3"/>
      <c r="F232" s="3"/>
      <c r="G232" s="3"/>
      <c r="H232" s="3"/>
    </row>
    <row r="233" spans="2:8" x14ac:dyDescent="0.2">
      <c r="B233" s="82"/>
      <c r="C233" s="82"/>
      <c r="D233" s="82"/>
      <c r="E233" s="3"/>
      <c r="F233" s="3"/>
      <c r="G233" s="3"/>
      <c r="H233" s="3"/>
    </row>
    <row r="234" spans="2:8" x14ac:dyDescent="0.2">
      <c r="B234" s="82"/>
      <c r="C234" s="82"/>
      <c r="D234" s="82"/>
      <c r="E234" s="3"/>
      <c r="F234" s="3"/>
      <c r="G234" s="3"/>
      <c r="H234" s="3"/>
    </row>
    <row r="235" spans="2:8" x14ac:dyDescent="0.2">
      <c r="B235" s="82"/>
      <c r="C235" s="82"/>
      <c r="D235" s="82"/>
      <c r="E235" s="3"/>
      <c r="F235" s="3"/>
      <c r="G235" s="3"/>
      <c r="H235" s="3"/>
    </row>
    <row r="236" spans="2:8" x14ac:dyDescent="0.2">
      <c r="B236" s="82"/>
      <c r="C236" s="82"/>
      <c r="D236" s="82"/>
      <c r="E236" s="3"/>
      <c r="F236" s="3"/>
      <c r="G236" s="3"/>
      <c r="H236" s="3"/>
    </row>
    <row r="237" spans="2:8" x14ac:dyDescent="0.2">
      <c r="B237" s="82"/>
      <c r="C237" s="82"/>
      <c r="D237" s="82"/>
      <c r="E237" s="3"/>
      <c r="F237" s="3"/>
      <c r="G237" s="3"/>
      <c r="H237" s="3"/>
    </row>
    <row r="238" spans="2:8" x14ac:dyDescent="0.2">
      <c r="B238" s="82"/>
      <c r="C238" s="82"/>
      <c r="D238" s="82"/>
      <c r="E238" s="3"/>
      <c r="F238" s="3"/>
      <c r="G238" s="3"/>
      <c r="H238" s="3"/>
    </row>
    <row r="239" spans="2:8" x14ac:dyDescent="0.2">
      <c r="B239" s="82"/>
      <c r="C239" s="82"/>
      <c r="D239" s="82"/>
      <c r="E239" s="3"/>
      <c r="F239" s="3"/>
      <c r="G239" s="3"/>
      <c r="H239" s="3"/>
    </row>
    <row r="240" spans="2:8" x14ac:dyDescent="0.2">
      <c r="B240" s="82"/>
      <c r="C240" s="82"/>
      <c r="D240" s="82"/>
      <c r="E240" s="3"/>
      <c r="F240" s="3"/>
      <c r="G240" s="3"/>
      <c r="H240" s="3"/>
    </row>
    <row r="241" spans="2:8" x14ac:dyDescent="0.2">
      <c r="B241" s="82"/>
      <c r="C241" s="82"/>
      <c r="D241" s="82"/>
      <c r="E241" s="3"/>
      <c r="F241" s="3"/>
      <c r="G241" s="3"/>
      <c r="H241" s="3"/>
    </row>
    <row r="242" spans="2:8" x14ac:dyDescent="0.2">
      <c r="B242" s="82"/>
      <c r="C242" s="82"/>
      <c r="D242" s="82"/>
      <c r="E242" s="3"/>
      <c r="F242" s="3"/>
      <c r="G242" s="3"/>
      <c r="H242" s="3"/>
    </row>
    <row r="243" spans="2:8" x14ac:dyDescent="0.2">
      <c r="B243" s="82"/>
      <c r="C243" s="82"/>
      <c r="D243" s="82"/>
      <c r="E243" s="3"/>
      <c r="F243" s="3"/>
      <c r="G243" s="3"/>
      <c r="H243" s="3"/>
    </row>
    <row r="244" spans="2:8" x14ac:dyDescent="0.2">
      <c r="B244" s="82"/>
      <c r="C244" s="82"/>
      <c r="D244" s="82"/>
      <c r="E244" s="3"/>
      <c r="F244" s="3"/>
      <c r="G244" s="3"/>
      <c r="H244" s="3"/>
    </row>
    <row r="245" spans="2:8" x14ac:dyDescent="0.2">
      <c r="B245" s="82"/>
      <c r="C245" s="82"/>
      <c r="D245" s="82"/>
      <c r="E245" s="3"/>
      <c r="F245" s="3"/>
      <c r="G245" s="3"/>
      <c r="H245" s="3"/>
    </row>
    <row r="246" spans="2:8" x14ac:dyDescent="0.2">
      <c r="B246" s="82"/>
      <c r="C246" s="82"/>
      <c r="D246" s="82"/>
      <c r="E246" s="3"/>
      <c r="F246" s="3"/>
      <c r="G246" s="3"/>
      <c r="H246" s="3"/>
    </row>
    <row r="247" spans="2:8" x14ac:dyDescent="0.2">
      <c r="B247" s="82"/>
      <c r="C247" s="82"/>
      <c r="D247" s="82"/>
      <c r="E247" s="3"/>
      <c r="F247" s="3"/>
      <c r="G247" s="3"/>
      <c r="H247" s="3"/>
    </row>
    <row r="248" spans="2:8" x14ac:dyDescent="0.2">
      <c r="B248" s="82"/>
      <c r="C248" s="82"/>
      <c r="D248" s="82"/>
      <c r="E248" s="3"/>
      <c r="F248" s="3"/>
      <c r="G248" s="3"/>
      <c r="H248" s="3"/>
    </row>
    <row r="249" spans="2:8" x14ac:dyDescent="0.2">
      <c r="B249" s="82"/>
      <c r="C249" s="82"/>
      <c r="D249" s="82"/>
      <c r="E249" s="3"/>
      <c r="F249" s="3"/>
      <c r="G249" s="3"/>
      <c r="H249" s="3"/>
    </row>
    <row r="250" spans="2:8" x14ac:dyDescent="0.2">
      <c r="B250" s="82"/>
      <c r="C250" s="82"/>
      <c r="D250" s="82"/>
      <c r="E250" s="3"/>
      <c r="F250" s="3"/>
      <c r="G250" s="3"/>
      <c r="H250" s="3"/>
    </row>
    <row r="251" spans="2:8" x14ac:dyDescent="0.2">
      <c r="B251" s="82"/>
      <c r="C251" s="82"/>
      <c r="D251" s="82"/>
      <c r="E251" s="3"/>
      <c r="F251" s="3"/>
      <c r="G251" s="3"/>
      <c r="H251" s="3"/>
    </row>
    <row r="252" spans="2:8" x14ac:dyDescent="0.2">
      <c r="B252" s="82"/>
      <c r="C252" s="82"/>
      <c r="D252" s="82"/>
      <c r="E252" s="3"/>
      <c r="F252" s="3"/>
      <c r="G252" s="3"/>
      <c r="H252" s="3"/>
    </row>
    <row r="253" spans="2:8" x14ac:dyDescent="0.2">
      <c r="B253" s="82"/>
      <c r="C253" s="82"/>
      <c r="D253" s="82"/>
      <c r="E253" s="3"/>
      <c r="F253" s="3"/>
      <c r="G253" s="3"/>
      <c r="H253" s="3"/>
    </row>
    <row r="254" spans="2:8" x14ac:dyDescent="0.2">
      <c r="B254" s="82"/>
      <c r="C254" s="82"/>
      <c r="D254" s="82"/>
      <c r="E254" s="3"/>
      <c r="F254" s="3"/>
      <c r="G254" s="3"/>
      <c r="H254" s="3"/>
    </row>
    <row r="255" spans="2:8" x14ac:dyDescent="0.2">
      <c r="B255" s="82"/>
      <c r="C255" s="82"/>
      <c r="D255" s="82"/>
      <c r="E255" s="3"/>
      <c r="F255" s="3"/>
      <c r="G255" s="3"/>
      <c r="H255" s="3"/>
    </row>
    <row r="256" spans="2:8" x14ac:dyDescent="0.2">
      <c r="B256" s="82"/>
      <c r="C256" s="82"/>
      <c r="D256" s="82"/>
      <c r="E256" s="3"/>
      <c r="F256" s="3"/>
      <c r="G256" s="3"/>
      <c r="H256" s="3"/>
    </row>
    <row r="257" spans="2:8" x14ac:dyDescent="0.2">
      <c r="B257" s="82"/>
      <c r="C257" s="82"/>
      <c r="D257" s="82"/>
      <c r="E257" s="3"/>
      <c r="F257" s="3"/>
      <c r="G257" s="3"/>
      <c r="H257" s="3"/>
    </row>
    <row r="258" spans="2:8" x14ac:dyDescent="0.2">
      <c r="B258" s="82"/>
      <c r="C258" s="82"/>
      <c r="D258" s="82"/>
      <c r="E258" s="3"/>
      <c r="F258" s="3"/>
      <c r="G258" s="3"/>
      <c r="H258" s="3"/>
    </row>
    <row r="259" spans="2:8" x14ac:dyDescent="0.2">
      <c r="B259" s="82"/>
      <c r="C259" s="82"/>
      <c r="D259" s="82"/>
      <c r="E259" s="3"/>
      <c r="F259" s="3"/>
      <c r="G259" s="3"/>
      <c r="H259" s="3"/>
    </row>
    <row r="260" spans="2:8" x14ac:dyDescent="0.2">
      <c r="B260" s="82"/>
      <c r="C260" s="82"/>
      <c r="D260" s="82"/>
      <c r="E260" s="3"/>
      <c r="F260" s="3"/>
      <c r="G260" s="3"/>
      <c r="H260" s="3"/>
    </row>
    <row r="261" spans="2:8" x14ac:dyDescent="0.2">
      <c r="B261" s="82"/>
      <c r="C261" s="82"/>
      <c r="D261" s="82"/>
      <c r="E261" s="3"/>
      <c r="F261" s="3"/>
      <c r="G261" s="3"/>
      <c r="H261" s="3"/>
    </row>
    <row r="262" spans="2:8" x14ac:dyDescent="0.2">
      <c r="B262" s="82"/>
      <c r="C262" s="82"/>
      <c r="D262" s="82"/>
      <c r="E262" s="3"/>
      <c r="F262" s="3"/>
      <c r="G262" s="3"/>
      <c r="H262" s="3"/>
    </row>
    <row r="263" spans="2:8" x14ac:dyDescent="0.2">
      <c r="B263" s="82"/>
      <c r="C263" s="82"/>
      <c r="D263" s="82"/>
      <c r="E263" s="3"/>
      <c r="F263" s="3"/>
      <c r="G263" s="3"/>
      <c r="H263" s="3"/>
    </row>
    <row r="264" spans="2:8" x14ac:dyDescent="0.2">
      <c r="B264" s="82"/>
      <c r="C264" s="82"/>
      <c r="D264" s="82"/>
      <c r="E264" s="3"/>
      <c r="F264" s="3"/>
      <c r="G264" s="3"/>
      <c r="H264" s="3"/>
    </row>
    <row r="265" spans="2:8" x14ac:dyDescent="0.2">
      <c r="B265" s="82"/>
      <c r="C265" s="82"/>
      <c r="D265" s="82"/>
      <c r="E265" s="3"/>
      <c r="F265" s="3"/>
      <c r="G265" s="3"/>
      <c r="H265" s="3"/>
    </row>
    <row r="266" spans="2:8" x14ac:dyDescent="0.2">
      <c r="B266" s="82"/>
      <c r="C266" s="82"/>
      <c r="D266" s="82"/>
      <c r="E266" s="3"/>
      <c r="F266" s="3"/>
      <c r="G266" s="3"/>
      <c r="H266" s="3"/>
    </row>
    <row r="267" spans="2:8" x14ac:dyDescent="0.2">
      <c r="B267" s="82"/>
      <c r="C267" s="82"/>
      <c r="D267" s="82"/>
      <c r="E267" s="3"/>
      <c r="F267" s="3"/>
      <c r="G267" s="3"/>
      <c r="H267" s="3"/>
    </row>
    <row r="268" spans="2:8" x14ac:dyDescent="0.2">
      <c r="B268" s="82"/>
      <c r="C268" s="82"/>
      <c r="D268" s="82"/>
      <c r="E268" s="3"/>
      <c r="F268" s="3"/>
      <c r="G268" s="3"/>
      <c r="H268" s="3"/>
    </row>
    <row r="269" spans="2:8" x14ac:dyDescent="0.2">
      <c r="B269" s="82"/>
      <c r="C269" s="82"/>
      <c r="D269" s="82"/>
      <c r="E269" s="3"/>
      <c r="F269" s="3"/>
      <c r="G269" s="3"/>
      <c r="H269" s="3"/>
    </row>
    <row r="270" spans="2:8" x14ac:dyDescent="0.2">
      <c r="B270" s="82"/>
      <c r="C270" s="82"/>
      <c r="D270" s="82"/>
      <c r="E270" s="3"/>
      <c r="F270" s="3"/>
      <c r="G270" s="3"/>
      <c r="H270" s="3"/>
    </row>
    <row r="271" spans="2:8" x14ac:dyDescent="0.2">
      <c r="B271" s="82"/>
      <c r="C271" s="82"/>
      <c r="D271" s="82"/>
      <c r="E271" s="3"/>
      <c r="F271" s="3"/>
      <c r="G271" s="3"/>
      <c r="H271" s="3"/>
    </row>
    <row r="272" spans="2:8" x14ac:dyDescent="0.2">
      <c r="B272" s="82"/>
      <c r="C272" s="82"/>
      <c r="D272" s="82"/>
      <c r="E272" s="3"/>
      <c r="F272" s="3"/>
      <c r="G272" s="3"/>
      <c r="H272" s="3"/>
    </row>
    <row r="273" spans="2:8" x14ac:dyDescent="0.2">
      <c r="B273" s="82"/>
      <c r="C273" s="82"/>
      <c r="D273" s="82"/>
      <c r="E273" s="3"/>
      <c r="F273" s="3"/>
      <c r="G273" s="3"/>
      <c r="H273" s="3"/>
    </row>
    <row r="274" spans="2:8" x14ac:dyDescent="0.2">
      <c r="B274" s="82"/>
      <c r="C274" s="82"/>
      <c r="D274" s="82"/>
      <c r="E274" s="3"/>
      <c r="F274" s="3"/>
      <c r="G274" s="3"/>
      <c r="H274" s="3"/>
    </row>
    <row r="275" spans="2:8" x14ac:dyDescent="0.2">
      <c r="B275" s="82"/>
      <c r="C275" s="82"/>
      <c r="D275" s="82"/>
      <c r="E275" s="3"/>
      <c r="F275" s="3"/>
      <c r="G275" s="3"/>
      <c r="H275" s="3"/>
    </row>
    <row r="276" spans="2:8" x14ac:dyDescent="0.2">
      <c r="B276" s="3"/>
      <c r="C276" s="3"/>
      <c r="D276" s="3"/>
      <c r="E276" s="3"/>
      <c r="F276" s="3"/>
      <c r="G276" s="3"/>
      <c r="H276" s="3"/>
    </row>
    <row r="277" spans="2:8" x14ac:dyDescent="0.2">
      <c r="B277" s="3"/>
      <c r="C277" s="3"/>
      <c r="D277" s="3"/>
      <c r="E277" s="3"/>
      <c r="F277" s="3"/>
      <c r="G277" s="3"/>
      <c r="H277" s="3"/>
    </row>
    <row r="278" spans="2:8" x14ac:dyDescent="0.2">
      <c r="B278" s="3"/>
      <c r="C278" s="3"/>
      <c r="D278" s="3"/>
      <c r="E278" s="3"/>
      <c r="F278" s="3"/>
      <c r="G278" s="3"/>
      <c r="H278" s="3"/>
    </row>
    <row r="279" spans="2:8" x14ac:dyDescent="0.2">
      <c r="B279" s="3"/>
      <c r="C279" s="3"/>
      <c r="D279" s="3"/>
      <c r="E279" s="3"/>
      <c r="F279" s="3"/>
      <c r="G279" s="3"/>
      <c r="H279" s="3"/>
    </row>
    <row r="280" spans="2:8" x14ac:dyDescent="0.2">
      <c r="B280" s="3"/>
      <c r="C280" s="3"/>
      <c r="D280" s="3"/>
      <c r="E280" s="3"/>
      <c r="F280" s="3"/>
      <c r="G280" s="3"/>
      <c r="H280" s="3"/>
    </row>
    <row r="281" spans="2:8" x14ac:dyDescent="0.2">
      <c r="B281" s="3"/>
      <c r="C281" s="3"/>
      <c r="D281" s="3"/>
      <c r="E281" s="3"/>
      <c r="F281" s="3"/>
      <c r="G281" s="3"/>
      <c r="H281" s="3"/>
    </row>
    <row r="282" spans="2:8" x14ac:dyDescent="0.2">
      <c r="B282" s="3"/>
      <c r="C282" s="3"/>
      <c r="D282" s="3"/>
      <c r="E282" s="3"/>
      <c r="F282" s="3"/>
      <c r="G282" s="3"/>
      <c r="H282" s="3"/>
    </row>
    <row r="283" spans="2:8" x14ac:dyDescent="0.2">
      <c r="B283" s="3"/>
      <c r="C283" s="3"/>
      <c r="D283" s="3"/>
      <c r="E283" s="3"/>
      <c r="F283" s="3"/>
      <c r="G283" s="3"/>
      <c r="H283" s="3"/>
    </row>
    <row r="284" spans="2:8" x14ac:dyDescent="0.2">
      <c r="B284" s="3"/>
      <c r="C284" s="3"/>
      <c r="D284" s="3"/>
      <c r="E284" s="3"/>
      <c r="F284" s="3"/>
      <c r="G284" s="3"/>
      <c r="H284" s="3"/>
    </row>
    <row r="285" spans="2:8" x14ac:dyDescent="0.2">
      <c r="B285" s="3"/>
      <c r="C285" s="3"/>
      <c r="D285" s="3"/>
      <c r="E285" s="3"/>
      <c r="F285" s="3"/>
      <c r="G285" s="3"/>
      <c r="H285" s="3"/>
    </row>
    <row r="286" spans="2:8" x14ac:dyDescent="0.2">
      <c r="B286" s="3"/>
      <c r="C286" s="3"/>
      <c r="D286" s="3"/>
      <c r="E286" s="3"/>
      <c r="F286" s="3"/>
      <c r="G286" s="3"/>
      <c r="H286" s="3"/>
    </row>
    <row r="287" spans="2:8" x14ac:dyDescent="0.2">
      <c r="B287" s="3"/>
      <c r="C287" s="3"/>
      <c r="D287" s="3"/>
      <c r="E287" s="3"/>
      <c r="F287" s="3"/>
      <c r="G287" s="3"/>
      <c r="H287" s="3"/>
    </row>
    <row r="288" spans="2:8" x14ac:dyDescent="0.2">
      <c r="B288" s="3"/>
      <c r="C288" s="3"/>
      <c r="D288" s="3"/>
      <c r="E288" s="3"/>
      <c r="F288" s="3"/>
      <c r="G288" s="3"/>
      <c r="H288" s="3"/>
    </row>
    <row r="289" spans="2:8" x14ac:dyDescent="0.2">
      <c r="B289" s="3"/>
      <c r="C289" s="3"/>
      <c r="D289" s="3"/>
      <c r="E289" s="3"/>
      <c r="F289" s="3"/>
      <c r="G289" s="3"/>
      <c r="H289" s="3"/>
    </row>
    <row r="290" spans="2:8" x14ac:dyDescent="0.2">
      <c r="B290" s="3"/>
      <c r="C290" s="3"/>
      <c r="D290" s="3"/>
      <c r="E290" s="3"/>
      <c r="F290" s="3"/>
      <c r="G290" s="3"/>
      <c r="H290" s="3"/>
    </row>
    <row r="291" spans="2:8" x14ac:dyDescent="0.2">
      <c r="B291" s="3"/>
      <c r="C291" s="3"/>
      <c r="D291" s="3"/>
      <c r="E291" s="3"/>
      <c r="F291" s="3"/>
      <c r="G291" s="3"/>
      <c r="H291" s="3"/>
    </row>
    <row r="292" spans="2:8" x14ac:dyDescent="0.2">
      <c r="B292" s="3"/>
      <c r="C292" s="3"/>
      <c r="D292" s="3"/>
      <c r="E292" s="3"/>
      <c r="F292" s="3"/>
      <c r="G292" s="3"/>
      <c r="H292" s="3"/>
    </row>
    <row r="293" spans="2:8" x14ac:dyDescent="0.2">
      <c r="B293" s="3"/>
      <c r="C293" s="3"/>
      <c r="D293" s="3"/>
      <c r="E293" s="3"/>
      <c r="F293" s="3"/>
      <c r="G293" s="3"/>
      <c r="H293" s="3"/>
    </row>
    <row r="294" spans="2:8" x14ac:dyDescent="0.2">
      <c r="B294" s="3"/>
      <c r="C294" s="3"/>
      <c r="D294" s="3"/>
      <c r="E294" s="3"/>
      <c r="F294" s="3"/>
      <c r="G294" s="3"/>
      <c r="H294" s="3"/>
    </row>
    <row r="295" spans="2:8" x14ac:dyDescent="0.2">
      <c r="B295" s="3"/>
      <c r="C295" s="3"/>
      <c r="D295" s="3"/>
      <c r="E295" s="3"/>
      <c r="F295" s="3"/>
      <c r="G295" s="3"/>
      <c r="H295" s="3"/>
    </row>
    <row r="296" spans="2:8" x14ac:dyDescent="0.2">
      <c r="B296" s="3"/>
      <c r="C296" s="3"/>
      <c r="D296" s="3"/>
      <c r="E296" s="3"/>
      <c r="F296" s="3"/>
      <c r="G296" s="3"/>
      <c r="H296" s="3"/>
    </row>
    <row r="297" spans="2:8" x14ac:dyDescent="0.2">
      <c r="B297" s="3"/>
      <c r="C297" s="3"/>
      <c r="D297" s="3"/>
      <c r="E297" s="3"/>
      <c r="F297" s="3"/>
      <c r="G297" s="3"/>
      <c r="H297" s="3"/>
    </row>
    <row r="298" spans="2:8" x14ac:dyDescent="0.2">
      <c r="B298" s="3"/>
      <c r="C298" s="3"/>
      <c r="D298" s="3"/>
      <c r="E298" s="3"/>
      <c r="F298" s="3"/>
      <c r="G298" s="3"/>
      <c r="H298" s="3"/>
    </row>
    <row r="299" spans="2:8" x14ac:dyDescent="0.2">
      <c r="B299" s="3"/>
      <c r="C299" s="3"/>
      <c r="D299" s="3"/>
      <c r="E299" s="3"/>
      <c r="F299" s="3"/>
      <c r="G299" s="3"/>
      <c r="H299" s="3"/>
    </row>
    <row r="300" spans="2:8" x14ac:dyDescent="0.2">
      <c r="B300" s="3"/>
      <c r="C300" s="3"/>
      <c r="D300" s="3"/>
      <c r="E300" s="3"/>
      <c r="F300" s="3"/>
      <c r="G300" s="3"/>
      <c r="H300" s="3"/>
    </row>
    <row r="301" spans="2:8" x14ac:dyDescent="0.2">
      <c r="B301" s="3"/>
      <c r="C301" s="3"/>
      <c r="D301" s="3"/>
      <c r="E301" s="3"/>
      <c r="F301" s="3"/>
      <c r="G301" s="3"/>
      <c r="H301" s="3"/>
    </row>
    <row r="302" spans="2:8" x14ac:dyDescent="0.2">
      <c r="B302" s="3"/>
      <c r="C302" s="3"/>
      <c r="D302" s="3"/>
      <c r="E302" s="3"/>
      <c r="F302" s="3"/>
      <c r="G302" s="3"/>
      <c r="H302" s="3"/>
    </row>
    <row r="303" spans="2:8" x14ac:dyDescent="0.2">
      <c r="B303" s="3"/>
      <c r="C303" s="3"/>
      <c r="D303" s="3"/>
      <c r="E303" s="3"/>
      <c r="F303" s="3"/>
      <c r="G303" s="3"/>
      <c r="H303" s="3"/>
    </row>
    <row r="304" spans="2:8" x14ac:dyDescent="0.2">
      <c r="B304" s="3"/>
      <c r="C304" s="3"/>
      <c r="D304" s="3"/>
      <c r="E304" s="3"/>
      <c r="F304" s="3"/>
      <c r="G304" s="3"/>
      <c r="H304" s="3"/>
    </row>
    <row r="305" spans="2:8" x14ac:dyDescent="0.2">
      <c r="B305" s="3"/>
      <c r="C305" s="3"/>
      <c r="D305" s="3"/>
      <c r="E305" s="3"/>
      <c r="F305" s="3"/>
      <c r="G305" s="3"/>
      <c r="H305" s="3"/>
    </row>
    <row r="306" spans="2:8" x14ac:dyDescent="0.2">
      <c r="B306" s="3"/>
      <c r="C306" s="3"/>
      <c r="D306" s="3"/>
      <c r="E306" s="3"/>
      <c r="F306" s="3"/>
      <c r="G306" s="3"/>
      <c r="H306" s="3"/>
    </row>
    <row r="307" spans="2:8" x14ac:dyDescent="0.2">
      <c r="B307" s="3"/>
      <c r="C307" s="3"/>
      <c r="D307" s="3"/>
      <c r="E307" s="3"/>
      <c r="F307" s="3"/>
      <c r="G307" s="3"/>
      <c r="H307" s="3"/>
    </row>
    <row r="308" spans="2:8" x14ac:dyDescent="0.2">
      <c r="B308" s="3"/>
      <c r="C308" s="3"/>
      <c r="D308" s="3"/>
      <c r="E308" s="3"/>
      <c r="F308" s="3"/>
      <c r="G308" s="3"/>
      <c r="H308" s="3"/>
    </row>
    <row r="309" spans="2:8" x14ac:dyDescent="0.2">
      <c r="B309" s="3"/>
      <c r="C309" s="3"/>
      <c r="D309" s="3"/>
      <c r="E309" s="3"/>
      <c r="F309" s="3"/>
      <c r="G309" s="3"/>
      <c r="H309" s="3"/>
    </row>
    <row r="310" spans="2:8" x14ac:dyDescent="0.2">
      <c r="B310" s="3"/>
      <c r="C310" s="3"/>
      <c r="D310" s="3"/>
      <c r="E310" s="3"/>
      <c r="F310" s="3"/>
      <c r="G310" s="3"/>
      <c r="H310" s="3"/>
    </row>
    <row r="311" spans="2:8" x14ac:dyDescent="0.2">
      <c r="B311" s="3"/>
      <c r="C311" s="3"/>
      <c r="D311" s="3"/>
      <c r="E311" s="3"/>
      <c r="F311" s="3"/>
      <c r="G311" s="3"/>
      <c r="H311" s="3"/>
    </row>
    <row r="312" spans="2:8" x14ac:dyDescent="0.2">
      <c r="B312" s="3"/>
      <c r="C312" s="3"/>
      <c r="D312" s="3"/>
      <c r="E312" s="3"/>
      <c r="F312" s="3"/>
      <c r="G312" s="3"/>
      <c r="H312" s="3"/>
    </row>
    <row r="313" spans="2:8" x14ac:dyDescent="0.2">
      <c r="B313" s="3"/>
      <c r="C313" s="3"/>
      <c r="D313" s="3"/>
      <c r="E313" s="3"/>
      <c r="F313" s="3"/>
      <c r="G313" s="3"/>
      <c r="H313" s="3"/>
    </row>
    <row r="314" spans="2:8" x14ac:dyDescent="0.2">
      <c r="B314" s="3"/>
      <c r="C314" s="3"/>
      <c r="D314" s="3"/>
      <c r="E314" s="3"/>
      <c r="F314" s="3"/>
      <c r="G314" s="3"/>
      <c r="H314" s="3"/>
    </row>
    <row r="315" spans="2:8" x14ac:dyDescent="0.2">
      <c r="B315" s="3"/>
      <c r="C315" s="3"/>
      <c r="D315" s="3"/>
      <c r="E315" s="3"/>
      <c r="F315" s="3"/>
      <c r="G315" s="3"/>
      <c r="H315" s="3"/>
    </row>
    <row r="316" spans="2:8" x14ac:dyDescent="0.2">
      <c r="B316" s="3"/>
      <c r="C316" s="3"/>
      <c r="D316" s="3"/>
      <c r="E316" s="3"/>
      <c r="F316" s="3"/>
      <c r="G316" s="3"/>
      <c r="H316" s="3"/>
    </row>
    <row r="317" spans="2:8" x14ac:dyDescent="0.2">
      <c r="B317" s="3"/>
      <c r="C317" s="3"/>
      <c r="D317" s="3"/>
      <c r="E317" s="3"/>
      <c r="F317" s="3"/>
      <c r="G317" s="3"/>
      <c r="H317" s="3"/>
    </row>
    <row r="318" spans="2:8" x14ac:dyDescent="0.2">
      <c r="B318" s="3"/>
      <c r="C318" s="3"/>
      <c r="D318" s="3"/>
      <c r="E318" s="3"/>
      <c r="F318" s="3"/>
      <c r="G318" s="3"/>
      <c r="H318" s="3"/>
    </row>
    <row r="319" spans="2:8" x14ac:dyDescent="0.2">
      <c r="B319" s="3"/>
      <c r="C319" s="3"/>
      <c r="D319" s="3"/>
      <c r="E319" s="3"/>
      <c r="F319" s="3"/>
      <c r="G319" s="3"/>
      <c r="H319" s="3"/>
    </row>
    <row r="320" spans="2:8" x14ac:dyDescent="0.2">
      <c r="B320" s="3"/>
      <c r="C320" s="3"/>
      <c r="D320" s="3"/>
      <c r="E320" s="3"/>
      <c r="F320" s="3"/>
      <c r="G320" s="3"/>
      <c r="H320" s="3"/>
    </row>
    <row r="321" spans="2:8" x14ac:dyDescent="0.2">
      <c r="B321" s="3"/>
      <c r="C321" s="3"/>
      <c r="D321" s="3"/>
      <c r="E321" s="3"/>
      <c r="F321" s="3"/>
      <c r="G321" s="3"/>
      <c r="H321" s="3"/>
    </row>
    <row r="322" spans="2:8" x14ac:dyDescent="0.2">
      <c r="B322" s="3"/>
      <c r="C322" s="3"/>
      <c r="D322" s="3"/>
      <c r="E322" s="3"/>
      <c r="F322" s="3"/>
      <c r="G322" s="3"/>
      <c r="H322" s="3"/>
    </row>
    <row r="323" spans="2:8" x14ac:dyDescent="0.2">
      <c r="B323" s="3"/>
      <c r="C323" s="3"/>
      <c r="D323" s="3"/>
      <c r="E323" s="3"/>
      <c r="F323" s="3"/>
      <c r="G323" s="3"/>
      <c r="H323" s="3"/>
    </row>
    <row r="324" spans="2:8" x14ac:dyDescent="0.2">
      <c r="B324" s="3"/>
      <c r="C324" s="3"/>
      <c r="D324" s="3"/>
      <c r="E324" s="3"/>
      <c r="F324" s="3"/>
      <c r="G324" s="3"/>
      <c r="H324" s="3"/>
    </row>
    <row r="325" spans="2:8" x14ac:dyDescent="0.2">
      <c r="B325" s="3"/>
      <c r="C325" s="3"/>
      <c r="D325" s="3"/>
      <c r="E325" s="3"/>
      <c r="F325" s="3"/>
      <c r="G325" s="3"/>
      <c r="H325" s="3"/>
    </row>
    <row r="326" spans="2:8" x14ac:dyDescent="0.2">
      <c r="B326" s="3"/>
      <c r="C326" s="3"/>
      <c r="D326" s="3"/>
      <c r="E326" s="3"/>
      <c r="F326" s="3"/>
      <c r="G326" s="3"/>
      <c r="H326" s="3"/>
    </row>
    <row r="327" spans="2:8" x14ac:dyDescent="0.2">
      <c r="B327" s="3"/>
      <c r="C327" s="3"/>
      <c r="D327" s="3"/>
      <c r="E327" s="3"/>
      <c r="F327" s="3"/>
      <c r="G327" s="3"/>
      <c r="H327" s="3"/>
    </row>
    <row r="328" spans="2:8" x14ac:dyDescent="0.2">
      <c r="B328" s="3"/>
      <c r="C328" s="3"/>
      <c r="D328" s="3"/>
      <c r="E328" s="3"/>
      <c r="F328" s="3"/>
      <c r="G328" s="3"/>
      <c r="H328" s="3"/>
    </row>
    <row r="329" spans="2:8" x14ac:dyDescent="0.2">
      <c r="B329" s="3"/>
      <c r="C329" s="3"/>
      <c r="D329" s="3"/>
      <c r="E329" s="3"/>
      <c r="F329" s="3"/>
      <c r="G329" s="3"/>
      <c r="H329" s="3"/>
    </row>
    <row r="330" spans="2:8" x14ac:dyDescent="0.2">
      <c r="B330" s="3"/>
      <c r="C330" s="3"/>
      <c r="D330" s="3"/>
      <c r="E330" s="3"/>
      <c r="F330" s="3"/>
      <c r="G330" s="3"/>
      <c r="H330" s="3"/>
    </row>
    <row r="331" spans="2:8" x14ac:dyDescent="0.2">
      <c r="B331" s="3"/>
      <c r="C331" s="3"/>
      <c r="D331" s="3"/>
      <c r="E331" s="3"/>
      <c r="F331" s="3"/>
      <c r="G331" s="3"/>
      <c r="H331" s="3"/>
    </row>
    <row r="332" spans="2:8" x14ac:dyDescent="0.2">
      <c r="B332" s="3"/>
      <c r="C332" s="3"/>
      <c r="D332" s="3"/>
      <c r="E332" s="3"/>
      <c r="F332" s="3"/>
      <c r="G332" s="3"/>
      <c r="H332" s="3"/>
    </row>
    <row r="333" spans="2:8" x14ac:dyDescent="0.2">
      <c r="B333" s="3"/>
      <c r="C333" s="3"/>
      <c r="D333" s="3"/>
      <c r="E333" s="3"/>
      <c r="F333" s="3"/>
      <c r="G333" s="3"/>
      <c r="H333" s="3"/>
    </row>
    <row r="334" spans="2:8" x14ac:dyDescent="0.2">
      <c r="B334" s="3"/>
      <c r="C334" s="3"/>
      <c r="D334" s="3"/>
      <c r="E334" s="3"/>
      <c r="F334" s="3"/>
      <c r="G334" s="3"/>
      <c r="H334" s="3"/>
    </row>
    <row r="335" spans="2:8" x14ac:dyDescent="0.2">
      <c r="B335" s="3"/>
      <c r="C335" s="3"/>
      <c r="D335" s="3"/>
      <c r="E335" s="3"/>
      <c r="F335" s="3"/>
      <c r="G335" s="3"/>
      <c r="H335" s="3"/>
    </row>
    <row r="336" spans="2:8" x14ac:dyDescent="0.2">
      <c r="B336" s="3"/>
      <c r="C336" s="3"/>
      <c r="D336" s="3"/>
      <c r="E336" s="3"/>
      <c r="F336" s="3"/>
      <c r="G336" s="3"/>
      <c r="H336" s="3"/>
    </row>
    <row r="337" spans="2:8" x14ac:dyDescent="0.2">
      <c r="B337" s="3"/>
      <c r="C337" s="3"/>
      <c r="D337" s="3"/>
      <c r="E337" s="3"/>
      <c r="F337" s="3"/>
      <c r="G337" s="3"/>
      <c r="H337" s="3"/>
    </row>
    <row r="338" spans="2:8" x14ac:dyDescent="0.2">
      <c r="B338" s="3"/>
      <c r="C338" s="3"/>
      <c r="D338" s="3"/>
      <c r="E338" s="3"/>
      <c r="F338" s="3"/>
      <c r="G338" s="3"/>
      <c r="H338" s="3"/>
    </row>
    <row r="339" spans="2:8" x14ac:dyDescent="0.2">
      <c r="B339" s="3"/>
      <c r="C339" s="3"/>
      <c r="D339" s="3"/>
      <c r="E339" s="3"/>
      <c r="F339" s="3"/>
      <c r="G339" s="3"/>
      <c r="H339" s="3"/>
    </row>
    <row r="340" spans="2:8" x14ac:dyDescent="0.2">
      <c r="B340" s="3"/>
      <c r="C340" s="3"/>
      <c r="D340" s="3"/>
      <c r="E340" s="3"/>
      <c r="F340" s="3"/>
      <c r="G340" s="3"/>
      <c r="H340" s="3"/>
    </row>
    <row r="341" spans="2:8" x14ac:dyDescent="0.2">
      <c r="B341" s="3"/>
      <c r="C341" s="3"/>
      <c r="D341" s="3"/>
      <c r="E341" s="3"/>
      <c r="F341" s="3"/>
      <c r="G341" s="3"/>
      <c r="H341" s="3"/>
    </row>
    <row r="342" spans="2:8" x14ac:dyDescent="0.2">
      <c r="B342" s="3"/>
      <c r="C342" s="3"/>
      <c r="D342" s="3"/>
      <c r="E342" s="3"/>
      <c r="F342" s="3"/>
      <c r="G342" s="3"/>
      <c r="H342" s="3"/>
    </row>
    <row r="343" spans="2:8" x14ac:dyDescent="0.2">
      <c r="B343" s="3"/>
      <c r="C343" s="3"/>
      <c r="D343" s="3"/>
      <c r="E343" s="3"/>
      <c r="F343" s="3"/>
      <c r="G343" s="3"/>
      <c r="H343" s="3"/>
    </row>
    <row r="344" spans="2:8" x14ac:dyDescent="0.2">
      <c r="B344" s="3"/>
      <c r="C344" s="3"/>
      <c r="D344" s="3"/>
      <c r="E344" s="3"/>
      <c r="F344" s="3"/>
      <c r="G344" s="3"/>
      <c r="H344" s="3"/>
    </row>
    <row r="345" spans="2:8" x14ac:dyDescent="0.2">
      <c r="B345" s="3"/>
      <c r="C345" s="3"/>
      <c r="D345" s="3"/>
      <c r="E345" s="3"/>
      <c r="F345" s="3"/>
      <c r="G345" s="3"/>
      <c r="H345" s="3"/>
    </row>
    <row r="346" spans="2:8" x14ac:dyDescent="0.2">
      <c r="B346" s="3"/>
      <c r="C346" s="3"/>
      <c r="D346" s="3"/>
      <c r="E346" s="3"/>
      <c r="F346" s="3"/>
      <c r="G346" s="3"/>
      <c r="H346" s="3"/>
    </row>
    <row r="347" spans="2:8" x14ac:dyDescent="0.2">
      <c r="B347" s="3"/>
      <c r="C347" s="3"/>
      <c r="D347" s="3"/>
      <c r="E347" s="3"/>
      <c r="F347" s="3"/>
      <c r="G347" s="3"/>
      <c r="H347" s="3"/>
    </row>
    <row r="348" spans="2:8" x14ac:dyDescent="0.2">
      <c r="B348" s="3"/>
      <c r="C348" s="3"/>
      <c r="D348" s="3"/>
      <c r="E348" s="3"/>
      <c r="F348" s="3"/>
      <c r="G348" s="3"/>
      <c r="H348" s="3"/>
    </row>
    <row r="349" spans="2:8" x14ac:dyDescent="0.2">
      <c r="B349" s="3"/>
      <c r="C349" s="3"/>
      <c r="D349" s="3"/>
      <c r="E349" s="3"/>
      <c r="F349" s="3"/>
      <c r="G349" s="3"/>
      <c r="H349" s="3"/>
    </row>
    <row r="350" spans="2:8" x14ac:dyDescent="0.2">
      <c r="B350" s="3"/>
      <c r="C350" s="3"/>
      <c r="D350" s="3"/>
      <c r="E350" s="3"/>
      <c r="F350" s="3"/>
      <c r="G350" s="3"/>
      <c r="H350" s="3"/>
    </row>
    <row r="351" spans="2:8" x14ac:dyDescent="0.2">
      <c r="B351" s="3"/>
      <c r="C351" s="3"/>
      <c r="D351" s="3"/>
      <c r="E351" s="3"/>
      <c r="F351" s="3"/>
      <c r="G351" s="3"/>
      <c r="H351" s="3"/>
    </row>
    <row r="352" spans="2:8" x14ac:dyDescent="0.2">
      <c r="B352" s="3"/>
      <c r="C352" s="3"/>
      <c r="D352" s="3"/>
      <c r="E352" s="3"/>
      <c r="F352" s="3"/>
      <c r="G352" s="3"/>
      <c r="H352" s="3"/>
    </row>
    <row r="353" spans="2:8" x14ac:dyDescent="0.2">
      <c r="B353" s="3"/>
      <c r="C353" s="3"/>
      <c r="D353" s="3"/>
      <c r="E353" s="3"/>
      <c r="F353" s="3"/>
      <c r="G353" s="3"/>
      <c r="H353" s="3"/>
    </row>
    <row r="354" spans="2:8" x14ac:dyDescent="0.2">
      <c r="B354" s="3"/>
      <c r="C354" s="3"/>
      <c r="D354" s="3"/>
      <c r="E354" s="3"/>
      <c r="F354" s="3"/>
      <c r="G354" s="3"/>
      <c r="H354" s="3"/>
    </row>
    <row r="355" spans="2:8" x14ac:dyDescent="0.2">
      <c r="B355" s="3"/>
      <c r="C355" s="3"/>
      <c r="D355" s="3"/>
      <c r="E355" s="3"/>
      <c r="F355" s="3"/>
      <c r="G355" s="3"/>
      <c r="H355" s="3"/>
    </row>
    <row r="356" spans="2:8" x14ac:dyDescent="0.2">
      <c r="B356" s="3"/>
      <c r="C356" s="3"/>
      <c r="D356" s="3"/>
      <c r="E356" s="3"/>
      <c r="F356" s="3"/>
      <c r="G356" s="3"/>
      <c r="H356" s="3"/>
    </row>
    <row r="357" spans="2:8" x14ac:dyDescent="0.2">
      <c r="B357" s="3"/>
      <c r="C357" s="3"/>
      <c r="D357" s="3"/>
      <c r="E357" s="3"/>
      <c r="F357" s="3"/>
      <c r="G357" s="3"/>
      <c r="H357" s="3"/>
    </row>
    <row r="358" spans="2:8" x14ac:dyDescent="0.2">
      <c r="B358" s="3"/>
      <c r="C358" s="3"/>
      <c r="D358" s="3"/>
      <c r="E358" s="3"/>
      <c r="F358" s="3"/>
      <c r="G358" s="3"/>
      <c r="H358" s="3"/>
    </row>
    <row r="359" spans="2:8" x14ac:dyDescent="0.2">
      <c r="B359" s="3"/>
      <c r="C359" s="3"/>
      <c r="D359" s="3"/>
      <c r="E359" s="3"/>
      <c r="F359" s="3"/>
      <c r="G359" s="3"/>
      <c r="H359" s="3"/>
    </row>
    <row r="360" spans="2:8" x14ac:dyDescent="0.2">
      <c r="B360" s="3"/>
      <c r="C360" s="3"/>
      <c r="D360" s="3"/>
      <c r="E360" s="3"/>
      <c r="F360" s="3"/>
      <c r="G360" s="3"/>
      <c r="H360" s="3"/>
    </row>
    <row r="361" spans="2:8" x14ac:dyDescent="0.2">
      <c r="B361" s="3"/>
      <c r="C361" s="3"/>
      <c r="D361" s="3"/>
      <c r="E361" s="3"/>
      <c r="F361" s="3"/>
      <c r="G361" s="3"/>
      <c r="H361" s="3"/>
    </row>
    <row r="362" spans="2:8" x14ac:dyDescent="0.2">
      <c r="B362" s="3"/>
      <c r="C362" s="3"/>
      <c r="D362" s="3"/>
      <c r="E362" s="3"/>
      <c r="F362" s="3"/>
      <c r="G362" s="3"/>
      <c r="H362" s="3"/>
    </row>
    <row r="363" spans="2:8" x14ac:dyDescent="0.2">
      <c r="B363" s="3"/>
      <c r="C363" s="3"/>
      <c r="D363" s="3"/>
      <c r="E363" s="3"/>
      <c r="F363" s="3"/>
      <c r="G363" s="3"/>
      <c r="H363" s="3"/>
    </row>
    <row r="364" spans="2:8" x14ac:dyDescent="0.2">
      <c r="B364" s="3"/>
      <c r="C364" s="3"/>
      <c r="D364" s="3"/>
      <c r="E364" s="3"/>
      <c r="F364" s="3"/>
      <c r="G364" s="3"/>
      <c r="H364" s="3"/>
    </row>
    <row r="365" spans="2:8" x14ac:dyDescent="0.2">
      <c r="B365" s="3"/>
      <c r="C365" s="3"/>
      <c r="D365" s="3"/>
      <c r="E365" s="3"/>
      <c r="F365" s="3"/>
      <c r="G365" s="3"/>
      <c r="H365" s="3"/>
    </row>
    <row r="366" spans="2:8" x14ac:dyDescent="0.2">
      <c r="B366" s="3"/>
      <c r="C366" s="3"/>
      <c r="D366" s="3"/>
      <c r="E366" s="3"/>
      <c r="F366" s="3"/>
      <c r="G366" s="3"/>
      <c r="H366" s="3"/>
    </row>
    <row r="367" spans="2:8" x14ac:dyDescent="0.2">
      <c r="B367" s="3"/>
      <c r="C367" s="3"/>
      <c r="D367" s="3"/>
      <c r="E367" s="3"/>
      <c r="F367" s="3"/>
      <c r="G367" s="3"/>
      <c r="H367" s="3"/>
    </row>
    <row r="368" spans="2:8" x14ac:dyDescent="0.2">
      <c r="B368" s="3"/>
      <c r="C368" s="3"/>
      <c r="D368" s="3"/>
      <c r="E368" s="3"/>
      <c r="F368" s="3"/>
      <c r="G368" s="3"/>
      <c r="H368" s="3"/>
    </row>
    <row r="369" spans="2:8" x14ac:dyDescent="0.2">
      <c r="B369" s="3"/>
      <c r="C369" s="3"/>
      <c r="D369" s="3"/>
      <c r="E369" s="3"/>
      <c r="F369" s="3"/>
      <c r="G369" s="3"/>
      <c r="H369" s="3"/>
    </row>
    <row r="370" spans="2:8" x14ac:dyDescent="0.2">
      <c r="B370" s="3"/>
      <c r="C370" s="3"/>
      <c r="D370" s="3"/>
      <c r="E370" s="3"/>
      <c r="F370" s="3"/>
      <c r="G370" s="3"/>
      <c r="H370" s="3"/>
    </row>
    <row r="371" spans="2:8" x14ac:dyDescent="0.2">
      <c r="B371" s="3"/>
      <c r="C371" s="3"/>
      <c r="D371" s="3"/>
      <c r="E371" s="3"/>
      <c r="F371" s="3"/>
      <c r="G371" s="3"/>
      <c r="H371" s="3"/>
    </row>
    <row r="372" spans="2:8" x14ac:dyDescent="0.2">
      <c r="B372" s="3"/>
      <c r="C372" s="3"/>
      <c r="D372" s="3"/>
      <c r="E372" s="3"/>
      <c r="F372" s="3"/>
      <c r="G372" s="3"/>
      <c r="H372" s="3"/>
    </row>
    <row r="373" spans="2:8" x14ac:dyDescent="0.2">
      <c r="B373" s="3"/>
      <c r="C373" s="3"/>
      <c r="D373" s="3"/>
      <c r="E373" s="3"/>
      <c r="F373" s="3"/>
      <c r="G373" s="3"/>
      <c r="H373" s="3"/>
    </row>
    <row r="374" spans="2:8" x14ac:dyDescent="0.2">
      <c r="B374" s="3"/>
      <c r="C374" s="3"/>
      <c r="D374" s="3"/>
      <c r="E374" s="3"/>
      <c r="F374" s="3"/>
      <c r="G374" s="3"/>
      <c r="H374" s="3"/>
    </row>
    <row r="375" spans="2:8" x14ac:dyDescent="0.2">
      <c r="B375" s="3"/>
      <c r="C375" s="3"/>
      <c r="D375" s="3"/>
      <c r="E375" s="3"/>
      <c r="F375" s="3"/>
      <c r="G375" s="3"/>
      <c r="H375" s="3"/>
    </row>
    <row r="376" spans="2:8" x14ac:dyDescent="0.2">
      <c r="B376" s="3"/>
      <c r="C376" s="3"/>
      <c r="D376" s="3"/>
      <c r="E376" s="3"/>
      <c r="F376" s="3"/>
      <c r="G376" s="3"/>
      <c r="H376" s="3"/>
    </row>
    <row r="377" spans="2:8" x14ac:dyDescent="0.2">
      <c r="B377" s="3"/>
      <c r="C377" s="3"/>
      <c r="D377" s="3"/>
      <c r="E377" s="3"/>
      <c r="F377" s="3"/>
      <c r="G377" s="3"/>
      <c r="H377" s="3"/>
    </row>
    <row r="378" spans="2:8" x14ac:dyDescent="0.2">
      <c r="B378" s="3"/>
      <c r="C378" s="3"/>
      <c r="D378" s="3"/>
      <c r="E378" s="3"/>
      <c r="F378" s="3"/>
      <c r="G378" s="3"/>
      <c r="H378" s="3"/>
    </row>
    <row r="379" spans="2:8" x14ac:dyDescent="0.2">
      <c r="B379" s="3"/>
      <c r="C379" s="3"/>
      <c r="D379" s="3"/>
      <c r="E379" s="3"/>
      <c r="F379" s="3"/>
      <c r="G379" s="3"/>
      <c r="H379" s="3"/>
    </row>
    <row r="380" spans="2:8" x14ac:dyDescent="0.2">
      <c r="B380" s="3"/>
      <c r="C380" s="3"/>
      <c r="D380" s="3"/>
      <c r="E380" s="3"/>
      <c r="F380" s="3"/>
      <c r="G380" s="3"/>
      <c r="H380" s="3"/>
    </row>
    <row r="381" spans="2:8" x14ac:dyDescent="0.2">
      <c r="B381" s="3"/>
      <c r="C381" s="3"/>
      <c r="D381" s="3"/>
      <c r="E381" s="3"/>
      <c r="F381" s="3"/>
      <c r="G381" s="3"/>
      <c r="H381" s="3"/>
    </row>
    <row r="382" spans="2:8" x14ac:dyDescent="0.2">
      <c r="B382" s="3"/>
      <c r="C382" s="3"/>
      <c r="D382" s="3"/>
      <c r="E382" s="3"/>
      <c r="F382" s="3"/>
      <c r="G382" s="3"/>
      <c r="H382" s="3"/>
    </row>
    <row r="383" spans="2:8" x14ac:dyDescent="0.2">
      <c r="B383" s="3"/>
      <c r="C383" s="3"/>
      <c r="D383" s="3"/>
      <c r="E383" s="3"/>
      <c r="F383" s="3"/>
      <c r="G383" s="3"/>
      <c r="H383" s="3"/>
    </row>
    <row r="384" spans="2:8" x14ac:dyDescent="0.2">
      <c r="B384" s="3"/>
      <c r="C384" s="3"/>
      <c r="D384" s="3"/>
      <c r="E384" s="3"/>
      <c r="F384" s="3"/>
      <c r="G384" s="3"/>
      <c r="H384" s="3"/>
    </row>
    <row r="385" spans="2:8" x14ac:dyDescent="0.2">
      <c r="B385" s="3"/>
      <c r="C385" s="3"/>
      <c r="D385" s="3"/>
      <c r="E385" s="3"/>
      <c r="F385" s="3"/>
      <c r="G385" s="3"/>
      <c r="H385" s="3"/>
    </row>
    <row r="386" spans="2:8" x14ac:dyDescent="0.2">
      <c r="B386" s="3"/>
      <c r="C386" s="3"/>
      <c r="D386" s="3"/>
      <c r="E386" s="3"/>
      <c r="F386" s="3"/>
      <c r="G386" s="3"/>
      <c r="H386" s="3"/>
    </row>
    <row r="387" spans="2:8" x14ac:dyDescent="0.2">
      <c r="B387" s="3"/>
      <c r="C387" s="3"/>
      <c r="D387" s="3"/>
      <c r="E387" s="3"/>
      <c r="F387" s="3"/>
      <c r="G387" s="3"/>
      <c r="H387" s="3"/>
    </row>
    <row r="388" spans="2:8" x14ac:dyDescent="0.2">
      <c r="B388" s="3"/>
      <c r="C388" s="3"/>
      <c r="D388" s="3"/>
      <c r="E388" s="3"/>
      <c r="F388" s="3"/>
      <c r="G388" s="3"/>
      <c r="H388" s="3"/>
    </row>
    <row r="389" spans="2:8" x14ac:dyDescent="0.2">
      <c r="B389" s="3"/>
      <c r="C389" s="3"/>
      <c r="D389" s="3"/>
      <c r="E389" s="3"/>
      <c r="F389" s="3"/>
      <c r="G389" s="3"/>
      <c r="H389" s="3"/>
    </row>
    <row r="390" spans="2:8" x14ac:dyDescent="0.2">
      <c r="B390" s="3"/>
      <c r="C390" s="3"/>
      <c r="D390" s="3"/>
      <c r="E390" s="3"/>
      <c r="F390" s="3"/>
      <c r="G390" s="3"/>
      <c r="H390" s="3"/>
    </row>
    <row r="391" spans="2:8" x14ac:dyDescent="0.2">
      <c r="B391" s="3"/>
      <c r="C391" s="3"/>
      <c r="D391" s="3"/>
      <c r="E391" s="3"/>
      <c r="F391" s="3"/>
      <c r="G391" s="3"/>
      <c r="H391" s="3"/>
    </row>
    <row r="392" spans="2:8" x14ac:dyDescent="0.2">
      <c r="B392" s="3"/>
      <c r="C392" s="3"/>
      <c r="D392" s="3"/>
      <c r="E392" s="3"/>
      <c r="F392" s="3"/>
      <c r="G392" s="3"/>
      <c r="H392" s="3"/>
    </row>
    <row r="393" spans="2:8" x14ac:dyDescent="0.2">
      <c r="B393" s="3"/>
      <c r="C393" s="3"/>
      <c r="D393" s="3"/>
      <c r="E393" s="3"/>
      <c r="F393" s="3"/>
      <c r="G393" s="3"/>
      <c r="H393" s="3"/>
    </row>
    <row r="394" spans="2:8" x14ac:dyDescent="0.2">
      <c r="B394" s="3"/>
      <c r="C394" s="3"/>
      <c r="D394" s="3"/>
      <c r="E394" s="3"/>
      <c r="F394" s="3"/>
      <c r="G394" s="3"/>
      <c r="H394" s="3"/>
    </row>
    <row r="395" spans="2:8" x14ac:dyDescent="0.2">
      <c r="B395" s="3"/>
      <c r="C395" s="3"/>
      <c r="D395" s="3"/>
      <c r="E395" s="3"/>
      <c r="F395" s="3"/>
      <c r="G395" s="3"/>
      <c r="H395" s="3"/>
    </row>
    <row r="396" spans="2:8" x14ac:dyDescent="0.2">
      <c r="B396" s="3"/>
      <c r="C396" s="3"/>
      <c r="D396" s="3"/>
      <c r="E396" s="3"/>
      <c r="F396" s="3"/>
      <c r="G396" s="3"/>
      <c r="H396" s="3"/>
    </row>
    <row r="397" spans="2:8" x14ac:dyDescent="0.2">
      <c r="B397" s="3"/>
      <c r="C397" s="3"/>
      <c r="D397" s="3"/>
      <c r="E397" s="3"/>
      <c r="F397" s="3"/>
      <c r="G397" s="3"/>
      <c r="H397" s="3"/>
    </row>
    <row r="398" spans="2:8" x14ac:dyDescent="0.2">
      <c r="B398" s="3"/>
      <c r="C398" s="3"/>
      <c r="D398" s="3"/>
      <c r="E398" s="3"/>
      <c r="F398" s="3"/>
      <c r="G398" s="3"/>
      <c r="H398" s="3"/>
    </row>
    <row r="399" spans="2:8" x14ac:dyDescent="0.2">
      <c r="B399" s="3"/>
      <c r="C399" s="3"/>
      <c r="D399" s="3"/>
      <c r="E399" s="3"/>
      <c r="F399" s="3"/>
      <c r="G399" s="3"/>
      <c r="H399" s="3"/>
    </row>
    <row r="400" spans="2:8" x14ac:dyDescent="0.2">
      <c r="B400" s="3"/>
      <c r="C400" s="3"/>
      <c r="D400" s="3"/>
      <c r="E400" s="3"/>
      <c r="F400" s="3"/>
      <c r="G400" s="3"/>
      <c r="H400" s="3"/>
    </row>
    <row r="401" spans="2:8" x14ac:dyDescent="0.2">
      <c r="B401" s="3"/>
      <c r="C401" s="3"/>
      <c r="D401" s="3"/>
      <c r="E401" s="3"/>
      <c r="F401" s="3"/>
      <c r="G401" s="3"/>
      <c r="H401" s="3"/>
    </row>
    <row r="402" spans="2:8" x14ac:dyDescent="0.2">
      <c r="B402" s="3"/>
      <c r="C402" s="3"/>
      <c r="D402" s="3"/>
      <c r="E402" s="3"/>
      <c r="F402" s="3"/>
      <c r="G402" s="3"/>
      <c r="H402" s="3"/>
    </row>
    <row r="403" spans="2:8" x14ac:dyDescent="0.2">
      <c r="B403" s="3"/>
      <c r="C403" s="3"/>
      <c r="D403" s="3"/>
      <c r="E403" s="3"/>
      <c r="F403" s="3"/>
      <c r="G403" s="3"/>
      <c r="H403" s="3"/>
    </row>
    <row r="404" spans="2:8" x14ac:dyDescent="0.2">
      <c r="B404" s="3"/>
      <c r="C404" s="3"/>
      <c r="D404" s="3"/>
      <c r="E404" s="3"/>
      <c r="F404" s="3"/>
      <c r="G404" s="3"/>
      <c r="H404" s="3"/>
    </row>
    <row r="405" spans="2:8" x14ac:dyDescent="0.2">
      <c r="B405" s="3"/>
      <c r="C405" s="3"/>
      <c r="D405" s="3"/>
      <c r="E405" s="3"/>
      <c r="F405" s="3"/>
      <c r="G405" s="3"/>
      <c r="H405" s="3"/>
    </row>
    <row r="406" spans="2:8" x14ac:dyDescent="0.2">
      <c r="B406" s="3"/>
      <c r="C406" s="3"/>
      <c r="D406" s="3"/>
      <c r="E406" s="3"/>
      <c r="F406" s="3"/>
      <c r="G406" s="3"/>
      <c r="H406" s="3"/>
    </row>
    <row r="407" spans="2:8" x14ac:dyDescent="0.2">
      <c r="B407" s="3"/>
      <c r="C407" s="3"/>
      <c r="D407" s="3"/>
      <c r="E407" s="3"/>
      <c r="F407" s="3"/>
      <c r="G407" s="3"/>
      <c r="H407" s="3"/>
    </row>
    <row r="408" spans="2:8" x14ac:dyDescent="0.2">
      <c r="B408" s="3"/>
      <c r="C408" s="3"/>
      <c r="D408" s="3"/>
      <c r="E408" s="3"/>
      <c r="F408" s="3"/>
      <c r="G408" s="3"/>
      <c r="H408" s="3"/>
    </row>
    <row r="409" spans="2:8" x14ac:dyDescent="0.2">
      <c r="B409" s="3"/>
      <c r="C409" s="3"/>
      <c r="D409" s="3"/>
      <c r="E409" s="3"/>
      <c r="F409" s="3"/>
      <c r="G409" s="3"/>
      <c r="H409" s="3"/>
    </row>
    <row r="410" spans="2:8" x14ac:dyDescent="0.2">
      <c r="B410" s="3"/>
      <c r="C410" s="3"/>
      <c r="D410" s="3"/>
      <c r="E410" s="3"/>
      <c r="F410" s="3"/>
      <c r="G410" s="3"/>
      <c r="H410" s="3"/>
    </row>
    <row r="411" spans="2:8" x14ac:dyDescent="0.2">
      <c r="B411" s="3"/>
      <c r="C411" s="3"/>
      <c r="D411" s="3"/>
      <c r="E411" s="3"/>
      <c r="F411" s="3"/>
      <c r="G411" s="3"/>
      <c r="H411" s="3"/>
    </row>
    <row r="412" spans="2:8" x14ac:dyDescent="0.2">
      <c r="B412" s="3"/>
      <c r="C412" s="3"/>
      <c r="D412" s="3"/>
      <c r="E412" s="3"/>
      <c r="F412" s="3"/>
      <c r="G412" s="3"/>
      <c r="H412" s="3"/>
    </row>
    <row r="413" spans="2:8" x14ac:dyDescent="0.2">
      <c r="B413" s="3"/>
      <c r="C413" s="3"/>
      <c r="D413" s="3"/>
      <c r="E413" s="3"/>
      <c r="F413" s="3"/>
      <c r="G413" s="3"/>
      <c r="H413" s="3"/>
    </row>
    <row r="414" spans="2:8" x14ac:dyDescent="0.2">
      <c r="B414" s="3"/>
      <c r="C414" s="3"/>
      <c r="D414" s="3"/>
      <c r="E414" s="3"/>
      <c r="F414" s="3"/>
      <c r="G414" s="3"/>
      <c r="H414" s="3"/>
    </row>
    <row r="415" spans="2:8" x14ac:dyDescent="0.2">
      <c r="B415" s="3"/>
      <c r="C415" s="3"/>
      <c r="D415" s="3"/>
      <c r="E415" s="3"/>
      <c r="F415" s="3"/>
      <c r="G415" s="3"/>
      <c r="H415" s="3"/>
    </row>
    <row r="416" spans="2:8" x14ac:dyDescent="0.2">
      <c r="B416" s="3"/>
      <c r="C416" s="3"/>
      <c r="D416" s="3"/>
      <c r="E416" s="3"/>
      <c r="F416" s="3"/>
      <c r="G416" s="3"/>
      <c r="H416" s="3"/>
    </row>
    <row r="417" spans="2:8" x14ac:dyDescent="0.2">
      <c r="B417" s="3"/>
      <c r="C417" s="3"/>
      <c r="D417" s="3"/>
      <c r="E417" s="3"/>
      <c r="F417" s="3"/>
      <c r="G417" s="3"/>
      <c r="H417" s="3"/>
    </row>
    <row r="418" spans="2:8" x14ac:dyDescent="0.2">
      <c r="B418" s="3"/>
      <c r="C418" s="3"/>
      <c r="D418" s="3"/>
      <c r="E418" s="3"/>
      <c r="F418" s="3"/>
      <c r="G418" s="3"/>
      <c r="H418" s="3"/>
    </row>
    <row r="419" spans="2:8" x14ac:dyDescent="0.2">
      <c r="B419" s="3"/>
      <c r="C419" s="3"/>
      <c r="D419" s="3"/>
      <c r="E419" s="3"/>
      <c r="F419" s="3"/>
      <c r="G419" s="3"/>
      <c r="H419" s="3"/>
    </row>
    <row r="420" spans="2:8" x14ac:dyDescent="0.2">
      <c r="B420" s="3"/>
      <c r="C420" s="3"/>
      <c r="D420" s="3"/>
      <c r="E420" s="3"/>
      <c r="F420" s="3"/>
      <c r="G420" s="3"/>
      <c r="H420" s="3"/>
    </row>
    <row r="421" spans="2:8" x14ac:dyDescent="0.2">
      <c r="B421" s="3"/>
      <c r="C421" s="3"/>
      <c r="D421" s="3"/>
      <c r="E421" s="3"/>
      <c r="F421" s="3"/>
      <c r="G421" s="3"/>
      <c r="H421" s="3"/>
    </row>
    <row r="422" spans="2:8" x14ac:dyDescent="0.2">
      <c r="B422" s="3"/>
      <c r="C422" s="3"/>
      <c r="D422" s="3"/>
      <c r="E422" s="3"/>
      <c r="F422" s="3"/>
      <c r="G422" s="3"/>
      <c r="H422" s="3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-0.499984740745262"/>
  </sheetPr>
  <dimension ref="A1:X168"/>
  <sheetViews>
    <sheetView showGridLines="0" zoomScaleNormal="100" zoomScaleSheetLayoutView="100" workbookViewId="0">
      <selection activeCell="O16" sqref="O16"/>
    </sheetView>
  </sheetViews>
  <sheetFormatPr baseColWidth="10" defaultRowHeight="12.75" x14ac:dyDescent="0.2"/>
  <cols>
    <col min="1" max="1" width="1.85546875" style="52" customWidth="1"/>
    <col min="2" max="2" width="12.42578125" style="52" customWidth="1"/>
    <col min="3" max="3" width="9.42578125" style="52" customWidth="1"/>
    <col min="4" max="4" width="10.140625" style="52" customWidth="1"/>
    <col min="5" max="8" width="11.5703125" style="52" customWidth="1"/>
    <col min="9" max="9" width="12.85546875" style="52" customWidth="1"/>
    <col min="10" max="10" width="10.85546875" style="52" customWidth="1"/>
    <col min="11" max="11" width="13.28515625" style="52" customWidth="1"/>
    <col min="12" max="12" width="3.7109375" style="3" customWidth="1"/>
    <col min="13" max="13" width="10.7109375" style="81" customWidth="1"/>
    <col min="14" max="14" width="8.42578125" style="81" bestFit="1" customWidth="1"/>
    <col min="15" max="15" width="11.42578125" style="81"/>
    <col min="16" max="16" width="8.42578125" style="81" bestFit="1" customWidth="1"/>
    <col min="17" max="18" width="12.42578125" style="81" customWidth="1"/>
    <col min="19" max="24" width="11.42578125" style="42"/>
    <col min="25" max="16384" width="11.42578125" style="43"/>
  </cols>
  <sheetData>
    <row r="1" spans="1:18" ht="42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Q1" s="42"/>
      <c r="R1" s="42"/>
    </row>
    <row r="2" spans="1:18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N2" s="311">
        <v>96817.62</v>
      </c>
      <c r="O2" s="107">
        <v>42736</v>
      </c>
      <c r="P2" s="312"/>
      <c r="Q2" s="42"/>
      <c r="R2" s="42"/>
    </row>
    <row r="3" spans="1:18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N3" s="311">
        <v>115708.75</v>
      </c>
      <c r="O3" s="107">
        <v>42767</v>
      </c>
      <c r="P3" s="312"/>
      <c r="Q3" s="42"/>
      <c r="R3" s="42"/>
    </row>
    <row r="4" spans="1:18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N4" s="311">
        <v>126545.48999999999</v>
      </c>
      <c r="O4" s="107">
        <v>42795</v>
      </c>
      <c r="P4" s="312"/>
      <c r="Q4" s="42"/>
      <c r="R4" s="42"/>
    </row>
    <row r="5" spans="1:18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N5" s="311">
        <v>107839.55</v>
      </c>
      <c r="O5" s="107">
        <v>42826</v>
      </c>
      <c r="P5" s="312"/>
      <c r="Q5" s="42"/>
      <c r="R5" s="42"/>
    </row>
    <row r="6" spans="1:18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6"/>
      <c r="N6" s="311">
        <v>117013.86</v>
      </c>
      <c r="O6" s="107">
        <v>42856</v>
      </c>
      <c r="P6" s="312"/>
      <c r="Q6" s="42"/>
      <c r="R6" s="42"/>
    </row>
    <row r="7" spans="1:18" ht="14.25" x14ac:dyDescent="0.2">
      <c r="A7" s="44"/>
      <c r="B7" s="45"/>
      <c r="C7" s="363" t="s">
        <v>156</v>
      </c>
      <c r="D7" s="363"/>
      <c r="E7" s="363"/>
      <c r="F7" s="363"/>
      <c r="G7" s="363"/>
      <c r="H7" s="363"/>
      <c r="I7" s="363"/>
      <c r="J7" s="363"/>
      <c r="K7" s="363"/>
      <c r="L7" s="46"/>
      <c r="N7" s="311">
        <v>122288.75</v>
      </c>
      <c r="O7" s="107">
        <v>42887</v>
      </c>
      <c r="P7" s="312"/>
      <c r="Q7" s="42"/>
      <c r="R7" s="42"/>
    </row>
    <row r="8" spans="1:18" x14ac:dyDescent="0.2">
      <c r="A8" s="44"/>
      <c r="B8" s="45"/>
      <c r="C8" s="348" t="s">
        <v>239</v>
      </c>
      <c r="D8" s="348"/>
      <c r="E8" s="348"/>
      <c r="F8" s="348"/>
      <c r="G8" s="348"/>
      <c r="H8" s="348"/>
      <c r="I8" s="348"/>
      <c r="J8" s="348"/>
      <c r="K8" s="348"/>
      <c r="L8" s="46"/>
      <c r="N8" s="311">
        <v>106208.63</v>
      </c>
      <c r="O8" s="107">
        <v>42917</v>
      </c>
      <c r="P8" s="312"/>
      <c r="Q8" s="42"/>
      <c r="R8" s="42"/>
    </row>
    <row r="9" spans="1:18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20"/>
      <c r="L9" s="46"/>
      <c r="N9" s="311">
        <v>109652.25</v>
      </c>
      <c r="O9" s="107">
        <v>42948</v>
      </c>
      <c r="P9" s="312"/>
      <c r="Q9" s="42"/>
      <c r="R9" s="42"/>
    </row>
    <row r="10" spans="1:18" ht="15.75" customHeight="1" x14ac:dyDescent="0.2">
      <c r="A10" s="44"/>
      <c r="C10" s="358" t="s">
        <v>30</v>
      </c>
      <c r="D10" s="358"/>
      <c r="E10" s="358"/>
      <c r="F10" s="358"/>
      <c r="G10" s="358"/>
      <c r="H10" s="358"/>
      <c r="I10" s="364" t="s">
        <v>227</v>
      </c>
      <c r="J10" s="364" t="s">
        <v>233</v>
      </c>
      <c r="K10" s="364" t="s">
        <v>234</v>
      </c>
      <c r="L10" s="46"/>
      <c r="N10" s="311">
        <v>104026.77295219491</v>
      </c>
      <c r="O10" s="107">
        <v>42979</v>
      </c>
      <c r="P10" s="312"/>
      <c r="Q10" s="42"/>
      <c r="R10" s="42"/>
    </row>
    <row r="11" spans="1:18" x14ac:dyDescent="0.2">
      <c r="A11" s="44"/>
      <c r="C11" s="53">
        <v>2017</v>
      </c>
      <c r="D11" s="53">
        <v>2018</v>
      </c>
      <c r="E11" s="53">
        <v>2019</v>
      </c>
      <c r="F11" s="53">
        <v>2020</v>
      </c>
      <c r="G11" s="53">
        <v>2021</v>
      </c>
      <c r="H11" s="53">
        <v>2022</v>
      </c>
      <c r="I11" s="364"/>
      <c r="J11" s="364"/>
      <c r="K11" s="364"/>
      <c r="L11" s="46"/>
      <c r="N11" s="311">
        <v>115593.87620356077</v>
      </c>
      <c r="O11" s="107">
        <v>43009</v>
      </c>
      <c r="P11" s="312">
        <v>112.16955491557557</v>
      </c>
      <c r="Q11" s="42"/>
      <c r="R11" s="42"/>
    </row>
    <row r="12" spans="1:18" ht="12" customHeight="1" x14ac:dyDescent="0.2">
      <c r="A12" s="44"/>
      <c r="C12" s="50"/>
      <c r="D12" s="50"/>
      <c r="E12" s="50"/>
      <c r="F12" s="50"/>
      <c r="G12" s="50"/>
      <c r="H12" s="50"/>
      <c r="I12" s="50"/>
      <c r="J12" s="50"/>
      <c r="K12" s="50"/>
      <c r="L12" s="46"/>
      <c r="N12" s="311">
        <v>121545.9</v>
      </c>
      <c r="O12" s="107">
        <v>43040</v>
      </c>
      <c r="P12" s="312">
        <v>113.0219499232505</v>
      </c>
      <c r="Q12" s="42"/>
      <c r="R12" s="42"/>
    </row>
    <row r="13" spans="1:18" x14ac:dyDescent="0.2">
      <c r="A13" s="44"/>
      <c r="B13" s="3" t="s">
        <v>46</v>
      </c>
      <c r="C13" s="100">
        <v>96.817619999999991</v>
      </c>
      <c r="D13" s="100">
        <v>97.452735000000004</v>
      </c>
      <c r="E13" s="100">
        <v>90.397138626581452</v>
      </c>
      <c r="F13" s="100">
        <v>88.106499999999997</v>
      </c>
      <c r="G13" s="100">
        <v>73.795749999999998</v>
      </c>
      <c r="H13" s="100">
        <v>91.780749999999998</v>
      </c>
      <c r="I13" s="55">
        <v>24.371322196738966</v>
      </c>
      <c r="J13" s="55">
        <v>124.37132219673896</v>
      </c>
      <c r="K13" s="55">
        <v>-16.242558721547219</v>
      </c>
      <c r="L13" s="46"/>
      <c r="M13" s="81">
        <v>1</v>
      </c>
      <c r="N13" s="311">
        <v>103633.82060488882</v>
      </c>
      <c r="O13" s="107">
        <v>43070</v>
      </c>
      <c r="P13" s="312">
        <v>112.23960581338703</v>
      </c>
      <c r="Q13" s="42"/>
      <c r="R13" s="42"/>
    </row>
    <row r="14" spans="1:18" x14ac:dyDescent="0.2">
      <c r="A14" s="44"/>
      <c r="B14" s="3" t="s">
        <v>47</v>
      </c>
      <c r="C14" s="100">
        <v>115.70874999999999</v>
      </c>
      <c r="D14" s="100">
        <v>112.1915</v>
      </c>
      <c r="E14" s="100">
        <v>107.93132065107841</v>
      </c>
      <c r="F14" s="100">
        <v>103.95551</v>
      </c>
      <c r="G14" s="100">
        <v>92.575649999999996</v>
      </c>
      <c r="H14" s="100">
        <v>116.95350000000001</v>
      </c>
      <c r="I14" s="55">
        <v>26.332896393382079</v>
      </c>
      <c r="J14" s="55">
        <v>126.33289639338207</v>
      </c>
      <c r="K14" s="55">
        <v>-10.946856015616691</v>
      </c>
      <c r="L14" s="128"/>
      <c r="M14" s="81">
        <v>1</v>
      </c>
      <c r="N14" s="311">
        <v>97452.735000000001</v>
      </c>
      <c r="O14" s="107">
        <v>43101</v>
      </c>
      <c r="P14" s="312">
        <v>112.29253206338703</v>
      </c>
      <c r="Q14" s="42"/>
      <c r="R14" s="42"/>
    </row>
    <row r="15" spans="1:18" x14ac:dyDescent="0.2">
      <c r="A15" s="44"/>
      <c r="B15" s="3" t="s">
        <v>48</v>
      </c>
      <c r="C15" s="100">
        <v>126.54548999999999</v>
      </c>
      <c r="D15" s="100">
        <v>108.92529842274105</v>
      </c>
      <c r="E15" s="100">
        <v>114.68944999999999</v>
      </c>
      <c r="F15" s="100">
        <v>70.507249999999999</v>
      </c>
      <c r="G15" s="100">
        <v>106.3045</v>
      </c>
      <c r="H15" s="100">
        <v>126.48625</v>
      </c>
      <c r="I15" s="55">
        <v>18.984850123936425</v>
      </c>
      <c r="J15" s="55">
        <v>118.98485012393643</v>
      </c>
      <c r="K15" s="55">
        <v>50.771020001489205</v>
      </c>
      <c r="L15" s="128"/>
      <c r="M15" s="81">
        <v>1</v>
      </c>
      <c r="N15" s="311">
        <v>112191.5</v>
      </c>
      <c r="O15" s="107">
        <v>43132</v>
      </c>
      <c r="P15" s="312">
        <v>111.99942789672038</v>
      </c>
      <c r="Q15" s="42"/>
      <c r="R15" s="42"/>
    </row>
    <row r="16" spans="1:18" x14ac:dyDescent="0.2">
      <c r="A16" s="44"/>
      <c r="B16" s="3" t="s">
        <v>49</v>
      </c>
      <c r="C16" s="100">
        <v>107.83955</v>
      </c>
      <c r="D16" s="100">
        <v>112.88473615280824</v>
      </c>
      <c r="E16" s="100">
        <v>100.57239999999999</v>
      </c>
      <c r="F16" s="100">
        <v>1.11225</v>
      </c>
      <c r="G16" s="100">
        <v>93.619900000000001</v>
      </c>
      <c r="H16" s="100">
        <v>105.76375</v>
      </c>
      <c r="I16" s="55">
        <v>12.971440900919573</v>
      </c>
      <c r="J16" s="55">
        <v>112.97144090091957</v>
      </c>
      <c r="K16" s="55">
        <v>8317.1634075073052</v>
      </c>
      <c r="L16" s="46"/>
      <c r="M16" s="81">
        <v>1</v>
      </c>
      <c r="N16" s="311">
        <v>108925.29842274105</v>
      </c>
      <c r="O16" s="107">
        <v>43160</v>
      </c>
      <c r="P16" s="312">
        <v>110.53107859861547</v>
      </c>
      <c r="Q16" s="42"/>
      <c r="R16" s="42"/>
    </row>
    <row r="17" spans="1:18" x14ac:dyDescent="0.2">
      <c r="A17" s="44"/>
      <c r="B17" s="3" t="s">
        <v>50</v>
      </c>
      <c r="C17" s="100">
        <v>117.01385999999999</v>
      </c>
      <c r="D17" s="100">
        <v>112.5125</v>
      </c>
      <c r="E17" s="100">
        <v>108.1782</v>
      </c>
      <c r="F17" s="100">
        <v>50.452100000000002</v>
      </c>
      <c r="G17" s="100">
        <v>80.191279999999324</v>
      </c>
      <c r="H17" s="100">
        <v>115.80714999999999</v>
      </c>
      <c r="I17" s="55">
        <v>44.413644476058955</v>
      </c>
      <c r="J17" s="55">
        <v>144.41364447605895</v>
      </c>
      <c r="K17" s="55">
        <v>58.945375911011276</v>
      </c>
      <c r="L17" s="46"/>
      <c r="M17" s="81">
        <v>1</v>
      </c>
      <c r="N17" s="311">
        <v>112884.73615280824</v>
      </c>
      <c r="O17" s="107">
        <v>43191</v>
      </c>
      <c r="P17" s="312">
        <v>110.95151077801613</v>
      </c>
      <c r="Q17" s="42"/>
      <c r="R17" s="42"/>
    </row>
    <row r="18" spans="1:18" x14ac:dyDescent="0.2">
      <c r="A18" s="44"/>
      <c r="B18" s="3" t="s">
        <v>51</v>
      </c>
      <c r="C18" s="100">
        <v>122.28874999999999</v>
      </c>
      <c r="D18" s="100">
        <v>110.00483049853374</v>
      </c>
      <c r="E18" s="100">
        <v>89.644999999999996</v>
      </c>
      <c r="F18" s="100">
        <v>76.951750000000004</v>
      </c>
      <c r="G18" s="100">
        <v>97.115049999999997</v>
      </c>
      <c r="H18" s="100">
        <v>116.25115</v>
      </c>
      <c r="I18" s="55">
        <v>19.704566902864173</v>
      </c>
      <c r="J18" s="55">
        <v>119.70456690286417</v>
      </c>
      <c r="K18" s="55">
        <v>26.202523009548173</v>
      </c>
      <c r="L18" s="46"/>
      <c r="M18" s="81">
        <v>1</v>
      </c>
      <c r="N18" s="311">
        <v>112512.5</v>
      </c>
      <c r="O18" s="107">
        <v>43221</v>
      </c>
      <c r="P18" s="312">
        <v>110.57639744468283</v>
      </c>
      <c r="Q18" s="42"/>
      <c r="R18" s="42"/>
    </row>
    <row r="19" spans="1:18" x14ac:dyDescent="0.2">
      <c r="A19" s="44"/>
      <c r="B19" s="3" t="s">
        <v>52</v>
      </c>
      <c r="C19" s="100">
        <v>106.20863</v>
      </c>
      <c r="D19" s="100">
        <v>109.11024999999999</v>
      </c>
      <c r="E19" s="100">
        <v>104.86918796736913</v>
      </c>
      <c r="F19" s="100">
        <v>85.677499999999995</v>
      </c>
      <c r="G19" s="100">
        <v>106.78475</v>
      </c>
      <c r="H19" s="100">
        <v>121.36105999999999</v>
      </c>
      <c r="I19" s="55">
        <v>13.650179449780975</v>
      </c>
      <c r="J19" s="55">
        <v>113.65017944978098</v>
      </c>
      <c r="K19" s="55">
        <v>24.635697820314562</v>
      </c>
      <c r="L19" s="46"/>
      <c r="M19" s="81">
        <v>1</v>
      </c>
      <c r="N19" s="311">
        <v>110004.83049853373</v>
      </c>
      <c r="O19" s="107">
        <v>43252</v>
      </c>
      <c r="P19" s="312">
        <v>109.5527374862273</v>
      </c>
      <c r="Q19" s="42"/>
      <c r="R19" s="42"/>
    </row>
    <row r="20" spans="1:18" x14ac:dyDescent="0.2">
      <c r="A20" s="44"/>
      <c r="B20" s="3" t="s">
        <v>53</v>
      </c>
      <c r="C20" s="100">
        <v>109.65225</v>
      </c>
      <c r="D20" s="100">
        <v>109.70746</v>
      </c>
      <c r="E20" s="100">
        <v>99.093966349422161</v>
      </c>
      <c r="F20" s="100">
        <v>82.607889999999998</v>
      </c>
      <c r="G20" s="100">
        <v>110.13655</v>
      </c>
      <c r="H20" s="100">
        <v>135.32225</v>
      </c>
      <c r="I20" s="55">
        <v>22.867703773179748</v>
      </c>
      <c r="J20" s="55">
        <v>122.86770377317976</v>
      </c>
      <c r="K20" s="55">
        <v>33.324492369917699</v>
      </c>
      <c r="L20" s="46"/>
      <c r="M20" s="81">
        <v>1</v>
      </c>
      <c r="N20" s="311">
        <v>109110.25</v>
      </c>
      <c r="O20" s="107">
        <v>43282</v>
      </c>
      <c r="P20" s="312">
        <v>109.79453915289395</v>
      </c>
      <c r="Q20" s="42"/>
      <c r="R20" s="42"/>
    </row>
    <row r="21" spans="1:18" x14ac:dyDescent="0.2">
      <c r="A21" s="44"/>
      <c r="B21" s="3" t="s">
        <v>54</v>
      </c>
      <c r="C21" s="100">
        <v>104.0267729521949</v>
      </c>
      <c r="D21" s="100">
        <v>105.67995293233511</v>
      </c>
      <c r="E21" s="100">
        <v>99.780654189700414</v>
      </c>
      <c r="F21" s="100">
        <v>92.460580000000007</v>
      </c>
      <c r="G21" s="100">
        <v>122.85648999999999</v>
      </c>
      <c r="H21" s="100">
        <v>140.56745000000001</v>
      </c>
      <c r="I21" s="55">
        <v>14.415974280235421</v>
      </c>
      <c r="J21" s="55">
        <v>114.41597428023542</v>
      </c>
      <c r="K21" s="55">
        <v>32.874453091252498</v>
      </c>
      <c r="L21" s="46"/>
      <c r="M21" s="81">
        <v>1</v>
      </c>
      <c r="N21" s="311">
        <v>109707.45999999999</v>
      </c>
      <c r="O21" s="107">
        <v>43313</v>
      </c>
      <c r="P21" s="312">
        <v>109.79913998622727</v>
      </c>
      <c r="Q21" s="42"/>
      <c r="R21" s="42"/>
    </row>
    <row r="22" spans="1:18" x14ac:dyDescent="0.2">
      <c r="A22" s="44"/>
      <c r="B22" s="3" t="s">
        <v>55</v>
      </c>
      <c r="C22" s="100">
        <v>115.59387620356077</v>
      </c>
      <c r="D22" s="100">
        <v>112.29491994621469</v>
      </c>
      <c r="E22" s="100">
        <v>120.456</v>
      </c>
      <c r="F22" s="100">
        <v>99.349899999999991</v>
      </c>
      <c r="G22" s="100">
        <v>117.72801000000001</v>
      </c>
      <c r="H22" s="100">
        <v>131.08059499999999</v>
      </c>
      <c r="I22" s="55">
        <v>11.341893063511366</v>
      </c>
      <c r="J22" s="55">
        <v>111.34189306351136</v>
      </c>
      <c r="K22" s="55">
        <v>18.498367889650645</v>
      </c>
      <c r="L22" s="46"/>
      <c r="M22" s="81">
        <v>1</v>
      </c>
      <c r="N22" s="311">
        <v>105679.95293233512</v>
      </c>
      <c r="O22" s="107">
        <v>43344</v>
      </c>
      <c r="P22" s="312">
        <v>109.93690498457232</v>
      </c>
      <c r="Q22" s="42"/>
      <c r="R22" s="42"/>
    </row>
    <row r="23" spans="1:18" x14ac:dyDescent="0.2">
      <c r="A23" s="44"/>
      <c r="B23" s="3" t="s">
        <v>56</v>
      </c>
      <c r="C23" s="100">
        <v>121.54589999999999</v>
      </c>
      <c r="D23" s="100">
        <v>106.67041188044237</v>
      </c>
      <c r="E23" s="100">
        <v>101.04575</v>
      </c>
      <c r="F23" s="100">
        <v>84.993809999999996</v>
      </c>
      <c r="G23" s="100">
        <v>112.76495</v>
      </c>
      <c r="H23" s="163">
        <v>126.7685</v>
      </c>
      <c r="I23" s="57">
        <v>12.418353397930826</v>
      </c>
      <c r="J23" s="57">
        <v>112.41835339793083</v>
      </c>
      <c r="K23" s="57">
        <v>32.674308870257732</v>
      </c>
      <c r="L23" s="46"/>
      <c r="M23" s="81">
        <v>1</v>
      </c>
      <c r="N23" s="311">
        <v>112294.91994621469</v>
      </c>
      <c r="O23" s="107">
        <v>43374</v>
      </c>
      <c r="P23" s="312">
        <v>109.66199196312681</v>
      </c>
      <c r="Q23" s="42"/>
      <c r="R23" s="42"/>
    </row>
    <row r="24" spans="1:18" x14ac:dyDescent="0.2">
      <c r="A24" s="44"/>
      <c r="B24" s="3" t="s">
        <v>57</v>
      </c>
      <c r="C24" s="100">
        <v>103.63382060488883</v>
      </c>
      <c r="D24" s="100">
        <v>95.775750301069564</v>
      </c>
      <c r="E24" s="100">
        <v>89.043768000000014</v>
      </c>
      <c r="F24" s="100">
        <v>78.670510000000007</v>
      </c>
      <c r="G24" s="100">
        <v>103.12174000000149</v>
      </c>
      <c r="H24" s="100"/>
      <c r="I24" s="55"/>
      <c r="J24" s="55"/>
      <c r="K24" s="55">
        <v>31.080553564482404</v>
      </c>
      <c r="L24" s="46"/>
      <c r="M24" s="81" t="s">
        <v>235</v>
      </c>
      <c r="N24" s="311">
        <v>106670.41188044238</v>
      </c>
      <c r="O24" s="107">
        <v>43405</v>
      </c>
      <c r="P24" s="312">
        <v>108.42236795316367</v>
      </c>
      <c r="Q24" s="42"/>
      <c r="R24" s="42"/>
    </row>
    <row r="25" spans="1:18" x14ac:dyDescent="0.2">
      <c r="A25" s="44"/>
      <c r="B25" s="61" t="s">
        <v>58</v>
      </c>
      <c r="C25" s="101">
        <v>1346.8752697606444</v>
      </c>
      <c r="D25" s="101">
        <v>1293.2103451341447</v>
      </c>
      <c r="E25" s="101">
        <v>1225.7028357841516</v>
      </c>
      <c r="F25" s="101">
        <v>914.84555000000012</v>
      </c>
      <c r="G25" s="101">
        <v>1216.9946200000009</v>
      </c>
      <c r="H25" s="101">
        <v>1328.1424049999998</v>
      </c>
      <c r="I25" s="60"/>
      <c r="J25" s="60"/>
      <c r="K25" s="60"/>
      <c r="L25" s="46"/>
      <c r="N25" s="311">
        <v>95775.750301069565</v>
      </c>
      <c r="O25" s="107">
        <v>43435</v>
      </c>
      <c r="P25" s="312">
        <v>107.76752876117874</v>
      </c>
      <c r="Q25" s="42"/>
      <c r="R25" s="42"/>
    </row>
    <row r="26" spans="1:18" x14ac:dyDescent="0.2">
      <c r="A26" s="44"/>
      <c r="B26" s="61" t="s">
        <v>59</v>
      </c>
      <c r="C26" s="92"/>
      <c r="D26" s="62">
        <v>-3.9844019584706292</v>
      </c>
      <c r="E26" s="62">
        <v>-5.220149189495582</v>
      </c>
      <c r="F26" s="62">
        <v>-25.361553935320579</v>
      </c>
      <c r="G26" s="62">
        <v>33.027331225473056</v>
      </c>
      <c r="H26" s="62">
        <v>9.1329725845459286</v>
      </c>
      <c r="I26" s="60"/>
      <c r="J26" s="60"/>
      <c r="K26" s="60"/>
      <c r="L26" s="46"/>
      <c r="N26" s="311">
        <v>90397.138626581451</v>
      </c>
      <c r="O26" s="107">
        <v>43466</v>
      </c>
      <c r="P26" s="312">
        <v>107.17956239672716</v>
      </c>
      <c r="Q26" s="42"/>
      <c r="R26" s="42"/>
    </row>
    <row r="27" spans="1:18" x14ac:dyDescent="0.2">
      <c r="A27" s="44"/>
      <c r="B27" s="3"/>
      <c r="C27" s="58"/>
      <c r="D27" s="58"/>
      <c r="E27" s="58"/>
      <c r="F27" s="58"/>
      <c r="G27" s="58"/>
      <c r="H27" s="59"/>
      <c r="I27" s="65"/>
      <c r="J27" s="65"/>
      <c r="K27" s="65"/>
      <c r="L27" s="46"/>
      <c r="N27" s="311">
        <v>107931.32065107841</v>
      </c>
      <c r="O27" s="107">
        <v>43497</v>
      </c>
      <c r="P27" s="312">
        <v>106.8245474509837</v>
      </c>
      <c r="Q27" s="42"/>
      <c r="R27" s="42"/>
    </row>
    <row r="28" spans="1:18" x14ac:dyDescent="0.2">
      <c r="A28" s="44"/>
      <c r="B28" s="61" t="s">
        <v>26</v>
      </c>
      <c r="C28" s="101">
        <v>1243.2414491557556</v>
      </c>
      <c r="D28" s="101">
        <v>1197.4345948330752</v>
      </c>
      <c r="E28" s="101">
        <v>1136.6590677841516</v>
      </c>
      <c r="F28" s="101">
        <v>836.17504000000008</v>
      </c>
      <c r="G28" s="101">
        <v>1113.8728799999994</v>
      </c>
      <c r="H28" s="163">
        <v>1328.1424049999998</v>
      </c>
      <c r="I28" s="57">
        <v>19.236443300424067</v>
      </c>
      <c r="J28" s="57">
        <v>119.23644330042407</v>
      </c>
      <c r="K28" s="57">
        <v>33.210491430119625</v>
      </c>
      <c r="L28" s="46"/>
      <c r="N28" s="311">
        <v>114689.45</v>
      </c>
      <c r="O28" s="107">
        <v>43525</v>
      </c>
      <c r="P28" s="312">
        <v>107.30489341575529</v>
      </c>
      <c r="Q28" s="42"/>
      <c r="R28" s="42"/>
    </row>
    <row r="29" spans="1:18" x14ac:dyDescent="0.2">
      <c r="A29" s="44"/>
      <c r="B29" s="61" t="s">
        <v>59</v>
      </c>
      <c r="C29" s="92"/>
      <c r="D29" s="62">
        <v>-3.6844696863820303</v>
      </c>
      <c r="E29" s="62">
        <v>-5.0754778015575708</v>
      </c>
      <c r="F29" s="62">
        <v>-26.435721695330074</v>
      </c>
      <c r="G29" s="62">
        <v>33.210491430119625</v>
      </c>
      <c r="H29" s="57">
        <v>19.236443300424067</v>
      </c>
      <c r="I29" s="63"/>
      <c r="J29" s="63"/>
      <c r="K29" s="63"/>
      <c r="L29" s="46"/>
      <c r="N29" s="311">
        <v>100572.4</v>
      </c>
      <c r="O29" s="107">
        <v>43556</v>
      </c>
      <c r="P29" s="312">
        <v>106.27886540302126</v>
      </c>
      <c r="Q29" s="42"/>
      <c r="R29" s="42"/>
    </row>
    <row r="30" spans="1:18" ht="12" customHeight="1" x14ac:dyDescent="0.2">
      <c r="A30" s="44"/>
      <c r="C30" s="64"/>
      <c r="D30" s="64"/>
      <c r="E30" s="59"/>
      <c r="F30" s="59"/>
      <c r="G30" s="59"/>
      <c r="H30" s="59"/>
      <c r="I30" s="65"/>
      <c r="J30" s="65"/>
      <c r="K30" s="65"/>
      <c r="L30" s="46"/>
      <c r="N30" s="311">
        <v>108178.2</v>
      </c>
      <c r="O30" s="107">
        <v>43586</v>
      </c>
      <c r="P30" s="312">
        <v>105.91767373635459</v>
      </c>
      <c r="Q30" s="42"/>
      <c r="R30" s="42"/>
    </row>
    <row r="31" spans="1:18" ht="12" customHeight="1" x14ac:dyDescent="0.2">
      <c r="A31" s="44"/>
      <c r="C31" s="64"/>
      <c r="D31" s="64"/>
      <c r="E31" s="59"/>
      <c r="F31" s="59"/>
      <c r="G31" s="59"/>
      <c r="H31" s="59"/>
      <c r="I31" s="65"/>
      <c r="J31" s="65"/>
      <c r="K31" s="65"/>
      <c r="L31" s="46"/>
      <c r="N31" s="311">
        <v>89645</v>
      </c>
      <c r="O31" s="107">
        <v>43617</v>
      </c>
      <c r="P31" s="312">
        <v>104.22102119481012</v>
      </c>
      <c r="Q31" s="42"/>
      <c r="R31" s="42"/>
    </row>
    <row r="32" spans="1:18" ht="14.25" x14ac:dyDescent="0.2">
      <c r="A32" s="44"/>
      <c r="B32" s="66"/>
      <c r="D32" s="347" t="s">
        <v>157</v>
      </c>
      <c r="E32" s="347"/>
      <c r="F32" s="347"/>
      <c r="G32" s="347"/>
      <c r="H32" s="347"/>
      <c r="I32" s="347"/>
      <c r="J32" s="347"/>
      <c r="K32" s="67"/>
      <c r="L32" s="46"/>
      <c r="N32" s="311">
        <v>104869.18796736913</v>
      </c>
      <c r="O32" s="107">
        <v>43647</v>
      </c>
      <c r="P32" s="312">
        <v>103.86759935875754</v>
      </c>
      <c r="Q32" s="42"/>
      <c r="R32" s="42"/>
    </row>
    <row r="33" spans="1:24" x14ac:dyDescent="0.2">
      <c r="A33" s="68"/>
      <c r="D33" s="347" t="s">
        <v>240</v>
      </c>
      <c r="E33" s="347"/>
      <c r="F33" s="347"/>
      <c r="G33" s="347"/>
      <c r="H33" s="347"/>
      <c r="I33" s="347"/>
      <c r="J33" s="347"/>
      <c r="K33" s="67"/>
      <c r="L33" s="46"/>
      <c r="N33" s="311">
        <v>99093.96634942216</v>
      </c>
      <c r="O33" s="107">
        <v>43678</v>
      </c>
      <c r="P33" s="312">
        <v>102.98314155454274</v>
      </c>
      <c r="Q33" s="42"/>
      <c r="R33" s="42"/>
    </row>
    <row r="34" spans="1:24" x14ac:dyDescent="0.2">
      <c r="A34" s="68"/>
      <c r="C34" s="69"/>
      <c r="D34" s="69"/>
      <c r="E34" s="70"/>
      <c r="F34" s="70"/>
      <c r="G34" s="70"/>
      <c r="H34" s="70"/>
      <c r="I34" s="71"/>
      <c r="J34" s="71"/>
      <c r="K34" s="71"/>
      <c r="L34" s="46"/>
      <c r="N34" s="311">
        <v>99780.654189700421</v>
      </c>
      <c r="O34" s="107">
        <v>43709</v>
      </c>
      <c r="P34" s="312">
        <v>102.49153332598985</v>
      </c>
      <c r="Q34" s="42"/>
      <c r="R34" s="42"/>
    </row>
    <row r="35" spans="1:24" x14ac:dyDescent="0.2">
      <c r="A35" s="68"/>
      <c r="C35" s="69"/>
      <c r="D35" s="69"/>
      <c r="E35" s="70"/>
      <c r="F35" s="70"/>
      <c r="G35" s="70"/>
      <c r="H35" s="70"/>
      <c r="I35" s="71"/>
      <c r="J35" s="71"/>
      <c r="K35" s="71"/>
      <c r="L35" s="46"/>
      <c r="N35" s="311">
        <v>120456</v>
      </c>
      <c r="O35" s="107">
        <v>43739</v>
      </c>
      <c r="P35" s="312">
        <v>103.17162333047196</v>
      </c>
      <c r="Q35" s="42"/>
      <c r="R35" s="42"/>
    </row>
    <row r="36" spans="1:24" x14ac:dyDescent="0.2">
      <c r="A36" s="68"/>
      <c r="C36" s="69"/>
      <c r="D36" s="69"/>
      <c r="E36" s="70"/>
      <c r="F36" s="70"/>
      <c r="G36" s="70"/>
      <c r="H36" s="70"/>
      <c r="I36" s="71"/>
      <c r="J36" s="71"/>
      <c r="K36" s="71"/>
      <c r="L36" s="46"/>
      <c r="N36" s="311">
        <v>101045.75</v>
      </c>
      <c r="O36" s="107">
        <v>43770</v>
      </c>
      <c r="P36" s="312">
        <v>102.70290150710176</v>
      </c>
      <c r="Q36" s="42"/>
      <c r="R36" s="42"/>
    </row>
    <row r="37" spans="1:24" x14ac:dyDescent="0.2">
      <c r="A37" s="68"/>
      <c r="C37" s="69"/>
      <c r="D37" s="69"/>
      <c r="E37" s="70"/>
      <c r="F37" s="70"/>
      <c r="G37" s="70"/>
      <c r="H37" s="70"/>
      <c r="I37" s="71"/>
      <c r="J37" s="71"/>
      <c r="K37" s="71"/>
      <c r="L37" s="46"/>
      <c r="N37" s="311">
        <v>89043.768000000011</v>
      </c>
      <c r="O37" s="107">
        <v>43800</v>
      </c>
      <c r="P37" s="312">
        <v>102.14190298201261</v>
      </c>
      <c r="Q37" s="42"/>
      <c r="R37" s="42"/>
    </row>
    <row r="38" spans="1:24" x14ac:dyDescent="0.2">
      <c r="A38" s="68"/>
      <c r="C38" s="69"/>
      <c r="D38" s="69"/>
      <c r="E38" s="70"/>
      <c r="F38" s="70"/>
      <c r="G38" s="70"/>
      <c r="H38" s="70"/>
      <c r="I38" s="71"/>
      <c r="J38" s="71"/>
      <c r="K38" s="71"/>
      <c r="L38" s="46"/>
      <c r="N38" s="311">
        <v>88106.5</v>
      </c>
      <c r="O38" s="107">
        <v>43831</v>
      </c>
      <c r="P38" s="312">
        <v>101.95101642979751</v>
      </c>
      <c r="Q38" s="42"/>
      <c r="R38" s="42"/>
    </row>
    <row r="39" spans="1:24" x14ac:dyDescent="0.2">
      <c r="A39" s="68"/>
      <c r="C39" s="69"/>
      <c r="D39" s="69"/>
      <c r="E39" s="70"/>
      <c r="F39" s="70"/>
      <c r="G39" s="70"/>
      <c r="H39" s="70"/>
      <c r="I39" s="71"/>
      <c r="J39" s="71"/>
      <c r="K39" s="71"/>
      <c r="L39" s="46"/>
      <c r="N39" s="311">
        <v>103955.51000000001</v>
      </c>
      <c r="O39" s="107">
        <v>43862</v>
      </c>
      <c r="P39" s="312">
        <v>101.61969887554098</v>
      </c>
      <c r="Q39" s="42"/>
      <c r="R39" s="42"/>
    </row>
    <row r="40" spans="1:24" x14ac:dyDescent="0.2">
      <c r="A40" s="68"/>
      <c r="C40" s="69"/>
      <c r="D40" s="69"/>
      <c r="E40" s="70"/>
      <c r="F40" s="70"/>
      <c r="G40" s="70"/>
      <c r="H40" s="70"/>
      <c r="I40" s="71"/>
      <c r="J40" s="71"/>
      <c r="K40" s="71"/>
      <c r="L40" s="46"/>
      <c r="N40" s="311">
        <v>70507.25</v>
      </c>
      <c r="O40" s="107">
        <v>43891</v>
      </c>
      <c r="P40" s="312">
        <v>97.937848875540965</v>
      </c>
      <c r="Q40" s="42"/>
      <c r="R40" s="42"/>
    </row>
    <row r="41" spans="1:24" x14ac:dyDescent="0.2">
      <c r="A41" s="68"/>
      <c r="C41" s="69"/>
      <c r="D41" s="69"/>
      <c r="E41" s="70"/>
      <c r="F41" s="70"/>
      <c r="G41" s="70"/>
      <c r="H41" s="70"/>
      <c r="I41" s="71"/>
      <c r="J41" s="71"/>
      <c r="K41" s="71"/>
      <c r="L41" s="46"/>
      <c r="N41" s="311">
        <v>1112.25</v>
      </c>
      <c r="O41" s="107">
        <v>43922</v>
      </c>
      <c r="P41" s="312">
        <v>89.649503042207641</v>
      </c>
      <c r="Q41" s="42"/>
      <c r="R41" s="42"/>
    </row>
    <row r="42" spans="1:24" x14ac:dyDescent="0.2">
      <c r="A42" s="68"/>
      <c r="C42" s="69"/>
      <c r="D42" s="69"/>
      <c r="E42" s="70"/>
      <c r="F42" s="70"/>
      <c r="G42" s="70"/>
      <c r="H42" s="70"/>
      <c r="I42" s="71"/>
      <c r="J42" s="71"/>
      <c r="K42" s="71"/>
      <c r="L42" s="46"/>
      <c r="N42" s="311">
        <v>50452.1</v>
      </c>
      <c r="O42" s="107">
        <v>43952</v>
      </c>
      <c r="P42" s="312">
        <v>84.83899470887431</v>
      </c>
      <c r="Q42" s="42"/>
      <c r="R42" s="42"/>
    </row>
    <row r="43" spans="1:24" x14ac:dyDescent="0.2">
      <c r="A43" s="68"/>
      <c r="C43" s="69"/>
      <c r="D43" s="69"/>
      <c r="E43" s="70"/>
      <c r="F43" s="70"/>
      <c r="G43" s="70"/>
      <c r="H43" s="70"/>
      <c r="I43" s="71"/>
      <c r="J43" s="71"/>
      <c r="K43" s="71"/>
      <c r="L43" s="46"/>
      <c r="N43" s="311">
        <v>76951.75</v>
      </c>
      <c r="O43" s="107">
        <v>43983</v>
      </c>
      <c r="P43" s="312">
        <v>83.781223875540974</v>
      </c>
      <c r="Q43" s="42"/>
      <c r="R43" s="42"/>
    </row>
    <row r="44" spans="1:24" x14ac:dyDescent="0.2">
      <c r="A44" s="68"/>
      <c r="C44" s="69"/>
      <c r="D44" s="69"/>
      <c r="E44" s="70"/>
      <c r="F44" s="70"/>
      <c r="G44" s="70"/>
      <c r="H44" s="70"/>
      <c r="I44" s="71"/>
      <c r="J44" s="71"/>
      <c r="K44" s="71"/>
      <c r="L44" s="46"/>
      <c r="N44" s="311">
        <v>85677.5</v>
      </c>
      <c r="O44" s="107">
        <v>44013</v>
      </c>
      <c r="P44" s="312">
        <v>82.181916544926892</v>
      </c>
      <c r="Q44" s="42"/>
      <c r="R44" s="42"/>
    </row>
    <row r="45" spans="1:24" x14ac:dyDescent="0.2">
      <c r="A45" s="68"/>
      <c r="C45" s="69"/>
      <c r="D45" s="69"/>
      <c r="E45" s="70"/>
      <c r="F45" s="70"/>
      <c r="G45" s="70"/>
      <c r="H45" s="70"/>
      <c r="I45" s="71"/>
      <c r="J45" s="71"/>
      <c r="K45" s="71"/>
      <c r="L45" s="46"/>
      <c r="N45" s="311">
        <v>82607.89</v>
      </c>
      <c r="O45" s="107">
        <v>44044</v>
      </c>
      <c r="P45" s="312">
        <v>80.808076849141699</v>
      </c>
      <c r="Q45" s="42"/>
      <c r="R45" s="42"/>
    </row>
    <row r="46" spans="1:24" x14ac:dyDescent="0.2">
      <c r="A46" s="196" t="s">
        <v>24</v>
      </c>
      <c r="B46" s="66"/>
      <c r="C46" s="3"/>
      <c r="D46" s="70"/>
      <c r="E46" s="70"/>
      <c r="F46" s="70"/>
      <c r="G46" s="70"/>
      <c r="H46" s="70"/>
      <c r="I46" s="74"/>
      <c r="J46" s="74"/>
      <c r="K46" s="74"/>
      <c r="L46" s="46"/>
      <c r="N46" s="311">
        <v>92460.58</v>
      </c>
      <c r="O46" s="107">
        <v>44075</v>
      </c>
      <c r="P46" s="312">
        <v>80.198070666666666</v>
      </c>
      <c r="Q46" s="42"/>
      <c r="R46" s="42"/>
    </row>
    <row r="47" spans="1:24" x14ac:dyDescent="0.2">
      <c r="A47" s="201" t="s">
        <v>172</v>
      </c>
      <c r="B47" s="13"/>
      <c r="C47" s="13"/>
      <c r="D47" s="13"/>
      <c r="E47" s="75"/>
      <c r="F47" s="75"/>
      <c r="G47" s="75"/>
      <c r="H47" s="75"/>
      <c r="I47" s="75"/>
      <c r="J47" s="75"/>
      <c r="K47" s="75"/>
      <c r="L47" s="76"/>
      <c r="N47" s="311">
        <v>99349.9</v>
      </c>
      <c r="O47" s="107">
        <v>44105</v>
      </c>
      <c r="P47" s="312">
        <v>78.439229000000012</v>
      </c>
      <c r="Q47" s="42"/>
      <c r="R47" s="42"/>
    </row>
    <row r="48" spans="1:24" s="78" customFormat="1" x14ac:dyDescent="0.2">
      <c r="A48" s="77"/>
      <c r="B48" s="80"/>
      <c r="C48" s="80"/>
      <c r="D48" s="1"/>
      <c r="E48" s="77"/>
      <c r="F48" s="77"/>
      <c r="G48" s="77"/>
      <c r="H48" s="77"/>
      <c r="I48" s="77"/>
      <c r="J48" s="77"/>
      <c r="K48" s="77"/>
      <c r="L48" s="1"/>
      <c r="M48" s="81"/>
      <c r="N48" s="311">
        <v>84993.81</v>
      </c>
      <c r="O48" s="107">
        <v>44136</v>
      </c>
      <c r="P48" s="312">
        <v>77.101567333333321</v>
      </c>
      <c r="Q48" s="42"/>
      <c r="R48" s="42"/>
      <c r="S48" s="42"/>
      <c r="T48" s="42"/>
      <c r="U48" s="42"/>
      <c r="V48" s="42"/>
      <c r="W48" s="42"/>
      <c r="X48" s="42"/>
    </row>
    <row r="49" spans="1:24" s="78" customFormat="1" x14ac:dyDescent="0.2">
      <c r="A49" s="80"/>
      <c r="B49" s="80"/>
      <c r="C49" s="80"/>
      <c r="D49" s="79"/>
      <c r="E49" s="77"/>
      <c r="F49" s="77"/>
      <c r="G49" s="77"/>
      <c r="H49" s="77"/>
      <c r="I49" s="77"/>
      <c r="J49" s="77"/>
      <c r="K49" s="77"/>
      <c r="L49" s="1"/>
      <c r="M49" s="81"/>
      <c r="N49" s="311">
        <v>78670.510000000009</v>
      </c>
      <c r="O49" s="107">
        <v>44166</v>
      </c>
      <c r="P49" s="312">
        <v>76.237129166666662</v>
      </c>
      <c r="Q49" s="42"/>
      <c r="R49" s="42"/>
      <c r="S49" s="42"/>
      <c r="T49" s="42"/>
      <c r="U49" s="42"/>
      <c r="V49" s="42"/>
      <c r="W49" s="42"/>
      <c r="X49" s="42"/>
    </row>
    <row r="50" spans="1:24" s="78" customFormat="1" x14ac:dyDescent="0.2">
      <c r="A50" s="1"/>
      <c r="B50" s="80"/>
      <c r="C50" s="80"/>
      <c r="D50" s="1"/>
      <c r="E50" s="114"/>
      <c r="F50" s="114"/>
      <c r="G50" s="114"/>
      <c r="H50" s="114"/>
      <c r="I50" s="123"/>
      <c r="J50" s="77"/>
      <c r="K50" s="77"/>
      <c r="L50" s="1"/>
      <c r="M50" s="81"/>
      <c r="N50" s="311">
        <v>73795.75</v>
      </c>
      <c r="O50" s="107">
        <v>44197</v>
      </c>
      <c r="P50" s="312">
        <v>75.044566666666668</v>
      </c>
      <c r="Q50" s="42"/>
      <c r="R50" s="42"/>
      <c r="S50" s="42"/>
      <c r="T50" s="42"/>
      <c r="U50" s="42"/>
      <c r="V50" s="42"/>
      <c r="W50" s="42"/>
      <c r="X50" s="42"/>
    </row>
    <row r="51" spans="1:24" s="78" customFormat="1" x14ac:dyDescent="0.2">
      <c r="A51" s="3"/>
      <c r="D51" s="129"/>
      <c r="E51" s="129"/>
      <c r="F51" s="129"/>
      <c r="G51" s="129"/>
      <c r="H51" s="129"/>
      <c r="I51" s="129"/>
      <c r="J51" s="129"/>
      <c r="K51" s="98"/>
      <c r="L51" s="3"/>
      <c r="M51" s="81"/>
      <c r="N51" s="311">
        <v>92575.65</v>
      </c>
      <c r="O51" s="107">
        <v>44228</v>
      </c>
      <c r="P51" s="312">
        <v>74.09624500000001</v>
      </c>
      <c r="Q51" s="42"/>
      <c r="R51" s="42"/>
      <c r="S51" s="42"/>
      <c r="T51" s="42"/>
      <c r="U51" s="42"/>
      <c r="V51" s="42"/>
      <c r="W51" s="42"/>
      <c r="X51" s="42"/>
    </row>
    <row r="52" spans="1:24" s="78" customFormat="1" x14ac:dyDescent="0.2">
      <c r="A52" s="3"/>
      <c r="D52" s="129"/>
      <c r="E52" s="129"/>
      <c r="F52" s="129"/>
      <c r="G52" s="129"/>
      <c r="H52" s="129"/>
      <c r="I52" s="129"/>
      <c r="J52" s="129"/>
      <c r="K52" s="98"/>
      <c r="L52" s="3"/>
      <c r="M52" s="81"/>
      <c r="N52" s="311">
        <v>106304.5</v>
      </c>
      <c r="O52" s="107">
        <v>44256</v>
      </c>
      <c r="P52" s="312">
        <v>77.079349166666674</v>
      </c>
      <c r="Q52" s="42"/>
      <c r="R52" s="42"/>
      <c r="S52" s="42"/>
      <c r="T52" s="42"/>
      <c r="U52" s="42"/>
      <c r="V52" s="42"/>
      <c r="W52" s="42"/>
      <c r="X52" s="42"/>
    </row>
    <row r="53" spans="1:24" s="78" customFormat="1" x14ac:dyDescent="0.2">
      <c r="A53" s="3"/>
      <c r="D53" s="129"/>
      <c r="E53" s="129"/>
      <c r="F53" s="129"/>
      <c r="G53" s="129"/>
      <c r="H53" s="129"/>
      <c r="I53" s="129"/>
      <c r="J53" s="129"/>
      <c r="K53" s="98"/>
      <c r="L53" s="3"/>
      <c r="M53" s="81"/>
      <c r="N53" s="311">
        <v>93619.9</v>
      </c>
      <c r="O53" s="107">
        <v>44287</v>
      </c>
      <c r="P53" s="312">
        <v>84.788320000000013</v>
      </c>
      <c r="Q53" s="42"/>
      <c r="R53" s="42"/>
      <c r="S53" s="42"/>
      <c r="T53" s="42"/>
      <c r="U53" s="42"/>
      <c r="V53" s="42"/>
      <c r="W53" s="42"/>
      <c r="X53" s="42"/>
    </row>
    <row r="54" spans="1:24" s="78" customFormat="1" x14ac:dyDescent="0.2">
      <c r="A54" s="3"/>
      <c r="D54" s="129"/>
      <c r="E54" s="129"/>
      <c r="F54" s="129"/>
      <c r="G54" s="129"/>
      <c r="H54" s="129"/>
      <c r="I54" s="129"/>
      <c r="J54" s="129"/>
      <c r="K54" s="98"/>
      <c r="L54" s="3"/>
      <c r="M54" s="81"/>
      <c r="N54" s="311">
        <v>80191.279999999329</v>
      </c>
      <c r="O54" s="107">
        <v>44317</v>
      </c>
      <c r="P54" s="312">
        <v>87.266584999999949</v>
      </c>
      <c r="Q54" s="42"/>
      <c r="R54" s="42"/>
      <c r="S54" s="42"/>
      <c r="T54" s="42"/>
      <c r="U54" s="42"/>
      <c r="V54" s="42"/>
      <c r="W54" s="42"/>
      <c r="X54" s="42"/>
    </row>
    <row r="55" spans="1:24" s="78" customFormat="1" x14ac:dyDescent="0.2">
      <c r="A55" s="3"/>
      <c r="D55" s="129"/>
      <c r="E55" s="129"/>
      <c r="F55" s="129"/>
      <c r="G55" s="129"/>
      <c r="H55" s="129"/>
      <c r="I55" s="129"/>
      <c r="J55" s="129"/>
      <c r="K55" s="98"/>
      <c r="L55" s="3"/>
      <c r="M55" s="81"/>
      <c r="N55" s="311">
        <v>97115.05</v>
      </c>
      <c r="O55" s="107">
        <v>44348</v>
      </c>
      <c r="P55" s="312">
        <v>88.946859999999944</v>
      </c>
      <c r="Q55" s="42"/>
      <c r="R55" s="42"/>
      <c r="S55" s="42"/>
      <c r="T55" s="42"/>
      <c r="U55" s="42"/>
      <c r="V55" s="42"/>
      <c r="W55" s="42"/>
      <c r="X55" s="42"/>
    </row>
    <row r="56" spans="1:24" s="78" customFormat="1" x14ac:dyDescent="0.2">
      <c r="A56" s="3"/>
      <c r="D56" s="129"/>
      <c r="E56" s="129"/>
      <c r="F56" s="129"/>
      <c r="G56" s="129"/>
      <c r="H56" s="129"/>
      <c r="I56" s="129"/>
      <c r="J56" s="129"/>
      <c r="K56" s="98"/>
      <c r="L56" s="3"/>
      <c r="M56" s="81"/>
      <c r="N56" s="311">
        <v>106784.75</v>
      </c>
      <c r="O56" s="107">
        <v>44378</v>
      </c>
      <c r="P56" s="312">
        <v>90.705797499999946</v>
      </c>
      <c r="Q56" s="42"/>
      <c r="R56" s="42"/>
      <c r="S56" s="42"/>
      <c r="T56" s="42"/>
      <c r="U56" s="42"/>
      <c r="V56" s="42"/>
      <c r="W56" s="42"/>
      <c r="X56" s="42"/>
    </row>
    <row r="57" spans="1:24" s="78" customFormat="1" x14ac:dyDescent="0.2">
      <c r="A57" s="3"/>
      <c r="D57" s="129"/>
      <c r="E57" s="129"/>
      <c r="F57" s="129"/>
      <c r="G57" s="129"/>
      <c r="H57" s="129"/>
      <c r="I57" s="129"/>
      <c r="J57" s="129"/>
      <c r="K57" s="98"/>
      <c r="L57" s="3"/>
      <c r="M57" s="81"/>
      <c r="N57" s="311">
        <v>110136.55</v>
      </c>
      <c r="O57" s="107">
        <v>44409</v>
      </c>
      <c r="P57" s="312">
        <v>92.999852499999932</v>
      </c>
      <c r="Q57" s="42"/>
      <c r="R57" s="42"/>
      <c r="S57" s="42"/>
      <c r="T57" s="42"/>
      <c r="U57" s="42"/>
      <c r="V57" s="42"/>
      <c r="W57" s="42"/>
      <c r="X57" s="42"/>
    </row>
    <row r="58" spans="1:24" s="78" customFormat="1" x14ac:dyDescent="0.2">
      <c r="A58" s="3"/>
      <c r="D58" s="129"/>
      <c r="E58" s="129"/>
      <c r="F58" s="129"/>
      <c r="G58" s="129"/>
      <c r="H58" s="129"/>
      <c r="I58" s="129"/>
      <c r="J58" s="129"/>
      <c r="K58" s="98"/>
      <c r="L58" s="3"/>
      <c r="M58" s="81"/>
      <c r="N58" s="311">
        <v>122856.48999999999</v>
      </c>
      <c r="O58" s="107">
        <v>44440</v>
      </c>
      <c r="P58" s="312">
        <v>95.532844999999952</v>
      </c>
      <c r="Q58" s="42"/>
      <c r="R58" s="42"/>
      <c r="S58" s="42"/>
      <c r="T58" s="42"/>
      <c r="U58" s="42"/>
      <c r="V58" s="42"/>
      <c r="W58" s="42"/>
      <c r="X58" s="42"/>
    </row>
    <row r="59" spans="1:24" s="78" customFormat="1" x14ac:dyDescent="0.2">
      <c r="A59" s="3"/>
      <c r="D59" s="129"/>
      <c r="E59" s="129"/>
      <c r="F59" s="129"/>
      <c r="G59" s="129"/>
      <c r="H59" s="129"/>
      <c r="I59" s="129"/>
      <c r="J59" s="129"/>
      <c r="K59" s="98"/>
      <c r="L59" s="3"/>
      <c r="M59" s="81"/>
      <c r="N59" s="311">
        <v>117728.01000000001</v>
      </c>
      <c r="O59" s="107">
        <v>44470</v>
      </c>
      <c r="P59" s="312">
        <v>97.064354166666632</v>
      </c>
      <c r="Q59" s="42"/>
      <c r="R59" s="42"/>
      <c r="S59" s="42"/>
      <c r="T59" s="42"/>
      <c r="U59" s="42"/>
      <c r="V59" s="42"/>
      <c r="W59" s="42"/>
      <c r="X59" s="42"/>
    </row>
    <row r="60" spans="1:24" s="78" customFormat="1" x14ac:dyDescent="0.2">
      <c r="A60" s="3"/>
      <c r="D60" s="129"/>
      <c r="E60" s="129"/>
      <c r="F60" s="129"/>
      <c r="G60" s="129"/>
      <c r="H60" s="129"/>
      <c r="I60" s="129"/>
      <c r="J60" s="129"/>
      <c r="K60" s="98"/>
      <c r="L60" s="3"/>
      <c r="M60" s="81"/>
      <c r="N60" s="311">
        <v>112764.95</v>
      </c>
      <c r="O60" s="107">
        <v>44501</v>
      </c>
      <c r="P60" s="312">
        <v>99.378615833333285</v>
      </c>
      <c r="Q60" s="42"/>
      <c r="R60" s="42"/>
      <c r="S60" s="42"/>
      <c r="T60" s="42"/>
      <c r="U60" s="42"/>
      <c r="V60" s="42"/>
      <c r="W60" s="42"/>
      <c r="X60" s="42"/>
    </row>
    <row r="61" spans="1:24" s="78" customFormat="1" x14ac:dyDescent="0.2">
      <c r="A61" s="3"/>
      <c r="D61" s="129"/>
      <c r="E61" s="129"/>
      <c r="F61" s="129"/>
      <c r="G61" s="129"/>
      <c r="H61" s="129"/>
      <c r="I61" s="129"/>
      <c r="J61" s="129"/>
      <c r="K61" s="98"/>
      <c r="L61" s="3"/>
      <c r="M61" s="81"/>
      <c r="N61" s="311">
        <v>103121.74000000149</v>
      </c>
      <c r="O61" s="107">
        <v>44531</v>
      </c>
      <c r="P61" s="312">
        <v>101.41621833333339</v>
      </c>
      <c r="Q61" s="42"/>
      <c r="R61" s="42"/>
      <c r="S61" s="42"/>
      <c r="T61" s="42"/>
      <c r="U61" s="42"/>
      <c r="V61" s="42"/>
      <c r="W61" s="42"/>
      <c r="X61" s="42"/>
    </row>
    <row r="62" spans="1:24" s="78" customFormat="1" x14ac:dyDescent="0.2">
      <c r="A62" s="3"/>
      <c r="D62" s="129"/>
      <c r="E62" s="129"/>
      <c r="F62" s="129"/>
      <c r="G62" s="129"/>
      <c r="H62" s="129"/>
      <c r="I62" s="129"/>
      <c r="J62" s="129"/>
      <c r="K62" s="98"/>
      <c r="L62" s="3"/>
      <c r="M62" s="81"/>
      <c r="N62" s="311">
        <v>91780.75</v>
      </c>
      <c r="O62" s="107">
        <v>44562</v>
      </c>
      <c r="P62" s="312">
        <v>102.91496833333339</v>
      </c>
      <c r="Q62" s="42"/>
      <c r="R62" s="42"/>
      <c r="S62" s="42"/>
      <c r="T62" s="42"/>
      <c r="U62" s="42"/>
      <c r="V62" s="42"/>
      <c r="W62" s="42"/>
      <c r="X62" s="42"/>
    </row>
    <row r="63" spans="1:24" s="78" customFormat="1" x14ac:dyDescent="0.2">
      <c r="A63" s="3"/>
      <c r="D63" s="129"/>
      <c r="E63" s="42"/>
      <c r="F63" s="42"/>
      <c r="G63" s="42"/>
      <c r="H63" s="42"/>
      <c r="J63" s="98"/>
      <c r="K63" s="98"/>
      <c r="L63" s="3"/>
      <c r="M63" s="81"/>
      <c r="N63" s="311">
        <v>116953.5</v>
      </c>
      <c r="O63" s="107">
        <v>44593</v>
      </c>
      <c r="P63" s="312">
        <v>104.94645583333339</v>
      </c>
      <c r="Q63" s="42"/>
      <c r="R63" s="42"/>
      <c r="S63" s="42"/>
      <c r="T63" s="42"/>
      <c r="U63" s="42"/>
      <c r="V63" s="42"/>
      <c r="W63" s="42"/>
      <c r="X63" s="42"/>
    </row>
    <row r="64" spans="1:24" s="78" customFormat="1" x14ac:dyDescent="0.2">
      <c r="A64" s="3"/>
      <c r="D64" s="130"/>
      <c r="E64" s="42"/>
      <c r="F64" s="42"/>
      <c r="G64" s="42"/>
      <c r="H64" s="42"/>
      <c r="J64" s="98"/>
      <c r="K64" s="98"/>
      <c r="L64" s="3"/>
      <c r="M64" s="81"/>
      <c r="N64" s="311">
        <v>126486.25</v>
      </c>
      <c r="O64" s="107">
        <v>44621</v>
      </c>
      <c r="P64" s="312">
        <v>106.62826833333338</v>
      </c>
      <c r="Q64" s="42"/>
      <c r="R64" s="42"/>
      <c r="S64" s="42"/>
      <c r="T64" s="42"/>
      <c r="U64" s="42"/>
      <c r="V64" s="42"/>
      <c r="W64" s="42"/>
      <c r="X64" s="42"/>
    </row>
    <row r="65" spans="1:24" s="78" customFormat="1" x14ac:dyDescent="0.2">
      <c r="A65" s="3"/>
      <c r="D65" s="130"/>
      <c r="E65" s="42"/>
      <c r="F65" s="42"/>
      <c r="G65" s="42"/>
      <c r="H65" s="42"/>
      <c r="J65" s="98"/>
      <c r="K65" s="82"/>
      <c r="L65" s="3"/>
      <c r="M65" s="81"/>
      <c r="N65" s="311">
        <v>105763.75</v>
      </c>
      <c r="O65" s="107">
        <v>44652</v>
      </c>
      <c r="P65" s="312">
        <v>107.6402558333334</v>
      </c>
      <c r="Q65" s="42"/>
      <c r="R65" s="42"/>
      <c r="S65" s="42"/>
      <c r="T65" s="42"/>
      <c r="U65" s="42"/>
      <c r="V65" s="42"/>
      <c r="W65" s="42"/>
      <c r="X65" s="42"/>
    </row>
    <row r="66" spans="1:24" s="78" customFormat="1" x14ac:dyDescent="0.2">
      <c r="A66" s="3"/>
      <c r="D66" s="130"/>
      <c r="E66" s="42"/>
      <c r="F66" s="42"/>
      <c r="G66" s="42"/>
      <c r="H66" s="42"/>
      <c r="J66" s="98"/>
      <c r="K66" s="82"/>
      <c r="L66" s="3"/>
      <c r="M66" s="81"/>
      <c r="N66" s="311">
        <v>115807.15</v>
      </c>
      <c r="O66" s="107">
        <v>44682</v>
      </c>
      <c r="P66" s="312">
        <v>110.60824500000011</v>
      </c>
      <c r="Q66" s="42"/>
      <c r="R66" s="42"/>
      <c r="S66" s="42"/>
      <c r="T66" s="42"/>
      <c r="U66" s="42"/>
      <c r="V66" s="42"/>
      <c r="W66" s="42"/>
      <c r="X66" s="42"/>
    </row>
    <row r="67" spans="1:24" s="78" customFormat="1" x14ac:dyDescent="0.2">
      <c r="A67" s="3"/>
      <c r="D67" s="130"/>
      <c r="E67" s="42"/>
      <c r="F67" s="42"/>
      <c r="G67" s="42"/>
      <c r="H67" s="42"/>
      <c r="J67" s="98"/>
      <c r="K67" s="82"/>
      <c r="L67" s="3"/>
      <c r="M67" s="81"/>
      <c r="N67" s="311">
        <v>116251.15</v>
      </c>
      <c r="O67" s="107">
        <v>44713</v>
      </c>
      <c r="P67" s="312">
        <v>112.20292000000012</v>
      </c>
      <c r="Q67" s="42"/>
      <c r="R67" s="42"/>
      <c r="S67" s="42"/>
      <c r="T67" s="42"/>
      <c r="U67" s="42"/>
      <c r="V67" s="42"/>
      <c r="W67" s="42"/>
      <c r="X67" s="42"/>
    </row>
    <row r="68" spans="1:24" s="78" customFormat="1" x14ac:dyDescent="0.2">
      <c r="A68" s="3"/>
      <c r="D68" s="130"/>
      <c r="E68" s="42"/>
      <c r="F68" s="42"/>
      <c r="G68" s="42"/>
      <c r="H68" s="42"/>
      <c r="J68" s="98"/>
      <c r="K68" s="82"/>
      <c r="L68" s="3"/>
      <c r="M68" s="81"/>
      <c r="N68" s="311">
        <v>121361.06</v>
      </c>
      <c r="O68" s="107">
        <v>44743</v>
      </c>
      <c r="P68" s="312">
        <v>113.41761250000012</v>
      </c>
      <c r="Q68" s="42"/>
      <c r="R68" s="42"/>
      <c r="S68" s="42"/>
      <c r="T68" s="42"/>
      <c r="U68" s="42"/>
      <c r="V68" s="42"/>
      <c r="W68" s="42"/>
      <c r="X68" s="42"/>
    </row>
    <row r="69" spans="1:24" s="78" customFormat="1" x14ac:dyDescent="0.2">
      <c r="A69" s="3"/>
      <c r="D69" s="130"/>
      <c r="E69" s="42"/>
      <c r="F69" s="42"/>
      <c r="G69" s="42"/>
      <c r="H69" s="42"/>
      <c r="J69" s="98"/>
      <c r="K69" s="82"/>
      <c r="L69" s="3"/>
      <c r="M69" s="81"/>
      <c r="N69" s="311">
        <v>135322.25</v>
      </c>
      <c r="O69" s="107">
        <v>44774</v>
      </c>
      <c r="P69" s="312">
        <v>115.51642083333347</v>
      </c>
      <c r="Q69" s="42"/>
      <c r="R69" s="42"/>
      <c r="S69" s="42"/>
      <c r="T69" s="42"/>
      <c r="U69" s="42"/>
      <c r="V69" s="42"/>
      <c r="W69" s="42"/>
      <c r="X69" s="42"/>
    </row>
    <row r="70" spans="1:24" s="78" customFormat="1" x14ac:dyDescent="0.2">
      <c r="A70" s="3"/>
      <c r="D70" s="130"/>
      <c r="E70" s="42"/>
      <c r="F70" s="42"/>
      <c r="G70" s="42"/>
      <c r="H70" s="42"/>
      <c r="J70" s="98"/>
      <c r="K70" s="82"/>
      <c r="L70" s="3"/>
      <c r="M70" s="81"/>
      <c r="N70" s="311">
        <v>140567.45000000001</v>
      </c>
      <c r="O70" s="107">
        <v>44805</v>
      </c>
      <c r="P70" s="312">
        <v>116.99233416666679</v>
      </c>
      <c r="Q70" s="42"/>
      <c r="R70" s="42"/>
      <c r="S70" s="42"/>
      <c r="T70" s="42"/>
      <c r="U70" s="42"/>
      <c r="V70" s="42"/>
      <c r="W70" s="42"/>
      <c r="X70" s="42"/>
    </row>
    <row r="71" spans="1:24" s="78" customFormat="1" x14ac:dyDescent="0.2">
      <c r="A71" s="3"/>
      <c r="D71" s="130"/>
      <c r="E71" s="42"/>
      <c r="F71" s="42"/>
      <c r="G71" s="42"/>
      <c r="H71" s="42"/>
      <c r="J71" s="98"/>
      <c r="K71" s="82"/>
      <c r="L71" s="3"/>
      <c r="M71" s="81"/>
      <c r="N71" s="311">
        <v>131080.595</v>
      </c>
      <c r="O71" s="107">
        <v>44835</v>
      </c>
      <c r="P71" s="312">
        <v>118.10504958333344</v>
      </c>
      <c r="Q71" s="42"/>
      <c r="R71" s="42"/>
      <c r="S71" s="42"/>
      <c r="T71" s="42"/>
      <c r="U71" s="42"/>
      <c r="V71" s="42"/>
      <c r="W71" s="42"/>
      <c r="X71" s="42"/>
    </row>
    <row r="72" spans="1:24" s="78" customFormat="1" x14ac:dyDescent="0.2">
      <c r="A72" s="3"/>
      <c r="D72" s="130"/>
      <c r="E72" s="42"/>
      <c r="F72" s="42"/>
      <c r="G72" s="42"/>
      <c r="H72" s="42"/>
      <c r="J72" s="98"/>
      <c r="K72" s="82"/>
      <c r="L72" s="3"/>
      <c r="M72" s="81"/>
      <c r="N72" s="311">
        <v>126768.5</v>
      </c>
      <c r="O72" s="107">
        <v>44866</v>
      </c>
      <c r="P72" s="312">
        <v>119.27201208333345</v>
      </c>
      <c r="Q72" s="42"/>
      <c r="R72" s="42"/>
      <c r="S72" s="42"/>
      <c r="T72" s="42"/>
      <c r="U72" s="42"/>
      <c r="V72" s="42"/>
      <c r="W72" s="42"/>
      <c r="X72" s="42"/>
    </row>
    <row r="73" spans="1:24" s="78" customFormat="1" x14ac:dyDescent="0.2">
      <c r="A73" s="3"/>
      <c r="D73" s="130"/>
      <c r="E73" s="42"/>
      <c r="F73" s="42"/>
      <c r="G73" s="42"/>
      <c r="H73" s="42"/>
      <c r="J73" s="98"/>
      <c r="K73" s="82"/>
      <c r="L73" s="3"/>
      <c r="M73" s="81"/>
      <c r="N73" s="311"/>
      <c r="O73" s="107"/>
      <c r="P73" s="312"/>
      <c r="Q73" s="42"/>
      <c r="R73" s="42"/>
      <c r="S73" s="42"/>
      <c r="T73" s="42"/>
      <c r="U73" s="42"/>
      <c r="V73" s="42"/>
      <c r="W73" s="42"/>
      <c r="X73" s="42"/>
    </row>
    <row r="74" spans="1:24" s="78" customFormat="1" x14ac:dyDescent="0.2">
      <c r="A74" s="3"/>
      <c r="D74" s="130"/>
      <c r="E74" s="42"/>
      <c r="F74" s="42"/>
      <c r="G74" s="42"/>
      <c r="H74" s="42"/>
      <c r="J74" s="98"/>
      <c r="K74" s="82"/>
      <c r="L74" s="3"/>
      <c r="M74" s="81"/>
      <c r="N74" s="311"/>
      <c r="O74" s="107"/>
      <c r="P74" s="312"/>
      <c r="Q74" s="42"/>
      <c r="R74" s="42"/>
      <c r="S74" s="42"/>
      <c r="T74" s="42"/>
      <c r="U74" s="42"/>
      <c r="V74" s="42"/>
      <c r="W74" s="42"/>
      <c r="X74" s="42"/>
    </row>
    <row r="75" spans="1:24" s="78" customFormat="1" x14ac:dyDescent="0.2">
      <c r="A75" s="3"/>
      <c r="D75" s="130"/>
      <c r="E75" s="42"/>
      <c r="F75" s="42"/>
      <c r="G75" s="42"/>
      <c r="H75" s="42"/>
      <c r="I75" s="98"/>
      <c r="J75" s="98"/>
      <c r="K75" s="82"/>
      <c r="L75" s="3"/>
      <c r="M75" s="81"/>
      <c r="N75" s="311"/>
      <c r="O75" s="107"/>
      <c r="P75" s="312"/>
      <c r="Q75" s="42"/>
      <c r="R75" s="42"/>
      <c r="S75" s="42"/>
      <c r="T75" s="42"/>
      <c r="U75" s="42"/>
      <c r="V75" s="42"/>
      <c r="W75" s="42"/>
      <c r="X75" s="42"/>
    </row>
    <row r="76" spans="1:24" s="78" customFormat="1" x14ac:dyDescent="0.2">
      <c r="A76" s="3"/>
      <c r="D76" s="130"/>
      <c r="E76" s="42"/>
      <c r="F76" s="42"/>
      <c r="G76" s="42"/>
      <c r="H76" s="42"/>
      <c r="I76" s="98"/>
      <c r="J76" s="98"/>
      <c r="K76" s="82"/>
      <c r="L76" s="3"/>
      <c r="M76" s="81"/>
      <c r="N76" s="311"/>
      <c r="O76" s="107"/>
      <c r="P76" s="312"/>
      <c r="Q76" s="42"/>
      <c r="R76" s="42"/>
      <c r="S76" s="42"/>
      <c r="T76" s="42"/>
      <c r="U76" s="42"/>
      <c r="V76" s="42"/>
      <c r="W76" s="42"/>
      <c r="X76" s="42"/>
    </row>
    <row r="77" spans="1:24" s="78" customFormat="1" x14ac:dyDescent="0.2">
      <c r="A77" s="3"/>
      <c r="D77" s="130"/>
      <c r="E77" s="42"/>
      <c r="F77" s="42"/>
      <c r="G77" s="42"/>
      <c r="H77" s="42"/>
      <c r="I77" s="98"/>
      <c r="J77" s="98"/>
      <c r="K77" s="82"/>
      <c r="L77" s="3"/>
      <c r="M77" s="81"/>
      <c r="N77" s="311"/>
      <c r="O77" s="107"/>
      <c r="P77" s="312"/>
      <c r="Q77" s="42"/>
      <c r="R77" s="42"/>
      <c r="S77" s="42"/>
      <c r="T77" s="42"/>
      <c r="U77" s="42"/>
      <c r="V77" s="42"/>
      <c r="W77" s="42"/>
      <c r="X77" s="42"/>
    </row>
    <row r="78" spans="1:24" s="78" customFormat="1" x14ac:dyDescent="0.2">
      <c r="A78" s="3"/>
      <c r="D78" s="130"/>
      <c r="E78" s="42"/>
      <c r="F78" s="42"/>
      <c r="G78" s="42"/>
      <c r="H78" s="42"/>
      <c r="I78" s="98"/>
      <c r="J78" s="98"/>
      <c r="K78" s="82"/>
      <c r="L78" s="3"/>
      <c r="M78" s="81"/>
      <c r="N78" s="311"/>
      <c r="O78" s="107"/>
      <c r="P78" s="312"/>
      <c r="Q78" s="42"/>
      <c r="R78" s="42"/>
      <c r="S78" s="42"/>
      <c r="T78" s="42"/>
      <c r="U78" s="42"/>
      <c r="V78" s="42"/>
      <c r="W78" s="42"/>
      <c r="X78" s="42"/>
    </row>
    <row r="79" spans="1:24" s="78" customFormat="1" x14ac:dyDescent="0.2">
      <c r="A79" s="3"/>
      <c r="D79" s="130"/>
      <c r="E79" s="42"/>
      <c r="F79" s="42"/>
      <c r="G79" s="42"/>
      <c r="H79" s="42"/>
      <c r="I79" s="98"/>
      <c r="J79" s="98"/>
      <c r="K79" s="82"/>
      <c r="L79" s="3"/>
      <c r="M79" s="81"/>
      <c r="N79" s="311"/>
      <c r="O79" s="107"/>
      <c r="P79" s="312"/>
      <c r="Q79" s="42"/>
      <c r="R79" s="42"/>
      <c r="S79" s="42"/>
      <c r="T79" s="42"/>
      <c r="U79" s="42"/>
      <c r="V79" s="42"/>
      <c r="W79" s="42"/>
      <c r="X79" s="42"/>
    </row>
    <row r="80" spans="1:24" s="78" customFormat="1" x14ac:dyDescent="0.2">
      <c r="A80" s="3"/>
      <c r="D80" s="130"/>
      <c r="E80" s="42"/>
      <c r="F80" s="42"/>
      <c r="G80" s="42"/>
      <c r="H80" s="42"/>
      <c r="I80" s="98"/>
      <c r="J80" s="98"/>
      <c r="K80" s="82"/>
      <c r="L80" s="126"/>
      <c r="M80" s="311"/>
      <c r="N80" s="311"/>
      <c r="O80" s="107"/>
      <c r="P80" s="312"/>
      <c r="Q80" s="42"/>
      <c r="R80" s="42"/>
      <c r="S80" s="42"/>
      <c r="T80" s="42"/>
      <c r="U80" s="42"/>
      <c r="V80" s="42"/>
      <c r="W80" s="42"/>
      <c r="X80" s="42"/>
    </row>
    <row r="81" spans="1:24" s="78" customFormat="1" x14ac:dyDescent="0.2">
      <c r="A81" s="3"/>
      <c r="D81" s="130"/>
      <c r="E81" s="42"/>
      <c r="F81" s="42"/>
      <c r="G81" s="42"/>
      <c r="H81" s="42"/>
      <c r="I81" s="98"/>
      <c r="J81" s="98"/>
      <c r="K81" s="82"/>
      <c r="L81" s="126"/>
      <c r="M81" s="311"/>
      <c r="N81" s="311"/>
      <c r="O81" s="107"/>
      <c r="P81" s="312"/>
      <c r="Q81" s="42"/>
      <c r="R81" s="42"/>
      <c r="S81" s="42"/>
      <c r="T81" s="42"/>
      <c r="U81" s="42"/>
      <c r="V81" s="42"/>
      <c r="W81" s="42"/>
      <c r="X81" s="42"/>
    </row>
    <row r="82" spans="1:24" s="78" customFormat="1" x14ac:dyDescent="0.2">
      <c r="A82" s="3"/>
      <c r="D82" s="130"/>
      <c r="E82" s="42"/>
      <c r="F82" s="42"/>
      <c r="G82" s="42"/>
      <c r="H82" s="42"/>
      <c r="I82" s="98"/>
      <c r="J82" s="98"/>
      <c r="K82" s="98"/>
      <c r="L82" s="3"/>
      <c r="M82" s="81"/>
      <c r="N82" s="311"/>
      <c r="O82" s="107"/>
      <c r="P82" s="312"/>
      <c r="Q82" s="42"/>
      <c r="R82" s="42"/>
      <c r="S82" s="42"/>
      <c r="T82" s="42"/>
      <c r="U82" s="42"/>
      <c r="V82" s="42"/>
      <c r="W82" s="42"/>
      <c r="X82" s="42"/>
    </row>
    <row r="83" spans="1:24" s="78" customFormat="1" x14ac:dyDescent="0.2">
      <c r="A83" s="3"/>
      <c r="D83" s="130"/>
      <c r="E83" s="42"/>
      <c r="F83" s="42"/>
      <c r="G83" s="42"/>
      <c r="H83" s="42"/>
      <c r="I83" s="98"/>
      <c r="J83" s="98"/>
      <c r="K83" s="98"/>
      <c r="L83" s="3"/>
      <c r="M83" s="81"/>
      <c r="N83" s="311"/>
      <c r="O83" s="107"/>
      <c r="P83" s="312"/>
      <c r="Q83" s="42"/>
      <c r="R83" s="42"/>
      <c r="S83" s="42"/>
      <c r="T83" s="42"/>
      <c r="U83" s="42"/>
      <c r="V83" s="42"/>
      <c r="W83" s="42"/>
      <c r="X83" s="42"/>
    </row>
    <row r="84" spans="1:24" s="78" customFormat="1" x14ac:dyDescent="0.2">
      <c r="A84" s="3"/>
      <c r="D84" s="130"/>
      <c r="E84" s="42"/>
      <c r="F84" s="42"/>
      <c r="G84" s="42"/>
      <c r="H84" s="42"/>
      <c r="I84" s="98"/>
      <c r="J84" s="98"/>
      <c r="K84" s="98"/>
      <c r="L84" s="3"/>
      <c r="M84" s="81"/>
      <c r="N84" s="311"/>
      <c r="O84" s="107"/>
      <c r="P84" s="312"/>
      <c r="Q84" s="42"/>
      <c r="R84" s="42"/>
      <c r="S84" s="42"/>
      <c r="T84" s="42"/>
      <c r="U84" s="42"/>
      <c r="V84" s="42"/>
      <c r="W84" s="42"/>
      <c r="X84" s="42"/>
    </row>
    <row r="85" spans="1:24" s="78" customFormat="1" x14ac:dyDescent="0.2">
      <c r="A85" s="3"/>
      <c r="D85" s="130"/>
      <c r="E85" s="42"/>
      <c r="F85" s="42"/>
      <c r="G85" s="42"/>
      <c r="H85" s="42"/>
      <c r="I85" s="98"/>
      <c r="J85" s="98"/>
      <c r="K85" s="98"/>
      <c r="L85" s="3"/>
      <c r="M85" s="81"/>
      <c r="N85" s="311"/>
      <c r="O85" s="107"/>
      <c r="P85" s="312"/>
      <c r="Q85" s="42"/>
      <c r="R85" s="42"/>
      <c r="S85" s="42"/>
      <c r="T85" s="42"/>
      <c r="U85" s="42"/>
      <c r="V85" s="42"/>
      <c r="W85" s="42"/>
      <c r="X85" s="42"/>
    </row>
    <row r="86" spans="1:24" s="78" customFormat="1" x14ac:dyDescent="0.2">
      <c r="A86" s="3"/>
      <c r="D86" s="130"/>
      <c r="E86" s="42"/>
      <c r="F86" s="42"/>
      <c r="G86" s="42"/>
      <c r="H86" s="42"/>
      <c r="I86" s="98"/>
      <c r="J86" s="98"/>
      <c r="K86" s="98"/>
      <c r="L86" s="3"/>
      <c r="M86" s="81"/>
      <c r="N86" s="311"/>
      <c r="O86" s="107"/>
      <c r="P86" s="312"/>
      <c r="Q86" s="42"/>
      <c r="R86" s="42"/>
      <c r="S86" s="42"/>
      <c r="T86" s="42"/>
      <c r="U86" s="42"/>
      <c r="V86" s="42"/>
      <c r="W86" s="42"/>
      <c r="X86" s="42"/>
    </row>
    <row r="87" spans="1:24" s="78" customFormat="1" x14ac:dyDescent="0.2">
      <c r="A87" s="3"/>
      <c r="D87" s="130"/>
      <c r="E87" s="42"/>
      <c r="F87" s="3"/>
      <c r="G87" s="3"/>
      <c r="H87" s="3"/>
      <c r="I87" s="98"/>
      <c r="J87" s="98"/>
      <c r="K87" s="98"/>
      <c r="L87" s="3"/>
      <c r="M87" s="81"/>
      <c r="N87" s="311"/>
      <c r="O87" s="107"/>
      <c r="P87" s="312"/>
      <c r="Q87" s="81"/>
      <c r="R87" s="81"/>
      <c r="S87" s="42"/>
      <c r="T87" s="42"/>
      <c r="U87" s="42"/>
      <c r="V87" s="42"/>
      <c r="W87" s="42"/>
      <c r="X87" s="42"/>
    </row>
    <row r="88" spans="1:24" s="78" customFormat="1" x14ac:dyDescent="0.2">
      <c r="A88" s="3"/>
      <c r="D88" s="130"/>
      <c r="E88" s="42"/>
      <c r="F88" s="3"/>
      <c r="G88" s="3"/>
      <c r="H88" s="3"/>
      <c r="I88" s="98"/>
      <c r="J88" s="98"/>
      <c r="K88" s="98"/>
      <c r="L88" s="3"/>
      <c r="M88" s="81"/>
      <c r="N88" s="311"/>
      <c r="O88" s="107"/>
      <c r="P88" s="312"/>
      <c r="Q88" s="81"/>
      <c r="R88" s="81"/>
      <c r="S88" s="42"/>
      <c r="T88" s="42"/>
      <c r="U88" s="42"/>
      <c r="V88" s="42"/>
      <c r="W88" s="42"/>
      <c r="X88" s="42"/>
    </row>
    <row r="89" spans="1:24" s="78" customFormat="1" x14ac:dyDescent="0.2">
      <c r="A89" s="3"/>
      <c r="D89" s="130"/>
      <c r="E89" s="42"/>
      <c r="F89" s="3"/>
      <c r="G89" s="3"/>
      <c r="H89" s="3"/>
      <c r="I89" s="98"/>
      <c r="J89" s="98"/>
      <c r="K89" s="98"/>
      <c r="L89" s="3"/>
      <c r="M89" s="81"/>
      <c r="N89" s="311"/>
      <c r="O89" s="107"/>
      <c r="P89" s="312"/>
      <c r="Q89" s="81"/>
      <c r="R89" s="81"/>
      <c r="S89" s="42"/>
      <c r="T89" s="42"/>
      <c r="U89" s="42"/>
      <c r="V89" s="42"/>
      <c r="W89" s="42"/>
      <c r="X89" s="42"/>
    </row>
    <row r="90" spans="1:24" s="78" customFormat="1" x14ac:dyDescent="0.2">
      <c r="A90" s="3"/>
      <c r="D90" s="130"/>
      <c r="E90" s="42"/>
      <c r="F90" s="3"/>
      <c r="G90" s="3"/>
      <c r="H90" s="3"/>
      <c r="I90" s="98"/>
      <c r="J90" s="98"/>
      <c r="K90" s="98"/>
      <c r="L90" s="3"/>
      <c r="M90" s="81"/>
      <c r="N90" s="311"/>
      <c r="O90" s="107"/>
      <c r="P90" s="312"/>
      <c r="Q90" s="81"/>
      <c r="R90" s="81"/>
      <c r="S90" s="42"/>
      <c r="T90" s="42"/>
      <c r="U90" s="42"/>
      <c r="V90" s="42"/>
      <c r="W90" s="42"/>
      <c r="X90" s="42"/>
    </row>
    <row r="91" spans="1:24" s="78" customFormat="1" x14ac:dyDescent="0.2">
      <c r="A91" s="3"/>
      <c r="D91" s="130"/>
      <c r="E91" s="42"/>
      <c r="F91" s="3"/>
      <c r="G91" s="3"/>
      <c r="H91" s="3"/>
      <c r="I91" s="98"/>
      <c r="J91" s="98"/>
      <c r="K91" s="98"/>
      <c r="L91" s="3"/>
      <c r="M91" s="81"/>
      <c r="N91" s="311"/>
      <c r="O91" s="107"/>
      <c r="P91" s="312"/>
      <c r="Q91" s="81"/>
      <c r="R91" s="81"/>
      <c r="S91" s="42"/>
      <c r="T91" s="42"/>
      <c r="U91" s="42"/>
      <c r="V91" s="42"/>
      <c r="W91" s="42"/>
      <c r="X91" s="42"/>
    </row>
    <row r="92" spans="1:24" s="78" customFormat="1" x14ac:dyDescent="0.2">
      <c r="A92" s="3"/>
      <c r="D92" s="130"/>
      <c r="E92" s="42"/>
      <c r="F92" s="3"/>
      <c r="G92" s="3"/>
      <c r="H92" s="3"/>
      <c r="I92" s="98"/>
      <c r="J92" s="98"/>
      <c r="K92" s="98"/>
      <c r="L92" s="3"/>
      <c r="M92" s="81"/>
      <c r="N92" s="311"/>
      <c r="O92" s="107"/>
      <c r="P92" s="312"/>
      <c r="Q92" s="81"/>
      <c r="R92" s="81"/>
      <c r="S92" s="42"/>
      <c r="T92" s="42"/>
      <c r="U92" s="42"/>
      <c r="V92" s="42"/>
      <c r="W92" s="42"/>
      <c r="X92" s="42"/>
    </row>
    <row r="93" spans="1:24" s="78" customFormat="1" x14ac:dyDescent="0.2">
      <c r="A93" s="3"/>
      <c r="D93" s="130"/>
      <c r="E93" s="42"/>
      <c r="F93" s="3"/>
      <c r="G93" s="3"/>
      <c r="H93" s="3"/>
      <c r="I93" s="98"/>
      <c r="J93" s="98"/>
      <c r="K93" s="98"/>
      <c r="L93" s="3"/>
      <c r="M93" s="81"/>
      <c r="N93" s="311"/>
      <c r="O93" s="107"/>
      <c r="P93" s="312"/>
      <c r="Q93" s="81"/>
      <c r="R93" s="81"/>
      <c r="S93" s="42"/>
      <c r="T93" s="42"/>
      <c r="U93" s="42"/>
      <c r="V93" s="42"/>
      <c r="W93" s="42"/>
      <c r="X93" s="42"/>
    </row>
    <row r="94" spans="1:24" s="78" customFormat="1" x14ac:dyDescent="0.2">
      <c r="A94" s="3"/>
      <c r="D94" s="130"/>
      <c r="E94" s="129"/>
      <c r="F94" s="3"/>
      <c r="G94" s="3"/>
      <c r="H94" s="3"/>
      <c r="I94" s="98"/>
      <c r="J94" s="98"/>
      <c r="K94" s="98"/>
      <c r="L94" s="3"/>
      <c r="M94" s="81"/>
      <c r="N94" s="311"/>
      <c r="O94" s="107"/>
      <c r="P94" s="312"/>
      <c r="Q94" s="81"/>
      <c r="R94" s="81"/>
      <c r="S94" s="42"/>
      <c r="T94" s="42"/>
      <c r="U94" s="42"/>
      <c r="V94" s="42"/>
      <c r="W94" s="42"/>
      <c r="X94" s="42"/>
    </row>
    <row r="95" spans="1:24" s="78" customFormat="1" x14ac:dyDescent="0.2">
      <c r="A95" s="3"/>
      <c r="D95" s="130"/>
      <c r="E95" s="129"/>
      <c r="F95" s="3"/>
      <c r="G95" s="3"/>
      <c r="H95" s="3"/>
      <c r="I95" s="98"/>
      <c r="J95" s="98"/>
      <c r="K95" s="98"/>
      <c r="L95" s="3"/>
      <c r="M95" s="81"/>
      <c r="N95" s="311"/>
      <c r="O95" s="107"/>
      <c r="P95" s="312"/>
      <c r="Q95" s="81"/>
      <c r="R95" s="81"/>
      <c r="S95" s="42"/>
      <c r="T95" s="42"/>
      <c r="U95" s="42"/>
      <c r="V95" s="42"/>
      <c r="W95" s="42"/>
      <c r="X95" s="42"/>
    </row>
    <row r="96" spans="1:24" s="78" customFormat="1" x14ac:dyDescent="0.2">
      <c r="A96" s="3"/>
      <c r="D96" s="130"/>
      <c r="E96" s="129"/>
      <c r="F96" s="3"/>
      <c r="G96" s="3"/>
      <c r="H96" s="3"/>
      <c r="I96" s="98"/>
      <c r="J96" s="98"/>
      <c r="K96" s="98"/>
      <c r="L96" s="3"/>
      <c r="M96" s="81"/>
      <c r="N96" s="311"/>
      <c r="O96" s="107"/>
      <c r="P96" s="312"/>
      <c r="Q96" s="81"/>
      <c r="R96" s="81"/>
      <c r="S96" s="42"/>
      <c r="T96" s="42"/>
      <c r="U96" s="42"/>
      <c r="V96" s="42"/>
      <c r="W96" s="42"/>
      <c r="X96" s="42"/>
    </row>
    <row r="97" spans="1:24" s="78" customFormat="1" x14ac:dyDescent="0.2">
      <c r="A97" s="3"/>
      <c r="D97" s="130"/>
      <c r="E97" s="129"/>
      <c r="F97" s="3"/>
      <c r="G97" s="3"/>
      <c r="H97" s="3"/>
      <c r="I97" s="98"/>
      <c r="J97" s="98"/>
      <c r="K97" s="98"/>
      <c r="L97" s="3"/>
      <c r="M97" s="81"/>
      <c r="N97" s="311"/>
      <c r="O97" s="107"/>
      <c r="P97" s="312"/>
      <c r="Q97" s="81"/>
      <c r="R97" s="81"/>
      <c r="S97" s="42"/>
      <c r="T97" s="42"/>
      <c r="U97" s="42"/>
      <c r="V97" s="42"/>
      <c r="W97" s="42"/>
      <c r="X97" s="42"/>
    </row>
    <row r="98" spans="1:24" s="78" customFormat="1" x14ac:dyDescent="0.2">
      <c r="A98" s="3"/>
      <c r="D98" s="130"/>
      <c r="E98" s="129"/>
      <c r="F98" s="3"/>
      <c r="G98" s="3"/>
      <c r="H98" s="3"/>
      <c r="I98" s="98"/>
      <c r="J98" s="98"/>
      <c r="K98" s="98"/>
      <c r="L98" s="3"/>
      <c r="M98" s="81"/>
      <c r="N98" s="311"/>
      <c r="O98" s="107"/>
      <c r="P98" s="312"/>
      <c r="Q98" s="81"/>
      <c r="R98" s="81"/>
      <c r="S98" s="42"/>
      <c r="T98" s="42"/>
      <c r="U98" s="42"/>
      <c r="V98" s="42"/>
      <c r="W98" s="42"/>
      <c r="X98" s="42"/>
    </row>
    <row r="99" spans="1:24" s="78" customFormat="1" x14ac:dyDescent="0.2">
      <c r="A99" s="3"/>
      <c r="D99" s="130"/>
      <c r="E99" s="3"/>
      <c r="F99" s="3"/>
      <c r="G99" s="3"/>
      <c r="H99" s="3"/>
      <c r="I99" s="98"/>
      <c r="J99" s="98"/>
      <c r="K99" s="98"/>
      <c r="L99" s="3"/>
      <c r="M99" s="81"/>
      <c r="N99" s="311"/>
      <c r="O99" s="107"/>
      <c r="P99" s="312"/>
      <c r="Q99" s="81"/>
      <c r="R99" s="81"/>
      <c r="S99" s="42"/>
      <c r="T99" s="42"/>
      <c r="U99" s="42"/>
      <c r="V99" s="42"/>
      <c r="W99" s="42"/>
      <c r="X99" s="42"/>
    </row>
    <row r="100" spans="1:24" s="78" customFormat="1" x14ac:dyDescent="0.2">
      <c r="A100" s="3"/>
      <c r="D100" s="130"/>
      <c r="E100" s="3"/>
      <c r="F100" s="3"/>
      <c r="G100" s="3"/>
      <c r="H100" s="3"/>
      <c r="I100" s="98"/>
      <c r="J100" s="98"/>
      <c r="K100" s="98"/>
      <c r="L100" s="3"/>
      <c r="M100" s="81"/>
      <c r="N100" s="311"/>
      <c r="O100" s="107"/>
      <c r="P100" s="312"/>
      <c r="Q100" s="81"/>
      <c r="R100" s="81"/>
      <c r="S100" s="42"/>
      <c r="T100" s="42"/>
      <c r="U100" s="42"/>
      <c r="V100" s="42"/>
      <c r="W100" s="42"/>
      <c r="X100" s="42"/>
    </row>
    <row r="101" spans="1:24" s="78" customFormat="1" x14ac:dyDescent="0.2">
      <c r="A101" s="3"/>
      <c r="D101" s="130"/>
      <c r="E101" s="3"/>
      <c r="F101" s="3"/>
      <c r="G101" s="3"/>
      <c r="H101" s="3"/>
      <c r="I101" s="98"/>
      <c r="J101" s="98"/>
      <c r="K101" s="98"/>
      <c r="L101" s="3"/>
      <c r="M101" s="81"/>
      <c r="N101" s="311"/>
      <c r="O101" s="107"/>
      <c r="P101" s="312"/>
      <c r="Q101" s="81"/>
      <c r="R101" s="81"/>
      <c r="S101" s="42"/>
      <c r="T101" s="42"/>
      <c r="U101" s="42"/>
      <c r="V101" s="42"/>
      <c r="W101" s="42"/>
      <c r="X101" s="42"/>
    </row>
    <row r="102" spans="1:24" s="78" customFormat="1" x14ac:dyDescent="0.2">
      <c r="A102" s="3"/>
      <c r="D102" s="130"/>
      <c r="E102" s="3"/>
      <c r="F102" s="3"/>
      <c r="G102" s="3"/>
      <c r="H102" s="3"/>
      <c r="I102" s="98"/>
      <c r="J102" s="98"/>
      <c r="K102" s="98"/>
      <c r="L102" s="3"/>
      <c r="M102" s="81"/>
      <c r="N102" s="311"/>
      <c r="O102" s="107"/>
      <c r="P102" s="312"/>
      <c r="Q102" s="81"/>
      <c r="R102" s="81"/>
      <c r="S102" s="42"/>
      <c r="T102" s="42"/>
      <c r="U102" s="42"/>
      <c r="V102" s="42"/>
      <c r="W102" s="42"/>
      <c r="X102" s="42"/>
    </row>
    <row r="103" spans="1:24" s="78" customFormat="1" x14ac:dyDescent="0.2">
      <c r="A103" s="3"/>
      <c r="D103" s="130"/>
      <c r="E103" s="3"/>
      <c r="F103" s="3"/>
      <c r="G103" s="3"/>
      <c r="H103" s="3"/>
      <c r="I103" s="98"/>
      <c r="J103" s="98"/>
      <c r="K103" s="98"/>
      <c r="L103" s="3"/>
      <c r="M103" s="81"/>
      <c r="N103" s="311"/>
      <c r="O103" s="107"/>
      <c r="P103" s="312"/>
      <c r="Q103" s="81"/>
      <c r="R103" s="81"/>
      <c r="S103" s="42"/>
      <c r="T103" s="42"/>
      <c r="U103" s="42"/>
      <c r="V103" s="42"/>
      <c r="W103" s="42"/>
      <c r="X103" s="42"/>
    </row>
    <row r="104" spans="1:24" s="78" customFormat="1" x14ac:dyDescent="0.2">
      <c r="A104" s="3"/>
      <c r="D104" s="130"/>
      <c r="E104" s="3"/>
      <c r="F104" s="3"/>
      <c r="G104" s="3"/>
      <c r="H104" s="3"/>
      <c r="I104" s="98"/>
      <c r="J104" s="98"/>
      <c r="K104" s="98"/>
      <c r="L104" s="3"/>
      <c r="M104" s="81"/>
      <c r="N104" s="311"/>
      <c r="O104" s="107"/>
      <c r="P104" s="312"/>
      <c r="Q104" s="81"/>
      <c r="R104" s="81"/>
      <c r="S104" s="42"/>
      <c r="T104" s="42"/>
      <c r="U104" s="42"/>
      <c r="V104" s="42"/>
      <c r="W104" s="42"/>
      <c r="X104" s="42"/>
    </row>
    <row r="105" spans="1:24" s="78" customFormat="1" x14ac:dyDescent="0.2">
      <c r="A105" s="3"/>
      <c r="D105" s="130"/>
      <c r="E105" s="3"/>
      <c r="F105" s="3"/>
      <c r="G105" s="3"/>
      <c r="H105" s="3"/>
      <c r="I105" s="98"/>
      <c r="J105" s="98"/>
      <c r="K105" s="98"/>
      <c r="L105" s="3"/>
      <c r="M105" s="81"/>
      <c r="N105" s="81"/>
      <c r="O105" s="81"/>
      <c r="P105" s="81"/>
      <c r="Q105" s="81"/>
      <c r="R105" s="81"/>
      <c r="S105" s="42"/>
      <c r="T105" s="42"/>
      <c r="U105" s="42"/>
      <c r="V105" s="42"/>
      <c r="W105" s="42"/>
      <c r="X105" s="42"/>
    </row>
    <row r="106" spans="1:24" s="78" customFormat="1" x14ac:dyDescent="0.2">
      <c r="A106" s="3"/>
      <c r="D106" s="83"/>
      <c r="E106" s="3"/>
      <c r="F106" s="3"/>
      <c r="G106" s="3"/>
      <c r="H106" s="3"/>
      <c r="I106" s="98"/>
      <c r="J106" s="98"/>
      <c r="K106" s="98"/>
      <c r="L106" s="3"/>
      <c r="M106" s="81"/>
      <c r="N106" s="81"/>
      <c r="O106" s="81"/>
      <c r="P106" s="81"/>
      <c r="Q106" s="81"/>
      <c r="R106" s="81"/>
      <c r="S106" s="42"/>
      <c r="T106" s="42"/>
      <c r="U106" s="42"/>
      <c r="V106" s="42"/>
      <c r="W106" s="42"/>
      <c r="X106" s="42"/>
    </row>
    <row r="107" spans="1:24" s="78" customFormat="1" x14ac:dyDescent="0.2">
      <c r="A107" s="3"/>
      <c r="D107" s="83"/>
      <c r="E107" s="3"/>
      <c r="F107" s="3"/>
      <c r="G107" s="3"/>
      <c r="H107" s="3"/>
      <c r="I107" s="98"/>
      <c r="J107" s="98"/>
      <c r="K107" s="98"/>
      <c r="L107" s="3"/>
      <c r="M107" s="81"/>
      <c r="N107" s="81"/>
      <c r="O107" s="81"/>
      <c r="P107" s="81"/>
      <c r="Q107" s="81"/>
      <c r="R107" s="81"/>
      <c r="S107" s="42"/>
      <c r="T107" s="42"/>
      <c r="U107" s="42"/>
      <c r="V107" s="42"/>
      <c r="W107" s="42"/>
      <c r="X107" s="42"/>
    </row>
    <row r="108" spans="1:24" s="78" customFormat="1" x14ac:dyDescent="0.2">
      <c r="A108" s="3"/>
      <c r="D108" s="83"/>
      <c r="E108" s="3"/>
      <c r="F108" s="3"/>
      <c r="G108" s="3"/>
      <c r="H108" s="3"/>
      <c r="I108" s="98"/>
      <c r="J108" s="98"/>
      <c r="K108" s="98"/>
      <c r="L108" s="3"/>
      <c r="M108" s="81"/>
      <c r="N108" s="81"/>
      <c r="O108" s="81"/>
      <c r="P108" s="81"/>
      <c r="Q108" s="81"/>
      <c r="R108" s="81"/>
      <c r="S108" s="42"/>
      <c r="T108" s="42"/>
      <c r="U108" s="42"/>
      <c r="V108" s="42"/>
      <c r="W108" s="42"/>
      <c r="X108" s="42"/>
    </row>
    <row r="109" spans="1:24" s="78" customFormat="1" x14ac:dyDescent="0.2">
      <c r="A109" s="3"/>
      <c r="D109" s="83"/>
      <c r="E109" s="3"/>
      <c r="F109" s="3"/>
      <c r="G109" s="3"/>
      <c r="H109" s="3"/>
      <c r="I109" s="98"/>
      <c r="J109" s="98"/>
      <c r="K109" s="98"/>
      <c r="L109" s="3"/>
      <c r="M109" s="81"/>
      <c r="N109" s="81"/>
      <c r="O109" s="81"/>
      <c r="P109" s="81"/>
      <c r="Q109" s="81"/>
      <c r="R109" s="81"/>
      <c r="S109" s="42"/>
      <c r="T109" s="42"/>
      <c r="U109" s="42"/>
      <c r="V109" s="42"/>
      <c r="W109" s="42"/>
      <c r="X109" s="42"/>
    </row>
    <row r="110" spans="1:24" s="78" customFormat="1" x14ac:dyDescent="0.2">
      <c r="A110" s="3"/>
      <c r="D110" s="83"/>
      <c r="E110" s="3"/>
      <c r="F110" s="3"/>
      <c r="G110" s="3"/>
      <c r="H110" s="3"/>
      <c r="I110" s="98"/>
      <c r="J110" s="98"/>
      <c r="K110" s="98"/>
      <c r="L110" s="3"/>
      <c r="M110" s="81"/>
      <c r="N110" s="81"/>
      <c r="O110" s="81"/>
      <c r="P110" s="81"/>
      <c r="Q110" s="81"/>
      <c r="R110" s="81"/>
      <c r="S110" s="42"/>
      <c r="T110" s="42"/>
      <c r="U110" s="42"/>
      <c r="V110" s="42"/>
      <c r="W110" s="42"/>
      <c r="X110" s="42"/>
    </row>
    <row r="111" spans="1:24" s="78" customFormat="1" x14ac:dyDescent="0.2">
      <c r="A111" s="3"/>
      <c r="D111" s="83"/>
      <c r="E111" s="3"/>
      <c r="F111" s="3"/>
      <c r="G111" s="3"/>
      <c r="H111" s="3"/>
      <c r="I111" s="98"/>
      <c r="J111" s="98"/>
      <c r="K111" s="98"/>
      <c r="L111" s="3"/>
      <c r="M111" s="81"/>
      <c r="N111" s="81"/>
      <c r="O111" s="81"/>
      <c r="P111" s="81"/>
      <c r="Q111" s="81"/>
      <c r="R111" s="81"/>
      <c r="S111" s="42"/>
      <c r="T111" s="42"/>
      <c r="U111" s="42"/>
      <c r="V111" s="42"/>
      <c r="W111" s="42"/>
      <c r="X111" s="42"/>
    </row>
    <row r="112" spans="1:24" s="78" customFormat="1" x14ac:dyDescent="0.2">
      <c r="A112" s="3"/>
      <c r="D112" s="3"/>
      <c r="E112" s="3"/>
      <c r="F112" s="3"/>
      <c r="G112" s="3"/>
      <c r="H112" s="3"/>
      <c r="I112" s="98"/>
      <c r="J112" s="98"/>
      <c r="K112" s="98"/>
      <c r="L112" s="3"/>
      <c r="M112" s="81"/>
      <c r="N112" s="81"/>
      <c r="O112" s="81"/>
      <c r="P112" s="81"/>
      <c r="Q112" s="81"/>
      <c r="R112" s="81"/>
      <c r="S112" s="42"/>
      <c r="T112" s="42"/>
      <c r="U112" s="42"/>
      <c r="V112" s="42"/>
      <c r="W112" s="42"/>
      <c r="X112" s="42"/>
    </row>
    <row r="113" spans="1:24" s="78" customFormat="1" x14ac:dyDescent="0.2">
      <c r="A113" s="3"/>
      <c r="D113" s="3"/>
      <c r="E113" s="3"/>
      <c r="F113" s="3"/>
      <c r="G113" s="3"/>
      <c r="H113" s="3"/>
      <c r="I113" s="98"/>
      <c r="J113" s="98"/>
      <c r="K113" s="98"/>
      <c r="L113" s="3"/>
      <c r="M113" s="81"/>
      <c r="N113" s="81"/>
      <c r="O113" s="81"/>
      <c r="P113" s="81"/>
      <c r="Q113" s="81"/>
      <c r="R113" s="81"/>
      <c r="S113" s="42"/>
      <c r="T113" s="42"/>
      <c r="U113" s="42"/>
      <c r="V113" s="42"/>
      <c r="W113" s="42"/>
      <c r="X113" s="42"/>
    </row>
    <row r="114" spans="1:24" s="78" customFormat="1" x14ac:dyDescent="0.2">
      <c r="A114" s="3"/>
      <c r="D114" s="3"/>
      <c r="E114" s="3"/>
      <c r="F114" s="3"/>
      <c r="G114" s="3"/>
      <c r="H114" s="3"/>
      <c r="I114" s="98"/>
      <c r="J114" s="98"/>
      <c r="K114" s="98"/>
      <c r="L114" s="3"/>
      <c r="M114" s="81"/>
      <c r="N114" s="81"/>
      <c r="O114" s="81"/>
      <c r="P114" s="81"/>
      <c r="Q114" s="81"/>
      <c r="R114" s="81"/>
      <c r="S114" s="42"/>
      <c r="T114" s="42"/>
      <c r="U114" s="42"/>
      <c r="V114" s="42"/>
      <c r="W114" s="42"/>
      <c r="X114" s="42"/>
    </row>
    <row r="115" spans="1:24" s="78" customFormat="1" x14ac:dyDescent="0.2">
      <c r="A115" s="3"/>
      <c r="D115" s="3"/>
      <c r="E115" s="3"/>
      <c r="F115" s="3"/>
      <c r="G115" s="3"/>
      <c r="H115" s="3"/>
      <c r="I115" s="98"/>
      <c r="J115" s="98"/>
      <c r="K115" s="98"/>
      <c r="L115" s="3"/>
      <c r="M115" s="81"/>
      <c r="N115" s="81"/>
      <c r="O115" s="81"/>
      <c r="P115" s="81"/>
      <c r="Q115" s="81"/>
      <c r="R115" s="81"/>
      <c r="S115" s="42"/>
      <c r="T115" s="42"/>
      <c r="U115" s="42"/>
      <c r="V115" s="42"/>
      <c r="W115" s="42"/>
      <c r="X115" s="42"/>
    </row>
    <row r="116" spans="1:24" s="78" customFormat="1" x14ac:dyDescent="0.2">
      <c r="A116" s="3"/>
      <c r="D116" s="3"/>
      <c r="E116" s="3"/>
      <c r="F116" s="3"/>
      <c r="G116" s="3"/>
      <c r="H116" s="3"/>
      <c r="I116" s="98"/>
      <c r="J116" s="98"/>
      <c r="K116" s="98"/>
      <c r="L116" s="3"/>
      <c r="M116" s="81"/>
      <c r="N116" s="81"/>
      <c r="O116" s="81"/>
      <c r="P116" s="81"/>
      <c r="Q116" s="81"/>
      <c r="R116" s="81"/>
      <c r="S116" s="42"/>
      <c r="T116" s="42"/>
      <c r="U116" s="42"/>
      <c r="V116" s="42"/>
      <c r="W116" s="42"/>
      <c r="X116" s="42"/>
    </row>
    <row r="117" spans="1:24" s="78" customFormat="1" x14ac:dyDescent="0.2">
      <c r="A117" s="3"/>
      <c r="B117" s="126"/>
      <c r="C117" s="3"/>
      <c r="D117" s="3"/>
      <c r="E117" s="3"/>
      <c r="F117" s="3"/>
      <c r="G117" s="3"/>
      <c r="H117" s="3"/>
      <c r="I117" s="98"/>
      <c r="J117" s="98"/>
      <c r="K117" s="98"/>
      <c r="L117" s="3"/>
      <c r="M117" s="81"/>
      <c r="N117" s="81"/>
      <c r="O117" s="81"/>
      <c r="P117" s="81"/>
      <c r="Q117" s="81"/>
      <c r="R117" s="81"/>
      <c r="S117" s="42"/>
      <c r="T117" s="42"/>
      <c r="U117" s="42"/>
      <c r="V117" s="42"/>
      <c r="W117" s="42"/>
      <c r="X117" s="42"/>
    </row>
    <row r="118" spans="1:24" s="78" customFormat="1" x14ac:dyDescent="0.2">
      <c r="A118" s="3"/>
      <c r="B118" s="126"/>
      <c r="C118" s="3"/>
      <c r="D118" s="3"/>
      <c r="E118" s="3"/>
      <c r="F118" s="3"/>
      <c r="G118" s="3"/>
      <c r="H118" s="3"/>
      <c r="I118" s="98"/>
      <c r="J118" s="98"/>
      <c r="K118" s="98"/>
      <c r="L118" s="3"/>
      <c r="M118" s="81"/>
      <c r="N118" s="81"/>
      <c r="O118" s="81"/>
      <c r="P118" s="81"/>
      <c r="Q118" s="81"/>
      <c r="R118" s="81"/>
      <c r="S118" s="42"/>
      <c r="T118" s="42"/>
      <c r="U118" s="42"/>
      <c r="V118" s="42"/>
      <c r="W118" s="42"/>
      <c r="X118" s="42"/>
    </row>
    <row r="119" spans="1:24" s="78" customFormat="1" x14ac:dyDescent="0.2">
      <c r="A119" s="3"/>
      <c r="B119" s="126"/>
      <c r="C119" s="3"/>
      <c r="D119" s="3"/>
      <c r="E119" s="3"/>
      <c r="F119" s="3"/>
      <c r="G119" s="3"/>
      <c r="H119" s="3"/>
      <c r="I119" s="98"/>
      <c r="J119" s="98"/>
      <c r="K119" s="98"/>
      <c r="L119" s="3"/>
      <c r="M119" s="81"/>
      <c r="N119" s="81"/>
      <c r="O119" s="81"/>
      <c r="P119" s="81"/>
      <c r="Q119" s="81"/>
      <c r="R119" s="81"/>
      <c r="S119" s="42"/>
      <c r="T119" s="42"/>
      <c r="U119" s="42"/>
      <c r="V119" s="42"/>
      <c r="W119" s="42"/>
      <c r="X119" s="42"/>
    </row>
    <row r="120" spans="1:24" s="78" customFormat="1" x14ac:dyDescent="0.2">
      <c r="A120" s="3"/>
      <c r="B120" s="3"/>
      <c r="C120" s="3"/>
      <c r="D120" s="3"/>
      <c r="E120" s="3"/>
      <c r="F120" s="3"/>
      <c r="G120" s="3"/>
      <c r="H120" s="3"/>
      <c r="I120" s="98"/>
      <c r="J120" s="98"/>
      <c r="K120" s="98"/>
      <c r="L120" s="3"/>
      <c r="M120" s="81"/>
      <c r="N120" s="81"/>
      <c r="O120" s="81"/>
      <c r="P120" s="81"/>
      <c r="Q120" s="81"/>
      <c r="R120" s="81"/>
      <c r="S120" s="42"/>
      <c r="T120" s="42"/>
      <c r="U120" s="42"/>
      <c r="V120" s="42"/>
      <c r="W120" s="42"/>
      <c r="X120" s="42"/>
    </row>
    <row r="121" spans="1:24" s="78" customFormat="1" x14ac:dyDescent="0.2">
      <c r="A121" s="3"/>
      <c r="B121" s="3"/>
      <c r="C121" s="3"/>
      <c r="D121" s="3"/>
      <c r="E121" s="3"/>
      <c r="F121" s="3"/>
      <c r="G121" s="3"/>
      <c r="H121" s="3"/>
      <c r="I121" s="98"/>
      <c r="J121" s="98"/>
      <c r="K121" s="98"/>
      <c r="L121" s="3"/>
      <c r="M121" s="81"/>
      <c r="N121" s="81"/>
      <c r="O121" s="81"/>
      <c r="P121" s="81"/>
      <c r="Q121" s="81"/>
      <c r="R121" s="81"/>
      <c r="S121" s="42"/>
      <c r="T121" s="42"/>
      <c r="U121" s="42"/>
      <c r="V121" s="42"/>
      <c r="W121" s="42"/>
      <c r="X121" s="42"/>
    </row>
    <row r="122" spans="1:24" s="78" customFormat="1" x14ac:dyDescent="0.2">
      <c r="A122" s="3"/>
      <c r="B122" s="3"/>
      <c r="C122" s="3"/>
      <c r="D122" s="3"/>
      <c r="E122" s="3"/>
      <c r="F122" s="3"/>
      <c r="G122" s="3"/>
      <c r="H122" s="3"/>
      <c r="I122" s="98"/>
      <c r="J122" s="98"/>
      <c r="K122" s="98"/>
      <c r="L122" s="3"/>
      <c r="M122" s="81"/>
      <c r="N122" s="81"/>
      <c r="O122" s="81"/>
      <c r="P122" s="81"/>
      <c r="Q122" s="81"/>
      <c r="R122" s="81"/>
      <c r="S122" s="42"/>
      <c r="T122" s="42"/>
      <c r="U122" s="42"/>
      <c r="V122" s="42"/>
      <c r="W122" s="42"/>
      <c r="X122" s="42"/>
    </row>
    <row r="123" spans="1:24" s="78" customFormat="1" x14ac:dyDescent="0.2">
      <c r="A123" s="3"/>
      <c r="B123" s="3"/>
      <c r="C123" s="3"/>
      <c r="D123" s="3"/>
      <c r="E123" s="3"/>
      <c r="F123" s="3"/>
      <c r="G123" s="3"/>
      <c r="H123" s="3"/>
      <c r="I123" s="98"/>
      <c r="J123" s="98"/>
      <c r="K123" s="98"/>
      <c r="L123" s="3"/>
      <c r="M123" s="81"/>
      <c r="N123" s="81"/>
      <c r="O123" s="81"/>
      <c r="P123" s="81"/>
      <c r="Q123" s="81"/>
      <c r="R123" s="81"/>
      <c r="S123" s="42"/>
      <c r="T123" s="42"/>
      <c r="U123" s="42"/>
      <c r="V123" s="42"/>
      <c r="W123" s="42"/>
      <c r="X123" s="42"/>
    </row>
    <row r="124" spans="1:24" s="78" customFormat="1" x14ac:dyDescent="0.2">
      <c r="A124" s="3"/>
      <c r="B124" s="3"/>
      <c r="C124" s="3"/>
      <c r="D124" s="3"/>
      <c r="E124" s="3"/>
      <c r="F124" s="3"/>
      <c r="G124" s="3"/>
      <c r="H124" s="3"/>
      <c r="I124" s="98"/>
      <c r="J124" s="98"/>
      <c r="K124" s="98"/>
      <c r="L124" s="3"/>
      <c r="M124" s="81"/>
      <c r="N124" s="81"/>
      <c r="O124" s="81"/>
      <c r="P124" s="81"/>
      <c r="Q124" s="81"/>
      <c r="R124" s="81"/>
      <c r="S124" s="42"/>
      <c r="T124" s="42"/>
      <c r="U124" s="42"/>
      <c r="V124" s="42"/>
      <c r="W124" s="42"/>
      <c r="X124" s="42"/>
    </row>
    <row r="125" spans="1:24" s="78" customFormat="1" x14ac:dyDescent="0.2">
      <c r="A125" s="3"/>
      <c r="B125" s="3"/>
      <c r="C125" s="3"/>
      <c r="D125" s="3"/>
      <c r="E125" s="3"/>
      <c r="F125" s="3"/>
      <c r="G125" s="3"/>
      <c r="H125" s="3"/>
      <c r="I125" s="98"/>
      <c r="J125" s="98"/>
      <c r="K125" s="98"/>
      <c r="L125" s="3"/>
      <c r="M125" s="81"/>
      <c r="N125" s="81"/>
      <c r="O125" s="81"/>
      <c r="P125" s="81"/>
      <c r="Q125" s="81"/>
      <c r="R125" s="81"/>
      <c r="S125" s="42"/>
      <c r="T125" s="42"/>
      <c r="U125" s="42"/>
      <c r="V125" s="42"/>
      <c r="W125" s="42"/>
      <c r="X125" s="42"/>
    </row>
    <row r="126" spans="1:24" s="78" customFormat="1" x14ac:dyDescent="0.2">
      <c r="A126" s="3"/>
      <c r="B126" s="3"/>
      <c r="C126" s="3"/>
      <c r="D126" s="3"/>
      <c r="E126" s="3"/>
      <c r="F126" s="3"/>
      <c r="G126" s="3"/>
      <c r="H126" s="3"/>
      <c r="I126" s="98"/>
      <c r="J126" s="98"/>
      <c r="K126" s="98"/>
      <c r="L126" s="3"/>
      <c r="M126" s="81"/>
      <c r="N126" s="81"/>
      <c r="O126" s="81"/>
      <c r="P126" s="81"/>
      <c r="Q126" s="81"/>
      <c r="R126" s="81"/>
      <c r="S126" s="42"/>
      <c r="T126" s="42"/>
      <c r="U126" s="42"/>
      <c r="V126" s="42"/>
      <c r="W126" s="42"/>
      <c r="X126" s="42"/>
    </row>
    <row r="127" spans="1:24" s="78" customFormat="1" x14ac:dyDescent="0.2">
      <c r="A127" s="3"/>
      <c r="B127" s="3"/>
      <c r="C127" s="3"/>
      <c r="D127" s="3"/>
      <c r="E127" s="3"/>
      <c r="F127" s="3"/>
      <c r="G127" s="3"/>
      <c r="H127" s="3"/>
      <c r="I127" s="98"/>
      <c r="J127" s="98"/>
      <c r="K127" s="98"/>
      <c r="L127" s="3"/>
      <c r="M127" s="81"/>
      <c r="N127" s="81"/>
      <c r="O127" s="81"/>
      <c r="P127" s="81"/>
      <c r="Q127" s="81"/>
      <c r="R127" s="81"/>
      <c r="S127" s="42"/>
      <c r="T127" s="42"/>
      <c r="U127" s="42"/>
      <c r="V127" s="42"/>
      <c r="W127" s="42"/>
      <c r="X127" s="42"/>
    </row>
    <row r="128" spans="1:24" s="78" customFormat="1" x14ac:dyDescent="0.2">
      <c r="A128" s="3"/>
      <c r="B128" s="3"/>
      <c r="C128" s="3"/>
      <c r="D128" s="3"/>
      <c r="E128" s="3"/>
      <c r="F128" s="3"/>
      <c r="G128" s="3"/>
      <c r="H128" s="3"/>
      <c r="I128" s="98"/>
      <c r="J128" s="98"/>
      <c r="K128" s="98"/>
      <c r="L128" s="3"/>
      <c r="M128" s="81"/>
      <c r="N128" s="81"/>
      <c r="O128" s="81"/>
      <c r="P128" s="81"/>
      <c r="Q128" s="81"/>
      <c r="R128" s="81"/>
      <c r="S128" s="42"/>
      <c r="T128" s="42"/>
      <c r="U128" s="42"/>
      <c r="V128" s="42"/>
      <c r="W128" s="42"/>
      <c r="X128" s="42"/>
    </row>
    <row r="129" spans="1:24" s="78" customFormat="1" x14ac:dyDescent="0.2">
      <c r="A129" s="3"/>
      <c r="B129" s="3"/>
      <c r="C129" s="3"/>
      <c r="D129" s="3"/>
      <c r="E129" s="3"/>
      <c r="F129" s="3"/>
      <c r="G129" s="3"/>
      <c r="H129" s="3"/>
      <c r="I129" s="98"/>
      <c r="J129" s="98"/>
      <c r="K129" s="98"/>
      <c r="L129" s="3"/>
      <c r="M129" s="81"/>
      <c r="N129" s="81"/>
      <c r="O129" s="81"/>
      <c r="P129" s="81"/>
      <c r="Q129" s="81"/>
      <c r="R129" s="81"/>
      <c r="S129" s="42"/>
      <c r="T129" s="42"/>
      <c r="U129" s="42"/>
      <c r="V129" s="42"/>
      <c r="W129" s="42"/>
      <c r="X129" s="42"/>
    </row>
    <row r="130" spans="1:24" s="78" customFormat="1" x14ac:dyDescent="0.2">
      <c r="A130" s="3"/>
      <c r="B130" s="3"/>
      <c r="C130" s="3"/>
      <c r="D130" s="3"/>
      <c r="E130" s="3"/>
      <c r="F130" s="3"/>
      <c r="G130" s="3"/>
      <c r="H130" s="3"/>
      <c r="I130" s="98"/>
      <c r="J130" s="98"/>
      <c r="K130" s="98"/>
      <c r="L130" s="3"/>
      <c r="M130" s="81"/>
      <c r="N130" s="81"/>
      <c r="O130" s="81"/>
      <c r="P130" s="81"/>
      <c r="Q130" s="81"/>
      <c r="R130" s="81"/>
      <c r="S130" s="42"/>
      <c r="T130" s="42"/>
      <c r="U130" s="42"/>
      <c r="V130" s="42"/>
      <c r="W130" s="42"/>
      <c r="X130" s="42"/>
    </row>
    <row r="131" spans="1:24" s="78" customFormat="1" x14ac:dyDescent="0.2">
      <c r="A131" s="3"/>
      <c r="B131" s="3"/>
      <c r="C131" s="3"/>
      <c r="D131" s="3"/>
      <c r="E131" s="3"/>
      <c r="F131" s="3"/>
      <c r="G131" s="3"/>
      <c r="H131" s="3"/>
      <c r="I131" s="98"/>
      <c r="J131" s="98"/>
      <c r="K131" s="98"/>
      <c r="L131" s="3"/>
      <c r="M131" s="81"/>
      <c r="N131" s="81"/>
      <c r="O131" s="81"/>
      <c r="P131" s="81"/>
      <c r="Q131" s="81"/>
      <c r="R131" s="81"/>
      <c r="S131" s="42"/>
      <c r="T131" s="42"/>
      <c r="U131" s="42"/>
      <c r="V131" s="42"/>
      <c r="W131" s="42"/>
      <c r="X131" s="42"/>
    </row>
    <row r="132" spans="1:24" s="78" customFormat="1" x14ac:dyDescent="0.2">
      <c r="A132" s="3"/>
      <c r="B132" s="3"/>
      <c r="C132" s="3"/>
      <c r="D132" s="3"/>
      <c r="E132" s="3"/>
      <c r="F132" s="3"/>
      <c r="G132" s="3"/>
      <c r="H132" s="3"/>
      <c r="I132" s="98"/>
      <c r="J132" s="98"/>
      <c r="K132" s="98"/>
      <c r="L132" s="3"/>
      <c r="M132" s="81"/>
      <c r="N132" s="81"/>
      <c r="O132" s="81"/>
      <c r="P132" s="81"/>
      <c r="Q132" s="81"/>
      <c r="R132" s="81"/>
      <c r="S132" s="42"/>
      <c r="T132" s="42"/>
      <c r="U132" s="42"/>
      <c r="V132" s="42"/>
      <c r="W132" s="42"/>
      <c r="X132" s="42"/>
    </row>
    <row r="133" spans="1:24" s="78" customFormat="1" x14ac:dyDescent="0.2">
      <c r="A133" s="3"/>
      <c r="B133" s="3"/>
      <c r="C133" s="3"/>
      <c r="D133" s="3"/>
      <c r="E133" s="3"/>
      <c r="F133" s="3"/>
      <c r="G133" s="3"/>
      <c r="H133" s="3"/>
      <c r="I133" s="98"/>
      <c r="J133" s="98"/>
      <c r="K133" s="98"/>
      <c r="L133" s="3"/>
      <c r="M133" s="81"/>
      <c r="N133" s="81"/>
      <c r="O133" s="81"/>
      <c r="P133" s="81"/>
      <c r="Q133" s="81"/>
      <c r="R133" s="81"/>
      <c r="S133" s="42"/>
      <c r="T133" s="42"/>
      <c r="U133" s="42"/>
      <c r="V133" s="42"/>
      <c r="W133" s="42"/>
      <c r="X133" s="42"/>
    </row>
    <row r="134" spans="1:24" s="78" customFormat="1" x14ac:dyDescent="0.2">
      <c r="A134" s="3"/>
      <c r="B134" s="3"/>
      <c r="C134" s="3"/>
      <c r="D134" s="3"/>
      <c r="E134" s="3"/>
      <c r="F134" s="3"/>
      <c r="G134" s="3"/>
      <c r="H134" s="3"/>
      <c r="I134" s="98"/>
      <c r="J134" s="98"/>
      <c r="K134" s="98"/>
      <c r="L134" s="3"/>
      <c r="M134" s="81"/>
      <c r="N134" s="81"/>
      <c r="O134" s="81"/>
      <c r="P134" s="81"/>
      <c r="Q134" s="81"/>
      <c r="R134" s="81"/>
      <c r="S134" s="42"/>
      <c r="T134" s="42"/>
      <c r="U134" s="42"/>
      <c r="V134" s="42"/>
      <c r="W134" s="42"/>
      <c r="X134" s="42"/>
    </row>
    <row r="135" spans="1:24" s="78" customFormat="1" x14ac:dyDescent="0.2">
      <c r="A135" s="3"/>
      <c r="B135" s="3"/>
      <c r="C135" s="3"/>
      <c r="D135" s="3"/>
      <c r="E135" s="3"/>
      <c r="F135" s="3"/>
      <c r="G135" s="3"/>
      <c r="H135" s="3"/>
      <c r="I135" s="98"/>
      <c r="J135" s="98"/>
      <c r="K135" s="98"/>
      <c r="L135" s="3"/>
      <c r="M135" s="81"/>
      <c r="N135" s="81"/>
      <c r="O135" s="81"/>
      <c r="P135" s="81"/>
      <c r="Q135" s="81"/>
      <c r="R135" s="81"/>
      <c r="S135" s="42"/>
      <c r="T135" s="42"/>
      <c r="U135" s="42"/>
      <c r="V135" s="42"/>
      <c r="W135" s="42"/>
      <c r="X135" s="42"/>
    </row>
    <row r="136" spans="1:24" s="78" customFormat="1" x14ac:dyDescent="0.2">
      <c r="A136" s="3"/>
      <c r="B136" s="3"/>
      <c r="C136" s="3"/>
      <c r="D136" s="3"/>
      <c r="E136" s="3"/>
      <c r="F136" s="3"/>
      <c r="G136" s="3"/>
      <c r="H136" s="3"/>
      <c r="I136" s="98"/>
      <c r="J136" s="98"/>
      <c r="K136" s="98"/>
      <c r="L136" s="3"/>
      <c r="M136" s="81"/>
      <c r="N136" s="81"/>
      <c r="O136" s="81"/>
      <c r="P136" s="81"/>
      <c r="Q136" s="81"/>
      <c r="R136" s="81"/>
      <c r="S136" s="42"/>
      <c r="T136" s="42"/>
      <c r="U136" s="42"/>
      <c r="V136" s="42"/>
      <c r="W136" s="42"/>
      <c r="X136" s="42"/>
    </row>
    <row r="137" spans="1:24" s="78" customFormat="1" x14ac:dyDescent="0.2">
      <c r="A137" s="98"/>
      <c r="B137" s="3"/>
      <c r="C137" s="3"/>
      <c r="D137" s="3"/>
      <c r="E137" s="98"/>
      <c r="F137" s="98"/>
      <c r="G137" s="98"/>
      <c r="H137" s="98"/>
      <c r="I137" s="98"/>
      <c r="J137" s="98"/>
      <c r="K137" s="98"/>
      <c r="L137" s="3"/>
      <c r="M137" s="81"/>
      <c r="N137" s="81"/>
      <c r="O137" s="81"/>
      <c r="P137" s="81"/>
      <c r="Q137" s="81"/>
      <c r="R137" s="81"/>
      <c r="S137" s="42"/>
      <c r="T137" s="42"/>
      <c r="U137" s="42"/>
      <c r="V137" s="42"/>
      <c r="W137" s="42"/>
      <c r="X137" s="42"/>
    </row>
    <row r="138" spans="1:24" s="78" customFormat="1" x14ac:dyDescent="0.2">
      <c r="A138" s="98"/>
      <c r="B138" s="3"/>
      <c r="C138" s="3"/>
      <c r="D138" s="3"/>
      <c r="E138" s="98"/>
      <c r="F138" s="98"/>
      <c r="G138" s="98"/>
      <c r="H138" s="98"/>
      <c r="I138" s="98"/>
      <c r="J138" s="98"/>
      <c r="K138" s="98"/>
      <c r="L138" s="3"/>
      <c r="M138" s="81"/>
      <c r="N138" s="81"/>
      <c r="O138" s="81"/>
      <c r="P138" s="81"/>
      <c r="Q138" s="81"/>
      <c r="R138" s="81"/>
      <c r="S138" s="42"/>
      <c r="T138" s="42"/>
      <c r="U138" s="42"/>
      <c r="V138" s="42"/>
      <c r="W138" s="42"/>
      <c r="X138" s="42"/>
    </row>
    <row r="139" spans="1:24" s="78" customFormat="1" x14ac:dyDescent="0.2">
      <c r="A139" s="98"/>
      <c r="B139" s="3"/>
      <c r="C139" s="3"/>
      <c r="D139" s="3"/>
      <c r="E139" s="98"/>
      <c r="F139" s="98"/>
      <c r="G139" s="98"/>
      <c r="H139" s="98"/>
      <c r="I139" s="98"/>
      <c r="J139" s="98"/>
      <c r="K139" s="98"/>
      <c r="L139" s="3"/>
      <c r="M139" s="81"/>
      <c r="N139" s="81"/>
      <c r="O139" s="81"/>
      <c r="P139" s="81"/>
      <c r="Q139" s="81"/>
      <c r="R139" s="81"/>
      <c r="S139" s="42"/>
      <c r="T139" s="42"/>
      <c r="U139" s="42"/>
      <c r="V139" s="42"/>
      <c r="W139" s="42"/>
      <c r="X139" s="42"/>
    </row>
    <row r="140" spans="1:24" s="78" customFormat="1" x14ac:dyDescent="0.2">
      <c r="A140" s="98"/>
      <c r="B140" s="3"/>
      <c r="C140" s="3"/>
      <c r="D140" s="3"/>
      <c r="E140" s="98"/>
      <c r="F140" s="98"/>
      <c r="G140" s="98"/>
      <c r="H140" s="98"/>
      <c r="I140" s="98"/>
      <c r="J140" s="98"/>
      <c r="K140" s="98"/>
      <c r="L140" s="3"/>
      <c r="M140" s="81"/>
      <c r="N140" s="81"/>
      <c r="O140" s="81"/>
      <c r="P140" s="81"/>
      <c r="Q140" s="81"/>
      <c r="R140" s="81"/>
      <c r="S140" s="42"/>
      <c r="T140" s="42"/>
      <c r="U140" s="42"/>
      <c r="V140" s="42"/>
      <c r="W140" s="42"/>
      <c r="X140" s="42"/>
    </row>
    <row r="141" spans="1:24" s="78" customFormat="1" x14ac:dyDescent="0.2">
      <c r="A141" s="98"/>
      <c r="B141" s="3"/>
      <c r="C141" s="3"/>
      <c r="D141" s="3"/>
      <c r="E141" s="98"/>
      <c r="F141" s="98"/>
      <c r="G141" s="98"/>
      <c r="H141" s="98"/>
      <c r="I141" s="98"/>
      <c r="J141" s="98"/>
      <c r="K141" s="98"/>
      <c r="L141" s="3"/>
      <c r="M141" s="81"/>
      <c r="N141" s="81"/>
      <c r="O141" s="81"/>
      <c r="P141" s="81"/>
      <c r="Q141" s="81"/>
      <c r="R141" s="81"/>
      <c r="S141" s="42"/>
      <c r="T141" s="42"/>
      <c r="U141" s="42"/>
      <c r="V141" s="42"/>
      <c r="W141" s="42"/>
      <c r="X141" s="42"/>
    </row>
    <row r="142" spans="1:24" s="78" customFormat="1" x14ac:dyDescent="0.2">
      <c r="A142" s="98"/>
      <c r="B142" s="3"/>
      <c r="C142" s="3"/>
      <c r="D142" s="3"/>
      <c r="E142" s="98"/>
      <c r="F142" s="98"/>
      <c r="G142" s="98"/>
      <c r="H142" s="98"/>
      <c r="I142" s="98"/>
      <c r="J142" s="98"/>
      <c r="K142" s="98"/>
      <c r="L142" s="3"/>
      <c r="M142" s="81"/>
      <c r="N142" s="81"/>
      <c r="O142" s="81"/>
      <c r="P142" s="81"/>
      <c r="Q142" s="81"/>
      <c r="R142" s="81"/>
      <c r="S142" s="42"/>
      <c r="T142" s="42"/>
      <c r="U142" s="42"/>
      <c r="V142" s="42"/>
      <c r="W142" s="42"/>
      <c r="X142" s="42"/>
    </row>
    <row r="143" spans="1:24" s="78" customFormat="1" x14ac:dyDescent="0.2">
      <c r="A143" s="98"/>
      <c r="B143" s="3"/>
      <c r="C143" s="3"/>
      <c r="D143" s="3"/>
      <c r="E143" s="98"/>
      <c r="F143" s="98"/>
      <c r="G143" s="98"/>
      <c r="H143" s="98"/>
      <c r="I143" s="98"/>
      <c r="J143" s="98"/>
      <c r="K143" s="98"/>
      <c r="L143" s="3"/>
      <c r="M143" s="81"/>
      <c r="N143" s="81"/>
      <c r="O143" s="81"/>
      <c r="P143" s="81"/>
      <c r="Q143" s="81"/>
      <c r="R143" s="81"/>
      <c r="S143" s="42"/>
      <c r="T143" s="42"/>
      <c r="U143" s="42"/>
      <c r="V143" s="42"/>
      <c r="W143" s="42"/>
      <c r="X143" s="42"/>
    </row>
    <row r="144" spans="1:24" s="78" customFormat="1" x14ac:dyDescent="0.2">
      <c r="A144" s="98"/>
      <c r="B144" s="3"/>
      <c r="C144" s="3"/>
      <c r="D144" s="3"/>
      <c r="E144" s="98"/>
      <c r="F144" s="98"/>
      <c r="G144" s="98"/>
      <c r="H144" s="98"/>
      <c r="I144" s="98"/>
      <c r="J144" s="98"/>
      <c r="K144" s="98"/>
      <c r="L144" s="3"/>
      <c r="M144" s="81"/>
      <c r="N144" s="81"/>
      <c r="O144" s="81"/>
      <c r="P144" s="81"/>
      <c r="Q144" s="81"/>
      <c r="R144" s="81"/>
      <c r="S144" s="42"/>
      <c r="T144" s="42"/>
      <c r="U144" s="42"/>
      <c r="V144" s="42"/>
      <c r="W144" s="42"/>
      <c r="X144" s="42"/>
    </row>
    <row r="145" spans="1:24" s="78" customFormat="1" x14ac:dyDescent="0.2">
      <c r="A145" s="98"/>
      <c r="B145" s="3"/>
      <c r="C145" s="3"/>
      <c r="D145" s="3"/>
      <c r="E145" s="98"/>
      <c r="F145" s="98"/>
      <c r="G145" s="98"/>
      <c r="H145" s="98"/>
      <c r="I145" s="98"/>
      <c r="J145" s="98"/>
      <c r="K145" s="98"/>
      <c r="L145" s="3"/>
      <c r="M145" s="81"/>
      <c r="N145" s="81"/>
      <c r="O145" s="81"/>
      <c r="P145" s="81"/>
      <c r="Q145" s="81"/>
      <c r="R145" s="81"/>
      <c r="S145" s="42"/>
      <c r="T145" s="42"/>
      <c r="U145" s="42"/>
      <c r="V145" s="42"/>
      <c r="W145" s="42"/>
      <c r="X145" s="42"/>
    </row>
    <row r="146" spans="1:24" s="78" customFormat="1" x14ac:dyDescent="0.2">
      <c r="A146" s="98"/>
      <c r="B146" s="3"/>
      <c r="C146" s="3"/>
      <c r="D146" s="3"/>
      <c r="E146" s="98"/>
      <c r="F146" s="98"/>
      <c r="G146" s="98"/>
      <c r="H146" s="98"/>
      <c r="I146" s="98"/>
      <c r="J146" s="98"/>
      <c r="K146" s="98"/>
      <c r="L146" s="3"/>
      <c r="M146" s="81"/>
      <c r="N146" s="81"/>
      <c r="O146" s="81"/>
      <c r="P146" s="81"/>
      <c r="Q146" s="81"/>
      <c r="R146" s="81"/>
      <c r="S146" s="42"/>
      <c r="T146" s="42"/>
      <c r="U146" s="42"/>
      <c r="V146" s="42"/>
      <c r="W146" s="42"/>
      <c r="X146" s="42"/>
    </row>
    <row r="147" spans="1:24" s="78" customFormat="1" x14ac:dyDescent="0.2">
      <c r="A147" s="98"/>
      <c r="B147" s="3"/>
      <c r="C147" s="3"/>
      <c r="D147" s="3"/>
      <c r="E147" s="98"/>
      <c r="F147" s="98"/>
      <c r="G147" s="98"/>
      <c r="H147" s="98"/>
      <c r="I147" s="98"/>
      <c r="J147" s="98"/>
      <c r="K147" s="98"/>
      <c r="L147" s="3"/>
      <c r="M147" s="81"/>
      <c r="N147" s="81"/>
      <c r="O147" s="81"/>
      <c r="P147" s="81"/>
      <c r="Q147" s="81"/>
      <c r="R147" s="81"/>
      <c r="S147" s="42"/>
      <c r="T147" s="42"/>
      <c r="U147" s="42"/>
      <c r="V147" s="42"/>
      <c r="W147" s="42"/>
      <c r="X147" s="42"/>
    </row>
    <row r="148" spans="1:24" s="78" customFormat="1" x14ac:dyDescent="0.2">
      <c r="A148" s="98"/>
      <c r="B148" s="3"/>
      <c r="C148" s="3"/>
      <c r="D148" s="3"/>
      <c r="E148" s="98"/>
      <c r="F148" s="98"/>
      <c r="G148" s="98"/>
      <c r="H148" s="98"/>
      <c r="I148" s="98"/>
      <c r="J148" s="98"/>
      <c r="K148" s="98"/>
      <c r="L148" s="3"/>
      <c r="M148" s="81"/>
      <c r="N148" s="81"/>
      <c r="O148" s="81"/>
      <c r="P148" s="81"/>
      <c r="Q148" s="81"/>
      <c r="R148" s="81"/>
      <c r="S148" s="42"/>
      <c r="T148" s="42"/>
      <c r="U148" s="42"/>
      <c r="V148" s="42"/>
      <c r="W148" s="42"/>
      <c r="X148" s="42"/>
    </row>
    <row r="149" spans="1:24" s="78" customFormat="1" x14ac:dyDescent="0.2">
      <c r="A149" s="98"/>
      <c r="B149" s="3"/>
      <c r="C149" s="3"/>
      <c r="D149" s="3"/>
      <c r="E149" s="98"/>
      <c r="F149" s="98"/>
      <c r="G149" s="98"/>
      <c r="H149" s="98"/>
      <c r="I149" s="98"/>
      <c r="J149" s="98"/>
      <c r="K149" s="98"/>
      <c r="L149" s="3"/>
      <c r="M149" s="81"/>
      <c r="N149" s="81"/>
      <c r="O149" s="81"/>
      <c r="P149" s="81"/>
      <c r="Q149" s="81"/>
      <c r="R149" s="81"/>
      <c r="S149" s="42"/>
      <c r="T149" s="42"/>
      <c r="U149" s="42"/>
      <c r="V149" s="42"/>
      <c r="W149" s="42"/>
      <c r="X149" s="42"/>
    </row>
    <row r="150" spans="1:24" s="78" customFormat="1" x14ac:dyDescent="0.2">
      <c r="A150" s="98"/>
      <c r="B150" s="3"/>
      <c r="C150" s="3"/>
      <c r="D150" s="3"/>
      <c r="E150" s="98"/>
      <c r="F150" s="98"/>
      <c r="G150" s="98"/>
      <c r="H150" s="98"/>
      <c r="I150" s="98"/>
      <c r="J150" s="98"/>
      <c r="K150" s="98"/>
      <c r="L150" s="3"/>
      <c r="M150" s="81"/>
      <c r="N150" s="81"/>
      <c r="O150" s="81"/>
      <c r="P150" s="81"/>
      <c r="Q150" s="81"/>
      <c r="R150" s="81"/>
      <c r="S150" s="42"/>
      <c r="T150" s="42"/>
      <c r="U150" s="42"/>
      <c r="V150" s="42"/>
      <c r="W150" s="42"/>
      <c r="X150" s="42"/>
    </row>
    <row r="151" spans="1:24" s="78" customFormat="1" x14ac:dyDescent="0.2">
      <c r="A151" s="98"/>
      <c r="B151" s="3"/>
      <c r="C151" s="3"/>
      <c r="D151" s="3"/>
      <c r="E151" s="98"/>
      <c r="F151" s="98"/>
      <c r="G151" s="98"/>
      <c r="H151" s="98"/>
      <c r="I151" s="98"/>
      <c r="J151" s="98"/>
      <c r="K151" s="98"/>
      <c r="L151" s="3"/>
      <c r="M151" s="81"/>
      <c r="N151" s="81"/>
      <c r="O151" s="81"/>
      <c r="P151" s="81"/>
      <c r="Q151" s="81"/>
      <c r="R151" s="81"/>
      <c r="S151" s="42"/>
      <c r="T151" s="42"/>
      <c r="U151" s="42"/>
      <c r="V151" s="42"/>
      <c r="W151" s="42"/>
      <c r="X151" s="42"/>
    </row>
    <row r="152" spans="1:24" s="78" customFormat="1" x14ac:dyDescent="0.2">
      <c r="A152" s="98"/>
      <c r="B152" s="3"/>
      <c r="C152" s="3"/>
      <c r="D152" s="3"/>
      <c r="E152" s="98"/>
      <c r="F152" s="98"/>
      <c r="G152" s="98"/>
      <c r="H152" s="98"/>
      <c r="I152" s="98"/>
      <c r="J152" s="98"/>
      <c r="K152" s="98"/>
      <c r="L152" s="3"/>
      <c r="M152" s="81"/>
      <c r="N152" s="81"/>
      <c r="O152" s="81"/>
      <c r="P152" s="81"/>
      <c r="Q152" s="81"/>
      <c r="R152" s="81"/>
      <c r="S152" s="42"/>
      <c r="T152" s="42"/>
      <c r="U152" s="42"/>
      <c r="V152" s="42"/>
      <c r="W152" s="42"/>
      <c r="X152" s="42"/>
    </row>
    <row r="153" spans="1:24" s="78" customFormat="1" x14ac:dyDescent="0.2">
      <c r="A153" s="98"/>
      <c r="B153" s="3"/>
      <c r="C153" s="3"/>
      <c r="D153" s="3"/>
      <c r="E153" s="98"/>
      <c r="F153" s="98"/>
      <c r="G153" s="98"/>
      <c r="H153" s="98"/>
      <c r="I153" s="98"/>
      <c r="J153" s="98"/>
      <c r="K153" s="98"/>
      <c r="L153" s="3"/>
      <c r="M153" s="81"/>
      <c r="N153" s="81"/>
      <c r="O153" s="81"/>
      <c r="P153" s="81"/>
      <c r="Q153" s="81"/>
      <c r="R153" s="81"/>
      <c r="S153" s="42"/>
      <c r="T153" s="42"/>
      <c r="U153" s="42"/>
      <c r="V153" s="42"/>
      <c r="W153" s="42"/>
      <c r="X153" s="42"/>
    </row>
    <row r="154" spans="1:24" s="78" customFormat="1" x14ac:dyDescent="0.2">
      <c r="A154" s="98"/>
      <c r="B154" s="3"/>
      <c r="C154" s="3"/>
      <c r="D154" s="3"/>
      <c r="E154" s="98"/>
      <c r="F154" s="98"/>
      <c r="G154" s="98"/>
      <c r="H154" s="98"/>
      <c r="I154" s="98"/>
      <c r="J154" s="98"/>
      <c r="K154" s="98"/>
      <c r="L154" s="3"/>
      <c r="M154" s="81"/>
      <c r="N154" s="81"/>
      <c r="O154" s="81"/>
      <c r="P154" s="81"/>
      <c r="Q154" s="81"/>
      <c r="R154" s="81"/>
      <c r="S154" s="42"/>
      <c r="T154" s="42"/>
      <c r="U154" s="42"/>
      <c r="V154" s="42"/>
      <c r="W154" s="42"/>
      <c r="X154" s="42"/>
    </row>
    <row r="155" spans="1:24" s="78" customFormat="1" x14ac:dyDescent="0.2">
      <c r="A155" s="98"/>
      <c r="B155" s="3"/>
      <c r="C155" s="3"/>
      <c r="D155" s="3"/>
      <c r="E155" s="98"/>
      <c r="F155" s="98"/>
      <c r="G155" s="98"/>
      <c r="H155" s="98"/>
      <c r="I155" s="98"/>
      <c r="J155" s="98"/>
      <c r="K155" s="98"/>
      <c r="L155" s="3"/>
      <c r="M155" s="81"/>
      <c r="N155" s="81"/>
      <c r="O155" s="81"/>
      <c r="P155" s="81"/>
      <c r="Q155" s="81"/>
      <c r="R155" s="81"/>
      <c r="S155" s="42"/>
      <c r="T155" s="42"/>
      <c r="U155" s="42"/>
      <c r="V155" s="42"/>
      <c r="W155" s="42"/>
      <c r="X155" s="42"/>
    </row>
    <row r="156" spans="1:24" s="78" customFormat="1" x14ac:dyDescent="0.2">
      <c r="A156" s="98"/>
      <c r="B156" s="3"/>
      <c r="C156" s="3"/>
      <c r="D156" s="3"/>
      <c r="E156" s="98"/>
      <c r="F156" s="98"/>
      <c r="G156" s="98"/>
      <c r="H156" s="98"/>
      <c r="I156" s="98"/>
      <c r="J156" s="98"/>
      <c r="K156" s="98"/>
      <c r="L156" s="3"/>
      <c r="M156" s="81"/>
      <c r="N156" s="81"/>
      <c r="O156" s="81"/>
      <c r="P156" s="81"/>
      <c r="Q156" s="81"/>
      <c r="R156" s="81"/>
      <c r="S156" s="42"/>
      <c r="T156" s="42"/>
      <c r="U156" s="42"/>
      <c r="V156" s="42"/>
      <c r="W156" s="42"/>
      <c r="X156" s="42"/>
    </row>
    <row r="157" spans="1:24" s="78" customFormat="1" x14ac:dyDescent="0.2">
      <c r="A157" s="98"/>
      <c r="B157" s="3"/>
      <c r="C157" s="3"/>
      <c r="D157" s="3"/>
      <c r="E157" s="98"/>
      <c r="F157" s="98"/>
      <c r="G157" s="98"/>
      <c r="H157" s="98"/>
      <c r="I157" s="98"/>
      <c r="J157" s="98"/>
      <c r="K157" s="98"/>
      <c r="L157" s="3"/>
      <c r="M157" s="81"/>
      <c r="N157" s="81"/>
      <c r="O157" s="81"/>
      <c r="P157" s="81"/>
      <c r="Q157" s="81"/>
      <c r="R157" s="81"/>
      <c r="S157" s="42"/>
      <c r="T157" s="42"/>
      <c r="U157" s="42"/>
      <c r="V157" s="42"/>
      <c r="W157" s="42"/>
      <c r="X157" s="42"/>
    </row>
    <row r="158" spans="1:24" s="78" customFormat="1" x14ac:dyDescent="0.2">
      <c r="A158" s="98"/>
      <c r="B158" s="3"/>
      <c r="C158" s="3"/>
      <c r="D158" s="3"/>
      <c r="E158" s="98"/>
      <c r="F158" s="98"/>
      <c r="G158" s="98"/>
      <c r="H158" s="98"/>
      <c r="I158" s="98"/>
      <c r="J158" s="98"/>
      <c r="K158" s="98"/>
      <c r="L158" s="3"/>
      <c r="M158" s="81"/>
      <c r="N158" s="81"/>
      <c r="O158" s="81"/>
      <c r="P158" s="81"/>
      <c r="Q158" s="81"/>
      <c r="R158" s="81"/>
      <c r="S158" s="42"/>
      <c r="T158" s="42"/>
      <c r="U158" s="42"/>
      <c r="V158" s="42"/>
      <c r="W158" s="42"/>
      <c r="X158" s="42"/>
    </row>
    <row r="159" spans="1:24" s="78" customFormat="1" x14ac:dyDescent="0.2">
      <c r="A159" s="98"/>
      <c r="B159" s="3"/>
      <c r="C159" s="3"/>
      <c r="D159" s="3"/>
      <c r="E159" s="98"/>
      <c r="F159" s="98"/>
      <c r="G159" s="98"/>
      <c r="H159" s="98"/>
      <c r="I159" s="98"/>
      <c r="J159" s="98"/>
      <c r="K159" s="98"/>
      <c r="L159" s="3"/>
      <c r="M159" s="81"/>
      <c r="N159" s="81"/>
      <c r="O159" s="81"/>
      <c r="P159" s="81"/>
      <c r="Q159" s="81"/>
      <c r="R159" s="81"/>
      <c r="S159" s="42"/>
      <c r="T159" s="42"/>
      <c r="U159" s="42"/>
      <c r="V159" s="42"/>
      <c r="W159" s="42"/>
      <c r="X159" s="42"/>
    </row>
    <row r="160" spans="1:24" s="78" customFormat="1" x14ac:dyDescent="0.2">
      <c r="A160" s="98"/>
      <c r="B160" s="3"/>
      <c r="C160" s="3"/>
      <c r="D160" s="3"/>
      <c r="E160" s="98"/>
      <c r="F160" s="98"/>
      <c r="G160" s="98"/>
      <c r="H160" s="98"/>
      <c r="I160" s="98"/>
      <c r="J160" s="98"/>
      <c r="K160" s="98"/>
      <c r="L160" s="3"/>
      <c r="M160" s="81"/>
      <c r="N160" s="81"/>
      <c r="O160" s="81"/>
      <c r="P160" s="81"/>
      <c r="Q160" s="81"/>
      <c r="R160" s="81"/>
      <c r="S160" s="42"/>
      <c r="T160" s="42"/>
      <c r="U160" s="42"/>
      <c r="V160" s="42"/>
      <c r="W160" s="42"/>
      <c r="X160" s="42"/>
    </row>
    <row r="161" spans="1:24" s="78" customFormat="1" x14ac:dyDescent="0.2">
      <c r="A161" s="98"/>
      <c r="B161" s="3"/>
      <c r="C161" s="3"/>
      <c r="D161" s="3"/>
      <c r="E161" s="98"/>
      <c r="F161" s="98"/>
      <c r="G161" s="98"/>
      <c r="H161" s="98"/>
      <c r="I161" s="98"/>
      <c r="J161" s="98"/>
      <c r="K161" s="98"/>
      <c r="L161" s="3"/>
      <c r="M161" s="81"/>
      <c r="N161" s="81"/>
      <c r="O161" s="81"/>
      <c r="P161" s="81"/>
      <c r="Q161" s="81"/>
      <c r="R161" s="81"/>
      <c r="S161" s="42"/>
      <c r="T161" s="42"/>
      <c r="U161" s="42"/>
      <c r="V161" s="42"/>
      <c r="W161" s="42"/>
      <c r="X161" s="42"/>
    </row>
    <row r="162" spans="1:24" x14ac:dyDescent="0.2">
      <c r="B162" s="3"/>
      <c r="C162" s="3"/>
      <c r="D162" s="3"/>
    </row>
    <row r="163" spans="1:24" x14ac:dyDescent="0.2">
      <c r="B163" s="3"/>
      <c r="C163" s="3"/>
      <c r="D163" s="3"/>
    </row>
    <row r="164" spans="1:24" x14ac:dyDescent="0.2">
      <c r="B164" s="3"/>
      <c r="C164" s="3"/>
      <c r="D164" s="3"/>
    </row>
    <row r="165" spans="1:24" x14ac:dyDescent="0.2">
      <c r="B165" s="3"/>
      <c r="C165" s="3"/>
      <c r="D165" s="3"/>
    </row>
    <row r="166" spans="1:24" x14ac:dyDescent="0.2">
      <c r="B166" s="3"/>
      <c r="C166" s="3"/>
      <c r="D166" s="3"/>
    </row>
    <row r="167" spans="1:24" x14ac:dyDescent="0.2">
      <c r="B167" s="3"/>
      <c r="C167" s="3"/>
      <c r="D167" s="3"/>
    </row>
    <row r="168" spans="1:24" x14ac:dyDescent="0.2">
      <c r="B168" s="3"/>
      <c r="C168" s="3"/>
      <c r="D168" s="3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 tint="-0.499984740745262"/>
  </sheetPr>
  <dimension ref="A1:X163"/>
  <sheetViews>
    <sheetView showGridLines="0" zoomScaleNormal="100" zoomScaleSheetLayoutView="100" workbookViewId="0">
      <selection activeCell="P32" sqref="P32"/>
    </sheetView>
  </sheetViews>
  <sheetFormatPr baseColWidth="10" defaultRowHeight="12.75" x14ac:dyDescent="0.2"/>
  <cols>
    <col min="1" max="1" width="1.85546875" style="52" customWidth="1"/>
    <col min="2" max="2" width="12.85546875" style="52" customWidth="1"/>
    <col min="3" max="3" width="10.7109375" style="52" customWidth="1"/>
    <col min="4" max="4" width="10.5703125" style="52" customWidth="1"/>
    <col min="5" max="5" width="10.28515625" style="52" customWidth="1"/>
    <col min="6" max="8" width="11.85546875" style="52" customWidth="1"/>
    <col min="9" max="10" width="11.42578125" style="52" customWidth="1"/>
    <col min="11" max="11" width="14.85546875" style="52" customWidth="1"/>
    <col min="12" max="12" width="1.7109375" style="3" customWidth="1"/>
    <col min="13" max="13" width="10.140625" style="81" customWidth="1"/>
    <col min="14" max="14" width="9.5703125" style="81" bestFit="1" customWidth="1"/>
    <col min="15" max="16" width="11.5703125" style="81" bestFit="1" customWidth="1"/>
    <col min="17" max="18" width="11.42578125" style="81"/>
    <col min="19" max="24" width="11.42578125" style="42"/>
    <col min="25" max="16384" width="11.42578125" style="43"/>
  </cols>
  <sheetData>
    <row r="1" spans="1:18" ht="36.75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Q1" s="42"/>
      <c r="R1" s="42"/>
    </row>
    <row r="2" spans="1:18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N2" s="306">
        <v>97608.56</v>
      </c>
      <c r="O2" s="107">
        <v>42736</v>
      </c>
      <c r="P2" s="312"/>
      <c r="Q2" s="42"/>
      <c r="R2" s="42"/>
    </row>
    <row r="3" spans="1:18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N3" s="306">
        <v>104953.97</v>
      </c>
      <c r="O3" s="107">
        <v>42767</v>
      </c>
      <c r="P3" s="312"/>
      <c r="Q3" s="42"/>
      <c r="R3" s="42"/>
    </row>
    <row r="4" spans="1:18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N4" s="306">
        <v>108641.54000000001</v>
      </c>
      <c r="O4" s="107">
        <v>42795</v>
      </c>
      <c r="P4" s="312"/>
      <c r="Q4" s="42"/>
      <c r="R4" s="42"/>
    </row>
    <row r="5" spans="1:18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N5" s="306">
        <v>91845.372000000003</v>
      </c>
      <c r="O5" s="107">
        <v>42826</v>
      </c>
      <c r="P5" s="312"/>
      <c r="Q5" s="42"/>
      <c r="R5" s="42"/>
    </row>
    <row r="6" spans="1:18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6"/>
      <c r="N6" s="306">
        <v>88379.07</v>
      </c>
      <c r="O6" s="107">
        <v>42856</v>
      </c>
      <c r="P6" s="312"/>
      <c r="Q6" s="42"/>
      <c r="R6" s="42"/>
    </row>
    <row r="7" spans="1:18" ht="14.25" x14ac:dyDescent="0.2">
      <c r="A7" s="44"/>
      <c r="B7" s="45"/>
      <c r="C7" s="363" t="s">
        <v>154</v>
      </c>
      <c r="D7" s="363"/>
      <c r="E7" s="363"/>
      <c r="F7" s="363"/>
      <c r="G7" s="363"/>
      <c r="H7" s="363"/>
      <c r="I7" s="363"/>
      <c r="J7" s="363"/>
      <c r="K7" s="363"/>
      <c r="L7" s="46"/>
      <c r="N7" s="306">
        <v>80667.677499999991</v>
      </c>
      <c r="O7" s="107">
        <v>42887</v>
      </c>
      <c r="P7" s="312"/>
      <c r="Q7" s="42"/>
      <c r="R7" s="42"/>
    </row>
    <row r="8" spans="1:18" x14ac:dyDescent="0.2">
      <c r="A8" s="44"/>
      <c r="B8" s="45"/>
      <c r="C8" s="348" t="s">
        <v>239</v>
      </c>
      <c r="D8" s="348"/>
      <c r="E8" s="348"/>
      <c r="F8" s="348"/>
      <c r="G8" s="348"/>
      <c r="H8" s="348"/>
      <c r="I8" s="348"/>
      <c r="J8" s="348"/>
      <c r="K8" s="348"/>
      <c r="L8" s="46"/>
      <c r="N8" s="306">
        <v>91068.65</v>
      </c>
      <c r="O8" s="107">
        <v>42917</v>
      </c>
      <c r="P8" s="312"/>
      <c r="Q8" s="42"/>
      <c r="R8" s="42"/>
    </row>
    <row r="9" spans="1:18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20"/>
      <c r="L9" s="46"/>
      <c r="N9" s="306">
        <v>85357.61</v>
      </c>
      <c r="O9" s="107">
        <v>42948</v>
      </c>
      <c r="P9" s="312"/>
      <c r="Q9" s="42"/>
      <c r="R9" s="42"/>
    </row>
    <row r="10" spans="1:18" ht="15.75" customHeight="1" x14ac:dyDescent="0.2">
      <c r="A10" s="44"/>
      <c r="C10" s="358" t="s">
        <v>30</v>
      </c>
      <c r="D10" s="358"/>
      <c r="E10" s="358"/>
      <c r="F10" s="358"/>
      <c r="G10" s="358"/>
      <c r="H10" s="358"/>
      <c r="I10" s="350" t="s">
        <v>241</v>
      </c>
      <c r="J10" s="350" t="s">
        <v>233</v>
      </c>
      <c r="K10" s="350" t="s">
        <v>242</v>
      </c>
      <c r="L10" s="46"/>
      <c r="N10" s="306">
        <v>83358.62464764998</v>
      </c>
      <c r="O10" s="107">
        <v>42979</v>
      </c>
      <c r="P10" s="312"/>
      <c r="Q10" s="42"/>
      <c r="R10" s="42"/>
    </row>
    <row r="11" spans="1:18" x14ac:dyDescent="0.2">
      <c r="A11" s="44"/>
      <c r="C11" s="53">
        <v>2017</v>
      </c>
      <c r="D11" s="53">
        <v>2018</v>
      </c>
      <c r="E11" s="53">
        <v>2019</v>
      </c>
      <c r="F11" s="53">
        <v>2020</v>
      </c>
      <c r="G11" s="53">
        <v>2021</v>
      </c>
      <c r="H11" s="53">
        <v>2022</v>
      </c>
      <c r="I11" s="350"/>
      <c r="J11" s="350"/>
      <c r="K11" s="350"/>
      <c r="L11" s="46"/>
      <c r="N11" s="306">
        <v>78391.167596361687</v>
      </c>
      <c r="O11" s="107">
        <v>43009</v>
      </c>
      <c r="P11" s="312">
        <v>91.027224174401169</v>
      </c>
      <c r="Q11" s="42"/>
      <c r="R11" s="42"/>
    </row>
    <row r="12" spans="1:18" ht="12" customHeight="1" x14ac:dyDescent="0.2">
      <c r="A12" s="44"/>
      <c r="C12" s="50"/>
      <c r="D12" s="50"/>
      <c r="E12" s="50"/>
      <c r="F12" s="50"/>
      <c r="G12" s="50"/>
      <c r="H12" s="50"/>
      <c r="I12" s="50"/>
      <c r="J12" s="50"/>
      <c r="K12" s="50"/>
      <c r="L12" s="46"/>
      <c r="N12" s="306">
        <v>69635.199999999997</v>
      </c>
      <c r="O12" s="107">
        <v>43040</v>
      </c>
      <c r="P12" s="312">
        <v>89.082494704001064</v>
      </c>
      <c r="Q12" s="42"/>
      <c r="R12" s="42"/>
    </row>
    <row r="13" spans="1:18" x14ac:dyDescent="0.2">
      <c r="A13" s="44"/>
      <c r="B13" s="3" t="s">
        <v>46</v>
      </c>
      <c r="C13" s="55">
        <v>97.608559999999997</v>
      </c>
      <c r="D13" s="55">
        <v>57.669650000000004</v>
      </c>
      <c r="E13" s="55">
        <v>47.804647759227862</v>
      </c>
      <c r="F13" s="55">
        <v>36.243250000000003</v>
      </c>
      <c r="G13" s="55">
        <v>24.511500000000002</v>
      </c>
      <c r="H13" s="55">
        <v>32.962650000000004</v>
      </c>
      <c r="I13" s="55">
        <v>34.478306101217804</v>
      </c>
      <c r="J13" s="55">
        <v>134.47830610121781</v>
      </c>
      <c r="K13" s="55">
        <v>-32.369475695474335</v>
      </c>
      <c r="L13" s="46"/>
      <c r="M13" s="81">
        <v>1</v>
      </c>
      <c r="N13" s="306">
        <v>63706.515141478412</v>
      </c>
      <c r="O13" s="107">
        <v>43070</v>
      </c>
      <c r="P13" s="312">
        <v>86.967829740457518</v>
      </c>
      <c r="Q13" s="42"/>
      <c r="R13" s="42"/>
    </row>
    <row r="14" spans="1:18" x14ac:dyDescent="0.2">
      <c r="A14" s="44"/>
      <c r="B14" s="3" t="s">
        <v>47</v>
      </c>
      <c r="C14" s="55">
        <v>104.95397</v>
      </c>
      <c r="D14" s="55">
        <v>61.713450000000002</v>
      </c>
      <c r="E14" s="55">
        <v>54.037358738157636</v>
      </c>
      <c r="F14" s="55">
        <v>37.597929999999998</v>
      </c>
      <c r="G14" s="55">
        <v>39.349400000000003</v>
      </c>
      <c r="H14" s="55">
        <v>31.22485</v>
      </c>
      <c r="I14" s="55">
        <v>-20.64720173623995</v>
      </c>
      <c r="J14" s="55">
        <v>79.35279826376005</v>
      </c>
      <c r="K14" s="55">
        <v>4.6584213545799003</v>
      </c>
      <c r="L14" s="46"/>
      <c r="M14" s="81">
        <v>1</v>
      </c>
      <c r="N14" s="306">
        <v>57669.65</v>
      </c>
      <c r="O14" s="107">
        <v>43101</v>
      </c>
      <c r="P14" s="312">
        <v>83.639587240457487</v>
      </c>
      <c r="Q14" s="42"/>
      <c r="R14" s="42"/>
    </row>
    <row r="15" spans="1:18" x14ac:dyDescent="0.2">
      <c r="A15" s="44"/>
      <c r="B15" s="3" t="s">
        <v>48</v>
      </c>
      <c r="C15" s="55">
        <v>108.64154000000001</v>
      </c>
      <c r="D15" s="55">
        <v>59.777115220103369</v>
      </c>
      <c r="E15" s="55">
        <v>60.442449999999994</v>
      </c>
      <c r="F15" s="55">
        <v>21.898669999999999</v>
      </c>
      <c r="G15" s="55">
        <v>43.620550000000001</v>
      </c>
      <c r="H15" s="55">
        <v>35.584000000000003</v>
      </c>
      <c r="I15" s="55">
        <v>-18.423770447644515</v>
      </c>
      <c r="J15" s="55">
        <v>81.576229552355485</v>
      </c>
      <c r="K15" s="55">
        <v>99.192690697654257</v>
      </c>
      <c r="L15" s="46"/>
      <c r="M15" s="81">
        <v>1</v>
      </c>
      <c r="N15" s="306">
        <v>61713.450000000004</v>
      </c>
      <c r="O15" s="107">
        <v>43132</v>
      </c>
      <c r="P15" s="312">
        <v>80.036210573790825</v>
      </c>
      <c r="Q15" s="42"/>
      <c r="R15" s="42"/>
    </row>
    <row r="16" spans="1:18" x14ac:dyDescent="0.2">
      <c r="A16" s="44"/>
      <c r="B16" s="3" t="s">
        <v>49</v>
      </c>
      <c r="C16" s="55">
        <v>91.845371999999998</v>
      </c>
      <c r="D16" s="55">
        <v>58.524305279136449</v>
      </c>
      <c r="E16" s="55">
        <v>48.841985000000001</v>
      </c>
      <c r="F16" s="55">
        <v>1.34975</v>
      </c>
      <c r="G16" s="55">
        <v>33.6952</v>
      </c>
      <c r="H16" s="55">
        <v>31.362850000000002</v>
      </c>
      <c r="I16" s="55">
        <v>-6.9219057907357717</v>
      </c>
      <c r="J16" s="55">
        <v>93.078094209264222</v>
      </c>
      <c r="K16" s="55">
        <v>2396.4030375995558</v>
      </c>
      <c r="L16" s="46"/>
      <c r="M16" s="81">
        <v>1</v>
      </c>
      <c r="N16" s="306">
        <v>59777.115220103369</v>
      </c>
      <c r="O16" s="107">
        <v>43160</v>
      </c>
      <c r="P16" s="312">
        <v>75.964175175466124</v>
      </c>
      <c r="Q16" s="42"/>
      <c r="R16" s="42"/>
    </row>
    <row r="17" spans="1:18" x14ac:dyDescent="0.2">
      <c r="A17" s="44"/>
      <c r="B17" s="3" t="s">
        <v>50</v>
      </c>
      <c r="C17" s="55">
        <v>88.379070000000013</v>
      </c>
      <c r="D17" s="55">
        <v>54.448749999999997</v>
      </c>
      <c r="E17" s="55">
        <v>53.90381</v>
      </c>
      <c r="F17" s="55">
        <v>11.929950000000002</v>
      </c>
      <c r="G17" s="55">
        <v>26.5365099694822</v>
      </c>
      <c r="H17" s="55">
        <v>33.16675</v>
      </c>
      <c r="I17" s="55">
        <v>24.985350515733916</v>
      </c>
      <c r="J17" s="55">
        <v>124.98535051573391</v>
      </c>
      <c r="K17" s="55">
        <v>122.43605354156722</v>
      </c>
      <c r="L17" s="46"/>
      <c r="M17" s="81">
        <v>1</v>
      </c>
      <c r="N17" s="306">
        <v>58524.305279136446</v>
      </c>
      <c r="O17" s="107">
        <v>43191</v>
      </c>
      <c r="P17" s="312">
        <v>73.187419615394163</v>
      </c>
      <c r="Q17" s="42"/>
      <c r="R17" s="42"/>
    </row>
    <row r="18" spans="1:18" x14ac:dyDescent="0.2">
      <c r="A18" s="44"/>
      <c r="B18" s="3" t="s">
        <v>51</v>
      </c>
      <c r="C18" s="55">
        <v>80.667677499999996</v>
      </c>
      <c r="D18" s="55">
        <v>53.28126598240469</v>
      </c>
      <c r="E18" s="55">
        <v>51.383900000000004</v>
      </c>
      <c r="F18" s="55">
        <v>26.223479999999999</v>
      </c>
      <c r="G18" s="55">
        <v>34.654110000000003</v>
      </c>
      <c r="H18" s="55">
        <v>32.673000000000002</v>
      </c>
      <c r="I18" s="55">
        <v>-5.7168110795516096</v>
      </c>
      <c r="J18" s="55">
        <v>94.283188920448396</v>
      </c>
      <c r="K18" s="55">
        <v>32.149165556974154</v>
      </c>
      <c r="L18" s="46"/>
      <c r="M18" s="81">
        <v>1</v>
      </c>
      <c r="N18" s="306">
        <v>54448.75</v>
      </c>
      <c r="O18" s="107">
        <v>43221</v>
      </c>
      <c r="P18" s="312">
        <v>70.359892948727492</v>
      </c>
      <c r="Q18" s="42"/>
      <c r="R18" s="42"/>
    </row>
    <row r="19" spans="1:18" x14ac:dyDescent="0.2">
      <c r="A19" s="44"/>
      <c r="B19" s="3" t="s">
        <v>52</v>
      </c>
      <c r="C19" s="55">
        <v>91.068649999999991</v>
      </c>
      <c r="D19" s="55">
        <v>53.405000000000001</v>
      </c>
      <c r="E19" s="55">
        <v>58.92820047586676</v>
      </c>
      <c r="F19" s="55">
        <v>32.287480000000002</v>
      </c>
      <c r="G19" s="55">
        <v>39.111750000000001</v>
      </c>
      <c r="H19" s="55">
        <v>34.966250000000002</v>
      </c>
      <c r="I19" s="55">
        <v>-10.599116633748162</v>
      </c>
      <c r="J19" s="55">
        <v>89.400883366251833</v>
      </c>
      <c r="K19" s="55">
        <v>21.135963537569346</v>
      </c>
      <c r="L19" s="46"/>
      <c r="M19" s="81">
        <v>1</v>
      </c>
      <c r="N19" s="306">
        <v>53281.265982404693</v>
      </c>
      <c r="O19" s="107">
        <v>43252</v>
      </c>
      <c r="P19" s="312">
        <v>68.077691988927882</v>
      </c>
      <c r="Q19" s="42"/>
      <c r="R19" s="42"/>
    </row>
    <row r="20" spans="1:18" x14ac:dyDescent="0.2">
      <c r="A20" s="44"/>
      <c r="B20" s="3" t="s">
        <v>53</v>
      </c>
      <c r="C20" s="55">
        <v>85.357609999999994</v>
      </c>
      <c r="D20" s="55">
        <v>54.761449999999996</v>
      </c>
      <c r="E20" s="55">
        <v>54.265275737593477</v>
      </c>
      <c r="F20" s="55">
        <v>34.725859999999997</v>
      </c>
      <c r="G20" s="55">
        <v>35.562249999999999</v>
      </c>
      <c r="H20" s="55">
        <v>36.860750000000003</v>
      </c>
      <c r="I20" s="55">
        <v>3.6513437704307261</v>
      </c>
      <c r="J20" s="55">
        <v>103.65134377043073</v>
      </c>
      <c r="K20" s="55">
        <v>2.4085508609434036</v>
      </c>
      <c r="L20" s="46"/>
      <c r="M20" s="81">
        <v>1</v>
      </c>
      <c r="N20" s="306">
        <v>53405</v>
      </c>
      <c r="O20" s="107">
        <v>43282</v>
      </c>
      <c r="P20" s="312">
        <v>64.93905448892788</v>
      </c>
      <c r="Q20" s="42"/>
      <c r="R20" s="42"/>
    </row>
    <row r="21" spans="1:18" x14ac:dyDescent="0.2">
      <c r="A21" s="44"/>
      <c r="B21" s="3" t="s">
        <v>54</v>
      </c>
      <c r="C21" s="55">
        <v>83.358624647649975</v>
      </c>
      <c r="D21" s="55">
        <v>58.712324844322801</v>
      </c>
      <c r="E21" s="55">
        <v>50.07825816642795</v>
      </c>
      <c r="F21" s="55">
        <v>37.758000000000003</v>
      </c>
      <c r="G21" s="55">
        <v>37.714649999999999</v>
      </c>
      <c r="H21" s="55">
        <v>36.863750000000003</v>
      </c>
      <c r="I21" s="55">
        <v>-2.2561524500426144</v>
      </c>
      <c r="J21" s="55">
        <v>97.74384754995738</v>
      </c>
      <c r="K21" s="55">
        <v>-0.11481010646751111</v>
      </c>
      <c r="L21" s="46"/>
      <c r="M21" s="81">
        <v>1</v>
      </c>
      <c r="N21" s="306">
        <v>54761.45</v>
      </c>
      <c r="O21" s="107">
        <v>43313</v>
      </c>
      <c r="P21" s="312">
        <v>62.389374488927885</v>
      </c>
      <c r="Q21" s="42"/>
      <c r="R21" s="42"/>
    </row>
    <row r="22" spans="1:18" x14ac:dyDescent="0.2">
      <c r="A22" s="44"/>
      <c r="B22" s="3" t="s">
        <v>55</v>
      </c>
      <c r="C22" s="55">
        <v>78.391167596361683</v>
      </c>
      <c r="D22" s="55">
        <v>61.5582634321364</v>
      </c>
      <c r="E22" s="55">
        <v>49.558199999999999</v>
      </c>
      <c r="F22" s="55">
        <v>35.061330000000005</v>
      </c>
      <c r="G22" s="55">
        <v>30.977709999999998</v>
      </c>
      <c r="H22" s="55">
        <v>34.469800000000006</v>
      </c>
      <c r="I22" s="55">
        <v>11.272912039011306</v>
      </c>
      <c r="J22" s="55">
        <v>111.2729120390113</v>
      </c>
      <c r="K22" s="55">
        <v>-11.647076708156835</v>
      </c>
      <c r="L22" s="46"/>
      <c r="M22" s="81">
        <v>1</v>
      </c>
      <c r="N22" s="306">
        <v>58712.3248443228</v>
      </c>
      <c r="O22" s="107">
        <v>43344</v>
      </c>
      <c r="P22" s="312">
        <v>60.33551617198394</v>
      </c>
      <c r="Q22" s="42"/>
      <c r="R22" s="42"/>
    </row>
    <row r="23" spans="1:18" x14ac:dyDescent="0.2">
      <c r="A23" s="44"/>
      <c r="B23" s="3" t="s">
        <v>56</v>
      </c>
      <c r="C23" s="55">
        <v>69.635199999999998</v>
      </c>
      <c r="D23" s="55">
        <v>53.195516174385268</v>
      </c>
      <c r="E23" s="55">
        <v>42.853589999999997</v>
      </c>
      <c r="F23" s="55">
        <v>33.205449999999999</v>
      </c>
      <c r="G23" s="55">
        <v>32.193150000000003</v>
      </c>
      <c r="H23" s="57">
        <v>32.954999999999998</v>
      </c>
      <c r="I23" s="57">
        <v>2.3664972206820289</v>
      </c>
      <c r="J23" s="57">
        <v>102.36649722068204</v>
      </c>
      <c r="K23" s="57">
        <v>-3.0485959383173444</v>
      </c>
      <c r="L23" s="46"/>
      <c r="M23" s="81">
        <v>1</v>
      </c>
      <c r="N23" s="306">
        <v>61558.263432136402</v>
      </c>
      <c r="O23" s="107">
        <v>43374</v>
      </c>
      <c r="P23" s="312">
        <v>58.932774158298507</v>
      </c>
      <c r="Q23" s="42"/>
      <c r="R23" s="42"/>
    </row>
    <row r="24" spans="1:18" x14ac:dyDescent="0.2">
      <c r="A24" s="44"/>
      <c r="B24" s="3" t="s">
        <v>57</v>
      </c>
      <c r="C24" s="55">
        <v>63.706515141478413</v>
      </c>
      <c r="D24" s="55">
        <v>47.869249315943129</v>
      </c>
      <c r="E24" s="55">
        <v>43.635839999999995</v>
      </c>
      <c r="F24" s="55">
        <v>31.717669999999998</v>
      </c>
      <c r="G24" s="55">
        <v>34.838449999999995</v>
      </c>
      <c r="H24" s="55"/>
      <c r="I24" s="55"/>
      <c r="J24" s="55"/>
      <c r="K24" s="55">
        <v>9.8392473343722706</v>
      </c>
      <c r="L24" s="46"/>
      <c r="M24" s="81" t="s">
        <v>235</v>
      </c>
      <c r="N24" s="306">
        <v>53195.516174385266</v>
      </c>
      <c r="O24" s="107">
        <v>43405</v>
      </c>
      <c r="P24" s="312">
        <v>57.562800506163946</v>
      </c>
      <c r="Q24" s="42"/>
      <c r="R24" s="42"/>
    </row>
    <row r="25" spans="1:18" x14ac:dyDescent="0.2">
      <c r="A25" s="44"/>
      <c r="B25" s="61" t="s">
        <v>58</v>
      </c>
      <c r="C25" s="62">
        <v>1043.6139568854901</v>
      </c>
      <c r="D25" s="62">
        <v>674.91634024843211</v>
      </c>
      <c r="E25" s="62">
        <v>615.73351587727359</v>
      </c>
      <c r="F25" s="62">
        <v>339.99882000000002</v>
      </c>
      <c r="G25" s="62">
        <v>412.76522996948222</v>
      </c>
      <c r="H25" s="62">
        <v>373.08965000000001</v>
      </c>
      <c r="I25" s="60"/>
      <c r="J25" s="60"/>
      <c r="K25" s="60"/>
      <c r="L25" s="46"/>
      <c r="N25" s="306">
        <v>47869.249315943132</v>
      </c>
      <c r="O25" s="107">
        <v>43435</v>
      </c>
      <c r="P25" s="312">
        <v>56.243028354036021</v>
      </c>
      <c r="Q25" s="42"/>
      <c r="R25" s="42"/>
    </row>
    <row r="26" spans="1:18" x14ac:dyDescent="0.2">
      <c r="A26" s="44"/>
      <c r="B26" s="61" t="s">
        <v>59</v>
      </c>
      <c r="C26" s="92"/>
      <c r="D26" s="62">
        <v>-35.32892734947518</v>
      </c>
      <c r="E26" s="62">
        <v>-8.7689126550668064</v>
      </c>
      <c r="F26" s="62">
        <v>-44.781498613798419</v>
      </c>
      <c r="G26" s="62">
        <v>21.40195956253088</v>
      </c>
      <c r="H26" s="62">
        <v>-9.6121419850251471</v>
      </c>
      <c r="I26" s="60"/>
      <c r="J26" s="60"/>
      <c r="K26" s="60"/>
      <c r="L26" s="46"/>
      <c r="N26" s="306">
        <v>47804.647759227861</v>
      </c>
      <c r="O26" s="107">
        <v>43466</v>
      </c>
      <c r="P26" s="312">
        <v>55.420944833971667</v>
      </c>
      <c r="Q26" s="42"/>
      <c r="R26" s="42" t="s">
        <v>110</v>
      </c>
    </row>
    <row r="27" spans="1:18" x14ac:dyDescent="0.2">
      <c r="A27" s="44"/>
      <c r="B27" s="3"/>
      <c r="C27" s="58"/>
      <c r="D27" s="58"/>
      <c r="E27" s="58"/>
      <c r="F27" s="58"/>
      <c r="G27" s="58"/>
      <c r="H27" s="59"/>
      <c r="I27" s="65"/>
      <c r="J27" s="65"/>
      <c r="K27" s="65"/>
      <c r="L27" s="46"/>
      <c r="N27" s="306">
        <v>54037.358738157636</v>
      </c>
      <c r="O27" s="107">
        <v>43497</v>
      </c>
      <c r="P27" s="312">
        <v>54.781270562151477</v>
      </c>
      <c r="Q27" s="42"/>
      <c r="R27" s="42"/>
    </row>
    <row r="28" spans="1:18" x14ac:dyDescent="0.2">
      <c r="A28" s="44"/>
      <c r="B28" s="61" t="s">
        <v>26</v>
      </c>
      <c r="C28" s="62">
        <v>979.90744174401175</v>
      </c>
      <c r="D28" s="62">
        <v>627.04709093248903</v>
      </c>
      <c r="E28" s="62">
        <v>572.09767587727356</v>
      </c>
      <c r="F28" s="62">
        <v>308.28115000000003</v>
      </c>
      <c r="G28" s="62">
        <v>377.9267799694822</v>
      </c>
      <c r="H28" s="57">
        <v>373.08965000000001</v>
      </c>
      <c r="I28" s="57">
        <v>-1.2799119368764433</v>
      </c>
      <c r="J28" s="57">
        <v>98.720088063123555</v>
      </c>
      <c r="K28" s="57">
        <v>22.591595356862459</v>
      </c>
      <c r="L28" s="46"/>
      <c r="N28" s="306">
        <v>60442.45</v>
      </c>
      <c r="O28" s="107">
        <v>43525</v>
      </c>
      <c r="P28" s="312">
        <v>54.836715127142853</v>
      </c>
      <c r="Q28" s="42"/>
      <c r="R28" s="42"/>
    </row>
    <row r="29" spans="1:18" x14ac:dyDescent="0.2">
      <c r="A29" s="44"/>
      <c r="B29" s="61" t="s">
        <v>59</v>
      </c>
      <c r="C29" s="92"/>
      <c r="D29" s="62">
        <v>-36.00955924811754</v>
      </c>
      <c r="E29" s="62">
        <v>-8.763203888483007</v>
      </c>
      <c r="F29" s="62">
        <v>-46.113895756127398</v>
      </c>
      <c r="G29" s="62">
        <v>22.591595356862459</v>
      </c>
      <c r="H29" s="57">
        <v>-1.2799119368764433</v>
      </c>
      <c r="I29" s="63"/>
      <c r="J29" s="63"/>
      <c r="K29" s="63"/>
      <c r="L29" s="46"/>
      <c r="N29" s="306">
        <v>48841.985000000001</v>
      </c>
      <c r="O29" s="107">
        <v>43556</v>
      </c>
      <c r="P29" s="312">
        <v>54.029855103881474</v>
      </c>
      <c r="Q29" s="42"/>
      <c r="R29" s="42"/>
    </row>
    <row r="30" spans="1:18" ht="12" customHeight="1" x14ac:dyDescent="0.2">
      <c r="A30" s="44"/>
      <c r="C30" s="64"/>
      <c r="D30" s="64"/>
      <c r="E30" s="59"/>
      <c r="F30" s="59"/>
      <c r="G30" s="59"/>
      <c r="H30" s="59"/>
      <c r="I30" s="65"/>
      <c r="J30" s="65"/>
      <c r="K30" s="65"/>
      <c r="L30" s="46"/>
      <c r="N30" s="306">
        <v>53903.81</v>
      </c>
      <c r="O30" s="107">
        <v>43586</v>
      </c>
      <c r="P30" s="312">
        <v>53.9844434372148</v>
      </c>
      <c r="Q30" s="42"/>
      <c r="R30" s="42"/>
    </row>
    <row r="31" spans="1:18" ht="12" customHeight="1" x14ac:dyDescent="0.2">
      <c r="A31" s="44"/>
      <c r="C31" s="64"/>
      <c r="D31" s="64"/>
      <c r="E31" s="59"/>
      <c r="F31" s="59"/>
      <c r="G31" s="59"/>
      <c r="H31" s="59"/>
      <c r="I31" s="65"/>
      <c r="J31" s="65"/>
      <c r="K31" s="65"/>
      <c r="L31" s="46"/>
      <c r="N31" s="306">
        <v>51383.9</v>
      </c>
      <c r="O31" s="107">
        <v>43617</v>
      </c>
      <c r="P31" s="312">
        <v>53.826329605347759</v>
      </c>
      <c r="Q31" s="42"/>
      <c r="R31" s="42"/>
    </row>
    <row r="32" spans="1:18" ht="14.25" x14ac:dyDescent="0.2">
      <c r="A32" s="44"/>
      <c r="C32" s="347" t="s">
        <v>155</v>
      </c>
      <c r="D32" s="347"/>
      <c r="E32" s="347"/>
      <c r="F32" s="347"/>
      <c r="G32" s="347"/>
      <c r="H32" s="347"/>
      <c r="I32" s="347"/>
      <c r="J32" s="347"/>
      <c r="K32" s="67"/>
      <c r="L32" s="46"/>
      <c r="N32" s="306">
        <v>58928.200475866761</v>
      </c>
      <c r="O32" s="107">
        <v>43647</v>
      </c>
      <c r="P32" s="312">
        <v>54.286596311669996</v>
      </c>
      <c r="Q32" s="42"/>
      <c r="R32" s="42"/>
    </row>
    <row r="33" spans="1:18" x14ac:dyDescent="0.2">
      <c r="A33" s="68"/>
      <c r="B33" s="103"/>
      <c r="C33" s="347" t="s">
        <v>240</v>
      </c>
      <c r="D33" s="347"/>
      <c r="E33" s="347"/>
      <c r="F33" s="347"/>
      <c r="G33" s="347"/>
      <c r="H33" s="347"/>
      <c r="I33" s="347"/>
      <c r="J33" s="347"/>
      <c r="K33" s="67"/>
      <c r="L33" s="46"/>
      <c r="N33" s="306">
        <v>54265.275737593474</v>
      </c>
      <c r="O33" s="107">
        <v>43678</v>
      </c>
      <c r="P33" s="312">
        <v>54.245248456469447</v>
      </c>
      <c r="Q33" s="42"/>
      <c r="R33" s="42"/>
    </row>
    <row r="34" spans="1:18" x14ac:dyDescent="0.2">
      <c r="A34" s="68"/>
      <c r="C34" s="69"/>
      <c r="D34" s="69"/>
      <c r="E34" s="70"/>
      <c r="F34" s="70"/>
      <c r="G34" s="70"/>
      <c r="H34" s="70"/>
      <c r="I34" s="71"/>
      <c r="J34" s="71"/>
      <c r="K34" s="71"/>
      <c r="L34" s="46"/>
      <c r="N34" s="306">
        <v>50078.25816642795</v>
      </c>
      <c r="O34" s="107">
        <v>43709</v>
      </c>
      <c r="P34" s="312">
        <v>53.525742899978205</v>
      </c>
      <c r="Q34" s="42"/>
      <c r="R34" s="42"/>
    </row>
    <row r="35" spans="1:18" x14ac:dyDescent="0.2">
      <c r="A35" s="68"/>
      <c r="C35" s="69"/>
      <c r="D35" s="69"/>
      <c r="E35" s="70"/>
      <c r="F35" s="70"/>
      <c r="G35" s="70"/>
      <c r="H35" s="70"/>
      <c r="I35" s="71"/>
      <c r="J35" s="71"/>
      <c r="K35" s="71"/>
      <c r="L35" s="46"/>
      <c r="N35" s="306">
        <v>49558.2</v>
      </c>
      <c r="O35" s="107">
        <v>43739</v>
      </c>
      <c r="P35" s="312">
        <v>52.525737613966839</v>
      </c>
      <c r="Q35" s="42"/>
      <c r="R35" s="42"/>
    </row>
    <row r="36" spans="1:18" x14ac:dyDescent="0.2">
      <c r="A36" s="68"/>
      <c r="C36" s="69"/>
      <c r="D36" s="69"/>
      <c r="E36" s="70"/>
      <c r="F36" s="70"/>
      <c r="G36" s="70"/>
      <c r="H36" s="70"/>
      <c r="I36" s="71"/>
      <c r="J36" s="71"/>
      <c r="K36" s="71"/>
      <c r="L36" s="46"/>
      <c r="N36" s="306">
        <v>42853.59</v>
      </c>
      <c r="O36" s="107">
        <v>43770</v>
      </c>
      <c r="P36" s="312">
        <v>51.663910432768056</v>
      </c>
      <c r="Q36" s="42"/>
      <c r="R36" s="42"/>
    </row>
    <row r="37" spans="1:18" x14ac:dyDescent="0.2">
      <c r="A37" s="68"/>
      <c r="C37" s="69"/>
      <c r="D37" s="69"/>
      <c r="E37" s="70"/>
      <c r="F37" s="70"/>
      <c r="G37" s="70"/>
      <c r="H37" s="70"/>
      <c r="I37" s="71"/>
      <c r="J37" s="71"/>
      <c r="K37" s="71"/>
      <c r="L37" s="46"/>
      <c r="N37" s="306">
        <v>43635.839999999997</v>
      </c>
      <c r="O37" s="107">
        <v>43800</v>
      </c>
      <c r="P37" s="312">
        <v>51.311126323106137</v>
      </c>
      <c r="Q37" s="42"/>
      <c r="R37" s="42"/>
    </row>
    <row r="38" spans="1:18" x14ac:dyDescent="0.2">
      <c r="A38" s="68"/>
      <c r="C38" s="69"/>
      <c r="D38" s="69"/>
      <c r="E38" s="70"/>
      <c r="F38" s="70"/>
      <c r="G38" s="70"/>
      <c r="H38" s="70"/>
      <c r="I38" s="71"/>
      <c r="J38" s="71"/>
      <c r="K38" s="71"/>
      <c r="L38" s="46"/>
      <c r="N38" s="306">
        <v>36243.25</v>
      </c>
      <c r="O38" s="107">
        <v>43831</v>
      </c>
      <c r="P38" s="312">
        <v>50.34767650983715</v>
      </c>
      <c r="Q38" s="42"/>
      <c r="R38" s="42"/>
    </row>
    <row r="39" spans="1:18" x14ac:dyDescent="0.2">
      <c r="A39" s="68"/>
      <c r="C39" s="69"/>
      <c r="D39" s="69"/>
      <c r="E39" s="70"/>
      <c r="F39" s="70"/>
      <c r="G39" s="70"/>
      <c r="H39" s="70"/>
      <c r="I39" s="71"/>
      <c r="J39" s="71"/>
      <c r="K39" s="71"/>
      <c r="L39" s="46"/>
      <c r="N39" s="306">
        <v>37597.93</v>
      </c>
      <c r="O39" s="107">
        <v>43862</v>
      </c>
      <c r="P39" s="312">
        <v>48.977724114990686</v>
      </c>
      <c r="Q39" s="42"/>
      <c r="R39" s="42"/>
    </row>
    <row r="40" spans="1:18" x14ac:dyDescent="0.2">
      <c r="A40" s="68"/>
      <c r="C40" s="69"/>
      <c r="D40" s="69"/>
      <c r="E40" s="70"/>
      <c r="F40" s="70"/>
      <c r="G40" s="70"/>
      <c r="H40" s="70"/>
      <c r="I40" s="71"/>
      <c r="J40" s="71"/>
      <c r="K40" s="71"/>
      <c r="L40" s="46"/>
      <c r="N40" s="306">
        <v>21898.67</v>
      </c>
      <c r="O40" s="107">
        <v>43891</v>
      </c>
      <c r="P40" s="312">
        <v>45.765742448324026</v>
      </c>
      <c r="Q40" s="42"/>
      <c r="R40" s="42"/>
    </row>
    <row r="41" spans="1:18" x14ac:dyDescent="0.2">
      <c r="A41" s="68"/>
      <c r="C41" s="69"/>
      <c r="D41" s="69"/>
      <c r="E41" s="70"/>
      <c r="F41" s="70"/>
      <c r="G41" s="70"/>
      <c r="H41" s="70"/>
      <c r="I41" s="71"/>
      <c r="J41" s="71"/>
      <c r="K41" s="71"/>
      <c r="L41" s="46"/>
      <c r="N41" s="306">
        <v>1349.75</v>
      </c>
      <c r="O41" s="107">
        <v>43922</v>
      </c>
      <c r="P41" s="312">
        <v>41.80805619832401</v>
      </c>
      <c r="Q41" s="42"/>
      <c r="R41" s="42"/>
    </row>
    <row r="42" spans="1:18" x14ac:dyDescent="0.2">
      <c r="A42" s="68"/>
      <c r="C42" s="69"/>
      <c r="D42" s="69"/>
      <c r="E42" s="70"/>
      <c r="F42" s="70"/>
      <c r="G42" s="70"/>
      <c r="H42" s="70"/>
      <c r="I42" s="71"/>
      <c r="J42" s="71"/>
      <c r="K42" s="71"/>
      <c r="L42" s="46"/>
      <c r="N42" s="306">
        <v>11929.95</v>
      </c>
      <c r="O42" s="107">
        <v>43952</v>
      </c>
      <c r="P42" s="312">
        <v>38.31023453165735</v>
      </c>
      <c r="Q42" s="42"/>
      <c r="R42" s="42"/>
    </row>
    <row r="43" spans="1:18" x14ac:dyDescent="0.2">
      <c r="A43" s="68"/>
      <c r="C43" s="69"/>
      <c r="D43" s="69"/>
      <c r="E43" s="70"/>
      <c r="F43" s="70"/>
      <c r="G43" s="70"/>
      <c r="H43" s="70"/>
      <c r="I43" s="71"/>
      <c r="J43" s="71"/>
      <c r="K43" s="71"/>
      <c r="L43" s="46"/>
      <c r="N43" s="306">
        <v>26223.48</v>
      </c>
      <c r="O43" s="107">
        <v>43983</v>
      </c>
      <c r="P43" s="312">
        <v>36.213532864990682</v>
      </c>
      <c r="Q43" s="42"/>
      <c r="R43" s="42"/>
    </row>
    <row r="44" spans="1:18" x14ac:dyDescent="0.2">
      <c r="A44" s="68"/>
      <c r="C44" s="69"/>
      <c r="D44" s="69"/>
      <c r="E44" s="70"/>
      <c r="F44" s="70"/>
      <c r="G44" s="70"/>
      <c r="H44" s="70"/>
      <c r="I44" s="71"/>
      <c r="J44" s="71"/>
      <c r="K44" s="71"/>
      <c r="L44" s="46"/>
      <c r="N44" s="306">
        <v>32287.48</v>
      </c>
      <c r="O44" s="107">
        <v>44013</v>
      </c>
      <c r="P44" s="312">
        <v>33.993472825335111</v>
      </c>
      <c r="Q44" s="42"/>
      <c r="R44" s="42"/>
    </row>
    <row r="45" spans="1:18" x14ac:dyDescent="0.2">
      <c r="A45" s="68"/>
      <c r="B45" s="66"/>
      <c r="C45" s="70"/>
      <c r="D45" s="70"/>
      <c r="E45" s="70"/>
      <c r="F45" s="70"/>
      <c r="G45" s="70"/>
      <c r="H45" s="70"/>
      <c r="I45" s="74"/>
      <c r="J45" s="74"/>
      <c r="K45" s="74"/>
      <c r="L45" s="46"/>
      <c r="N45" s="306">
        <v>34725.86</v>
      </c>
      <c r="O45" s="107">
        <v>44044</v>
      </c>
      <c r="P45" s="312">
        <v>32.365188180535654</v>
      </c>
      <c r="Q45" s="42"/>
      <c r="R45" s="42"/>
    </row>
    <row r="46" spans="1:18" x14ac:dyDescent="0.2">
      <c r="A46" s="196" t="s">
        <v>24</v>
      </c>
      <c r="B46" s="61"/>
      <c r="C46" s="89"/>
      <c r="D46" s="89"/>
      <c r="E46" s="70"/>
      <c r="F46" s="70"/>
      <c r="G46" s="70"/>
      <c r="H46" s="70"/>
      <c r="I46" s="74"/>
      <c r="J46" s="74"/>
      <c r="K46" s="74"/>
      <c r="L46" s="46"/>
      <c r="N46" s="306">
        <v>37758</v>
      </c>
      <c r="O46" s="107">
        <v>44075</v>
      </c>
      <c r="P46" s="312">
        <v>31.338499999999996</v>
      </c>
      <c r="Q46" s="42"/>
      <c r="R46" s="42"/>
    </row>
    <row r="47" spans="1:18" x14ac:dyDescent="0.2">
      <c r="A47" s="204" t="s">
        <v>173</v>
      </c>
      <c r="B47" s="1"/>
      <c r="C47" s="89"/>
      <c r="D47" s="89"/>
      <c r="E47" s="70"/>
      <c r="F47" s="70"/>
      <c r="G47" s="70"/>
      <c r="H47" s="70"/>
      <c r="I47" s="74"/>
      <c r="J47" s="74"/>
      <c r="K47" s="74"/>
      <c r="L47" s="46"/>
      <c r="N47" s="306">
        <v>35061.33</v>
      </c>
      <c r="O47" s="107">
        <v>44105</v>
      </c>
      <c r="P47" s="312">
        <v>30.130427500000003</v>
      </c>
      <c r="Q47" s="42"/>
      <c r="R47" s="42"/>
    </row>
    <row r="48" spans="1:18" x14ac:dyDescent="0.2">
      <c r="A48" s="204" t="s">
        <v>65</v>
      </c>
      <c r="B48" s="1"/>
      <c r="C48" s="89"/>
      <c r="D48" s="89"/>
      <c r="E48" s="70"/>
      <c r="F48" s="70"/>
      <c r="G48" s="70"/>
      <c r="H48" s="70"/>
      <c r="I48" s="74"/>
      <c r="J48" s="74"/>
      <c r="K48" s="74"/>
      <c r="L48" s="46"/>
      <c r="N48" s="306">
        <v>33205.449999999997</v>
      </c>
      <c r="O48" s="107">
        <v>44136</v>
      </c>
      <c r="P48" s="312">
        <v>29.326415833333336</v>
      </c>
      <c r="Q48" s="42"/>
      <c r="R48" s="42"/>
    </row>
    <row r="49" spans="1:24" x14ac:dyDescent="0.2">
      <c r="A49" s="201" t="s">
        <v>174</v>
      </c>
      <c r="B49" s="127"/>
      <c r="C49" s="120"/>
      <c r="D49" s="120"/>
      <c r="E49" s="121"/>
      <c r="F49" s="121"/>
      <c r="G49" s="121"/>
      <c r="H49" s="121"/>
      <c r="I49" s="122"/>
      <c r="J49" s="122"/>
      <c r="K49" s="122"/>
      <c r="L49" s="76"/>
      <c r="N49" s="306">
        <v>31717.67</v>
      </c>
      <c r="O49" s="107">
        <v>44166</v>
      </c>
      <c r="P49" s="312">
        <v>28.333235000000002</v>
      </c>
      <c r="Q49" s="42"/>
      <c r="R49" s="42"/>
    </row>
    <row r="50" spans="1:24" s="78" customFormat="1" x14ac:dyDescent="0.2">
      <c r="A50" s="77"/>
      <c r="B50" s="1"/>
      <c r="C50" s="1"/>
      <c r="D50" s="1"/>
      <c r="E50" s="77"/>
      <c r="F50" s="77"/>
      <c r="G50" s="77"/>
      <c r="H50" s="77"/>
      <c r="I50" s="77"/>
      <c r="J50" s="77"/>
      <c r="K50" s="77"/>
      <c r="L50" s="1"/>
      <c r="M50" s="81"/>
      <c r="N50" s="306">
        <v>24511.5</v>
      </c>
      <c r="O50" s="107">
        <v>44197</v>
      </c>
      <c r="P50" s="312">
        <v>27.355589166666668</v>
      </c>
      <c r="Q50" s="42"/>
      <c r="R50" s="42"/>
      <c r="S50" s="42"/>
      <c r="T50" s="42"/>
      <c r="U50" s="42"/>
      <c r="V50" s="42"/>
      <c r="W50" s="42"/>
      <c r="X50" s="42"/>
    </row>
    <row r="51" spans="1:24" s="78" customFormat="1" x14ac:dyDescent="0.2">
      <c r="A51" s="1"/>
      <c r="B51" s="1"/>
      <c r="C51" s="1"/>
      <c r="D51" s="1"/>
      <c r="E51" s="1"/>
      <c r="F51" s="1"/>
      <c r="G51" s="1"/>
      <c r="H51" s="1"/>
      <c r="I51" s="77"/>
      <c r="J51" s="77"/>
      <c r="K51" s="77"/>
      <c r="L51" s="1"/>
      <c r="M51" s="81"/>
      <c r="N51" s="306">
        <v>39349.4</v>
      </c>
      <c r="O51" s="107">
        <v>44228</v>
      </c>
      <c r="P51" s="312">
        <v>27.501545</v>
      </c>
      <c r="Q51" s="42"/>
      <c r="R51" s="42"/>
      <c r="S51" s="42"/>
      <c r="T51" s="42"/>
      <c r="U51" s="42"/>
      <c r="V51" s="42"/>
      <c r="W51" s="42"/>
      <c r="X51" s="42"/>
    </row>
    <row r="52" spans="1:24" s="78" customFormat="1" x14ac:dyDescent="0.2">
      <c r="A52" s="1"/>
      <c r="B52" s="80"/>
      <c r="C52" s="80"/>
      <c r="D52" s="1"/>
      <c r="E52" s="114"/>
      <c r="F52" s="114"/>
      <c r="G52" s="114"/>
      <c r="H52" s="114"/>
      <c r="I52" s="123"/>
      <c r="J52" s="77"/>
      <c r="K52" s="77"/>
      <c r="L52" s="1"/>
      <c r="M52" s="81"/>
      <c r="N52" s="306">
        <v>43620.55</v>
      </c>
      <c r="O52" s="107">
        <v>44256</v>
      </c>
      <c r="P52" s="312">
        <v>29.311701666666671</v>
      </c>
      <c r="Q52" s="42"/>
      <c r="R52" s="42"/>
      <c r="S52" s="42"/>
      <c r="T52" s="42"/>
      <c r="U52" s="42"/>
      <c r="V52" s="42"/>
      <c r="W52" s="42"/>
      <c r="X52" s="42"/>
    </row>
    <row r="53" spans="1:24" s="78" customFormat="1" x14ac:dyDescent="0.2">
      <c r="A53" s="3"/>
      <c r="D53" s="125"/>
      <c r="E53" s="125"/>
      <c r="F53" s="125"/>
      <c r="G53" s="125"/>
      <c r="H53" s="125"/>
      <c r="I53" s="125"/>
      <c r="J53" s="125"/>
      <c r="K53" s="98"/>
      <c r="L53" s="3"/>
      <c r="M53" s="81"/>
      <c r="N53" s="306">
        <v>33695.199999999997</v>
      </c>
      <c r="O53" s="107">
        <v>44287</v>
      </c>
      <c r="P53" s="312">
        <v>32.007155833333336</v>
      </c>
      <c r="Q53" s="42"/>
      <c r="R53" s="42"/>
      <c r="S53" s="42"/>
      <c r="T53" s="42"/>
      <c r="U53" s="42"/>
      <c r="V53" s="42"/>
      <c r="W53" s="42"/>
      <c r="X53" s="42"/>
    </row>
    <row r="54" spans="1:24" s="78" customFormat="1" x14ac:dyDescent="0.2">
      <c r="A54" s="3"/>
      <c r="D54" s="125"/>
      <c r="E54" s="125"/>
      <c r="F54" s="125"/>
      <c r="G54" s="125"/>
      <c r="H54" s="125"/>
      <c r="I54" s="125"/>
      <c r="J54" s="125"/>
      <c r="K54" s="98"/>
      <c r="L54" s="3"/>
      <c r="M54" s="81"/>
      <c r="N54" s="306">
        <v>26536.509969482198</v>
      </c>
      <c r="O54" s="107">
        <v>44317</v>
      </c>
      <c r="P54" s="312">
        <v>33.224369164123523</v>
      </c>
      <c r="Q54" s="42"/>
      <c r="R54" s="42"/>
      <c r="S54" s="42"/>
      <c r="T54" s="42"/>
      <c r="U54" s="42"/>
      <c r="V54" s="42"/>
      <c r="W54" s="42"/>
      <c r="X54" s="42"/>
    </row>
    <row r="55" spans="1:24" s="78" customFormat="1" x14ac:dyDescent="0.2">
      <c r="A55" s="3"/>
      <c r="D55" s="125"/>
      <c r="E55" s="125"/>
      <c r="F55" s="125"/>
      <c r="G55" s="125"/>
      <c r="H55" s="125"/>
      <c r="I55" s="125"/>
      <c r="J55" s="125"/>
      <c r="K55" s="98"/>
      <c r="L55" s="3"/>
      <c r="M55" s="81"/>
      <c r="N55" s="306">
        <v>34654.11</v>
      </c>
      <c r="O55" s="107">
        <v>44348</v>
      </c>
      <c r="P55" s="312">
        <v>33.926921664123519</v>
      </c>
      <c r="Q55" s="42"/>
      <c r="R55" s="42"/>
      <c r="S55" s="42"/>
      <c r="T55" s="42"/>
      <c r="U55" s="42"/>
      <c r="V55" s="42"/>
      <c r="W55" s="42"/>
      <c r="X55" s="42"/>
    </row>
    <row r="56" spans="1:24" s="78" customFormat="1" x14ac:dyDescent="0.2">
      <c r="A56" s="3"/>
      <c r="D56" s="125"/>
      <c r="E56" s="125"/>
      <c r="F56" s="125"/>
      <c r="G56" s="125"/>
      <c r="H56" s="125"/>
      <c r="I56" s="125"/>
      <c r="J56" s="125"/>
      <c r="K56" s="98"/>
      <c r="L56" s="3"/>
      <c r="M56" s="81"/>
      <c r="N56" s="306">
        <v>39111.75</v>
      </c>
      <c r="O56" s="107">
        <v>44378</v>
      </c>
      <c r="P56" s="312">
        <v>34.495610830790184</v>
      </c>
      <c r="Q56" s="42"/>
      <c r="R56" s="42"/>
      <c r="S56" s="42"/>
      <c r="T56" s="42"/>
      <c r="U56" s="42"/>
      <c r="V56" s="42"/>
      <c r="W56" s="42"/>
      <c r="X56" s="42"/>
    </row>
    <row r="57" spans="1:24" s="78" customFormat="1" x14ac:dyDescent="0.2">
      <c r="A57" s="3"/>
      <c r="D57" s="125"/>
      <c r="E57" s="125"/>
      <c r="F57" s="125"/>
      <c r="G57" s="125"/>
      <c r="H57" s="125"/>
      <c r="I57" s="125"/>
      <c r="J57" s="125"/>
      <c r="K57" s="98"/>
      <c r="L57" s="3"/>
      <c r="M57" s="81"/>
      <c r="N57" s="306">
        <v>35562.25</v>
      </c>
      <c r="O57" s="107">
        <v>44409</v>
      </c>
      <c r="P57" s="312">
        <v>34.565309997456851</v>
      </c>
      <c r="Q57" s="42"/>
      <c r="R57" s="42"/>
      <c r="S57" s="42"/>
      <c r="T57" s="42"/>
      <c r="U57" s="42"/>
      <c r="V57" s="42"/>
      <c r="W57" s="42"/>
      <c r="X57" s="42"/>
    </row>
    <row r="58" spans="1:24" s="78" customFormat="1" x14ac:dyDescent="0.2">
      <c r="A58" s="3"/>
      <c r="D58" s="125"/>
      <c r="E58" s="125"/>
      <c r="F58" s="125"/>
      <c r="G58" s="125"/>
      <c r="H58" s="125"/>
      <c r="I58" s="125"/>
      <c r="J58" s="125"/>
      <c r="K58" s="98"/>
      <c r="L58" s="3"/>
      <c r="M58" s="81"/>
      <c r="N58" s="306">
        <v>37714.65</v>
      </c>
      <c r="O58" s="107">
        <v>44440</v>
      </c>
      <c r="P58" s="312">
        <v>34.561697497456848</v>
      </c>
      <c r="Q58" s="42"/>
      <c r="R58" s="42"/>
      <c r="S58" s="42"/>
      <c r="T58" s="42"/>
      <c r="U58" s="42"/>
      <c r="V58" s="42"/>
      <c r="W58" s="42"/>
      <c r="X58" s="42"/>
    </row>
    <row r="59" spans="1:24" s="78" customFormat="1" x14ac:dyDescent="0.2">
      <c r="A59" s="3"/>
      <c r="D59" s="125"/>
      <c r="E59" s="125"/>
      <c r="F59" s="125"/>
      <c r="G59" s="125"/>
      <c r="H59" s="125"/>
      <c r="I59" s="125"/>
      <c r="J59" s="125"/>
      <c r="K59" s="98"/>
      <c r="L59" s="3"/>
      <c r="M59" s="81"/>
      <c r="N59" s="306">
        <v>30977.71</v>
      </c>
      <c r="O59" s="107">
        <v>44470</v>
      </c>
      <c r="P59" s="312">
        <v>34.221395830790186</v>
      </c>
      <c r="Q59" s="42"/>
      <c r="R59" s="42"/>
      <c r="S59" s="42"/>
      <c r="T59" s="42"/>
      <c r="U59" s="42"/>
      <c r="V59" s="42"/>
      <c r="W59" s="42"/>
      <c r="X59" s="42"/>
    </row>
    <row r="60" spans="1:24" s="78" customFormat="1" x14ac:dyDescent="0.2">
      <c r="A60" s="3"/>
      <c r="D60" s="125"/>
      <c r="E60" s="125"/>
      <c r="F60" s="125"/>
      <c r="G60" s="125"/>
      <c r="H60" s="125"/>
      <c r="I60" s="125"/>
      <c r="J60" s="125"/>
      <c r="K60" s="98"/>
      <c r="L60" s="3"/>
      <c r="M60" s="81"/>
      <c r="N60" s="306">
        <v>32193.15</v>
      </c>
      <c r="O60" s="107">
        <v>44501</v>
      </c>
      <c r="P60" s="312">
        <v>34.137037497456852</v>
      </c>
      <c r="Q60" s="42"/>
      <c r="R60" s="42"/>
      <c r="S60" s="42"/>
      <c r="T60" s="42"/>
      <c r="U60" s="42"/>
      <c r="V60" s="42"/>
      <c r="W60" s="42"/>
      <c r="X60" s="42"/>
    </row>
    <row r="61" spans="1:24" s="78" customFormat="1" x14ac:dyDescent="0.2">
      <c r="A61" s="3"/>
      <c r="D61" s="125"/>
      <c r="E61" s="125"/>
      <c r="F61" s="125"/>
      <c r="G61" s="125"/>
      <c r="H61" s="125"/>
      <c r="I61" s="125"/>
      <c r="J61" s="125"/>
      <c r="K61" s="98"/>
      <c r="L61" s="3"/>
      <c r="M61" s="81"/>
      <c r="N61" s="306">
        <v>34838.449999999997</v>
      </c>
      <c r="O61" s="107">
        <v>44531</v>
      </c>
      <c r="P61" s="312">
        <v>34.397102497456856</v>
      </c>
      <c r="Q61" s="42"/>
      <c r="R61" s="42"/>
      <c r="S61" s="42"/>
      <c r="T61" s="42"/>
      <c r="U61" s="42"/>
      <c r="V61" s="42"/>
      <c r="W61" s="42"/>
      <c r="X61" s="42"/>
    </row>
    <row r="62" spans="1:24" s="78" customFormat="1" x14ac:dyDescent="0.2">
      <c r="A62" s="3"/>
      <c r="D62" s="125"/>
      <c r="E62" s="125"/>
      <c r="F62" s="125"/>
      <c r="G62" s="125"/>
      <c r="H62" s="125"/>
      <c r="I62" s="125"/>
      <c r="J62" s="125"/>
      <c r="K62" s="98"/>
      <c r="L62" s="3"/>
      <c r="M62" s="81"/>
      <c r="N62" s="306">
        <v>32962.65</v>
      </c>
      <c r="O62" s="107">
        <v>44562</v>
      </c>
      <c r="P62" s="312">
        <v>35.101364997456862</v>
      </c>
      <c r="Q62" s="42"/>
      <c r="R62" s="42"/>
      <c r="S62" s="42"/>
      <c r="T62" s="42"/>
      <c r="U62" s="42"/>
      <c r="V62" s="42"/>
      <c r="W62" s="42"/>
      <c r="X62" s="42"/>
    </row>
    <row r="63" spans="1:24" s="78" customFormat="1" x14ac:dyDescent="0.2">
      <c r="A63" s="3"/>
      <c r="D63" s="125"/>
      <c r="E63" s="125"/>
      <c r="F63" s="125"/>
      <c r="G63" s="125"/>
      <c r="H63" s="125"/>
      <c r="I63" s="125"/>
      <c r="J63" s="125"/>
      <c r="K63" s="98"/>
      <c r="L63" s="3"/>
      <c r="M63" s="81"/>
      <c r="N63" s="306">
        <v>31224.85</v>
      </c>
      <c r="O63" s="107">
        <v>44593</v>
      </c>
      <c r="P63" s="312">
        <v>34.424319164123517</v>
      </c>
      <c r="Q63" s="42"/>
      <c r="R63" s="42"/>
      <c r="S63" s="42"/>
      <c r="T63" s="42"/>
      <c r="U63" s="42"/>
      <c r="V63" s="42"/>
      <c r="W63" s="42"/>
      <c r="X63" s="42"/>
    </row>
    <row r="64" spans="1:24" s="78" customFormat="1" x14ac:dyDescent="0.2">
      <c r="A64" s="3"/>
      <c r="D64" s="125"/>
      <c r="E64" s="125"/>
      <c r="F64" s="125"/>
      <c r="G64" s="125"/>
      <c r="H64" s="125"/>
      <c r="I64" s="125"/>
      <c r="J64" s="125"/>
      <c r="K64" s="98"/>
      <c r="L64" s="3"/>
      <c r="M64" s="81"/>
      <c r="N64" s="306">
        <v>35584</v>
      </c>
      <c r="O64" s="107">
        <v>44621</v>
      </c>
      <c r="P64" s="312">
        <v>33.754606664123514</v>
      </c>
      <c r="Q64" s="42"/>
      <c r="R64" s="42"/>
      <c r="S64" s="42"/>
      <c r="T64" s="42"/>
      <c r="U64" s="42"/>
      <c r="V64" s="42"/>
      <c r="W64" s="42"/>
      <c r="X64" s="42"/>
    </row>
    <row r="65" spans="1:24" s="78" customFormat="1" x14ac:dyDescent="0.2">
      <c r="A65" s="3"/>
      <c r="D65" s="125"/>
      <c r="E65" s="42"/>
      <c r="F65" s="42"/>
      <c r="G65" s="42"/>
      <c r="H65" s="42"/>
      <c r="J65" s="98"/>
      <c r="K65" s="98"/>
      <c r="L65" s="3"/>
      <c r="M65" s="81"/>
      <c r="N65" s="306">
        <v>31362.850000000002</v>
      </c>
      <c r="O65" s="107">
        <v>44652</v>
      </c>
      <c r="P65" s="312">
        <v>33.56024416412351</v>
      </c>
      <c r="Q65" s="42"/>
      <c r="R65" s="42"/>
      <c r="S65" s="42"/>
      <c r="T65" s="42"/>
      <c r="U65" s="42"/>
      <c r="V65" s="42"/>
      <c r="W65" s="42"/>
      <c r="X65" s="42"/>
    </row>
    <row r="66" spans="1:24" s="78" customFormat="1" x14ac:dyDescent="0.2">
      <c r="A66" s="3"/>
      <c r="D66" s="125"/>
      <c r="E66" s="42"/>
      <c r="F66" s="42"/>
      <c r="G66" s="42"/>
      <c r="H66" s="42"/>
      <c r="J66" s="98"/>
      <c r="K66" s="98"/>
      <c r="L66" s="3"/>
      <c r="M66" s="81"/>
      <c r="N66" s="306">
        <v>33166.75</v>
      </c>
      <c r="O66" s="107">
        <v>44682</v>
      </c>
      <c r="P66" s="312">
        <v>34.112764166666665</v>
      </c>
      <c r="Q66" s="42"/>
      <c r="R66" s="42"/>
      <c r="S66" s="42"/>
      <c r="T66" s="42"/>
      <c r="U66" s="42"/>
      <c r="V66" s="42"/>
      <c r="W66" s="42"/>
      <c r="X66" s="42"/>
    </row>
    <row r="67" spans="1:24" s="78" customFormat="1" x14ac:dyDescent="0.2">
      <c r="A67" s="3"/>
      <c r="D67" s="125"/>
      <c r="E67" s="42"/>
      <c r="F67" s="42"/>
      <c r="G67" s="42"/>
      <c r="H67" s="42"/>
      <c r="J67" s="98"/>
      <c r="K67" s="98"/>
      <c r="L67" s="3"/>
      <c r="M67" s="81"/>
      <c r="N67" s="306">
        <v>32673</v>
      </c>
      <c r="O67" s="107">
        <v>44713</v>
      </c>
      <c r="P67" s="312">
        <v>33.947671666666665</v>
      </c>
      <c r="Q67" s="42"/>
      <c r="R67" s="42"/>
      <c r="S67" s="42"/>
      <c r="T67" s="42"/>
      <c r="U67" s="42"/>
      <c r="V67" s="42"/>
      <c r="W67" s="42"/>
      <c r="X67" s="42"/>
    </row>
    <row r="68" spans="1:24" s="78" customFormat="1" x14ac:dyDescent="0.2">
      <c r="A68" s="3"/>
      <c r="D68" s="125"/>
      <c r="E68" s="42"/>
      <c r="F68" s="42"/>
      <c r="G68" s="42"/>
      <c r="H68" s="42"/>
      <c r="J68" s="98"/>
      <c r="K68" s="98"/>
      <c r="L68" s="3"/>
      <c r="M68" s="81"/>
      <c r="N68" s="306">
        <v>34966.25</v>
      </c>
      <c r="O68" s="107">
        <v>44743</v>
      </c>
      <c r="P68" s="312">
        <v>33.602213333333324</v>
      </c>
      <c r="Q68" s="42"/>
      <c r="R68" s="42"/>
      <c r="S68" s="42"/>
      <c r="T68" s="42"/>
      <c r="U68" s="42"/>
      <c r="V68" s="42"/>
      <c r="W68" s="42"/>
      <c r="X68" s="42"/>
    </row>
    <row r="69" spans="1:24" s="78" customFormat="1" x14ac:dyDescent="0.2">
      <c r="A69" s="3"/>
      <c r="D69" s="125"/>
      <c r="E69" s="42"/>
      <c r="F69" s="42"/>
      <c r="G69" s="42"/>
      <c r="H69" s="42"/>
      <c r="J69" s="98"/>
      <c r="K69" s="98"/>
      <c r="L69" s="3"/>
      <c r="M69" s="81"/>
      <c r="N69" s="306">
        <v>36860.75</v>
      </c>
      <c r="O69" s="107">
        <v>44774</v>
      </c>
      <c r="P69" s="312">
        <v>33.710421666666669</v>
      </c>
      <c r="Q69" s="42"/>
      <c r="R69" s="42"/>
      <c r="S69" s="42"/>
      <c r="T69" s="42"/>
      <c r="U69" s="42"/>
      <c r="V69" s="42"/>
      <c r="W69" s="42"/>
      <c r="X69" s="42"/>
    </row>
    <row r="70" spans="1:24" s="78" customFormat="1" x14ac:dyDescent="0.2">
      <c r="A70" s="3"/>
      <c r="D70" s="125"/>
      <c r="E70" s="42"/>
      <c r="F70" s="42"/>
      <c r="G70" s="42"/>
      <c r="H70" s="42"/>
      <c r="J70" s="98"/>
      <c r="K70" s="98"/>
      <c r="L70" s="3"/>
      <c r="M70" s="81"/>
      <c r="N70" s="306">
        <v>36863.75</v>
      </c>
      <c r="O70" s="107">
        <v>44805</v>
      </c>
      <c r="P70" s="312">
        <v>33.639513333333333</v>
      </c>
      <c r="Q70" s="42"/>
      <c r="R70" s="42"/>
      <c r="S70" s="42"/>
      <c r="T70" s="42"/>
      <c r="U70" s="42"/>
      <c r="V70" s="42"/>
      <c r="W70" s="42"/>
      <c r="X70" s="42"/>
    </row>
    <row r="71" spans="1:24" s="78" customFormat="1" x14ac:dyDescent="0.2">
      <c r="A71" s="3"/>
      <c r="D71" s="125"/>
      <c r="E71" s="42"/>
      <c r="F71" s="42"/>
      <c r="G71" s="42"/>
      <c r="H71" s="42"/>
      <c r="J71" s="98"/>
      <c r="K71" s="98"/>
      <c r="L71" s="3"/>
      <c r="M71" s="81"/>
      <c r="N71" s="306">
        <v>34469.800000000003</v>
      </c>
      <c r="O71" s="107">
        <v>44835</v>
      </c>
      <c r="P71" s="312">
        <v>33.930520833333333</v>
      </c>
      <c r="Q71" s="42"/>
      <c r="R71" s="99" t="s">
        <v>110</v>
      </c>
      <c r="S71" s="42"/>
      <c r="T71" s="42"/>
      <c r="U71" s="42"/>
      <c r="V71" s="42"/>
      <c r="W71" s="42"/>
      <c r="X71" s="42"/>
    </row>
    <row r="72" spans="1:24" s="78" customFormat="1" x14ac:dyDescent="0.2">
      <c r="A72" s="3"/>
      <c r="D72" s="125"/>
      <c r="E72" s="42"/>
      <c r="F72" s="42"/>
      <c r="G72" s="42"/>
      <c r="H72" s="42"/>
      <c r="J72" s="98"/>
      <c r="K72" s="98"/>
      <c r="L72" s="3"/>
      <c r="M72" s="81"/>
      <c r="N72" s="306">
        <v>32955</v>
      </c>
      <c r="O72" s="107">
        <v>44866</v>
      </c>
      <c r="P72" s="312">
        <v>33.99400833333334</v>
      </c>
      <c r="Q72" s="42"/>
      <c r="R72" s="42"/>
      <c r="S72" s="42"/>
      <c r="T72" s="42"/>
      <c r="U72" s="42"/>
      <c r="V72" s="42"/>
      <c r="W72" s="42"/>
      <c r="X72" s="42"/>
    </row>
    <row r="73" spans="1:24" s="78" customFormat="1" x14ac:dyDescent="0.2">
      <c r="A73" s="3"/>
      <c r="D73" s="125"/>
      <c r="E73" s="42"/>
      <c r="F73" s="42"/>
      <c r="G73" s="42"/>
      <c r="H73" s="42"/>
      <c r="J73" s="98"/>
      <c r="K73" s="98"/>
      <c r="L73" s="3"/>
      <c r="M73" s="81"/>
      <c r="N73" s="306"/>
      <c r="O73" s="309"/>
      <c r="P73" s="312"/>
      <c r="Q73" s="42"/>
      <c r="R73" s="42"/>
      <c r="S73" s="42"/>
      <c r="T73" s="42"/>
      <c r="U73" s="42"/>
      <c r="V73" s="42"/>
      <c r="W73" s="42"/>
      <c r="X73" s="42"/>
    </row>
    <row r="74" spans="1:24" s="78" customFormat="1" x14ac:dyDescent="0.2">
      <c r="A74" s="3"/>
      <c r="D74" s="125"/>
      <c r="E74" s="42"/>
      <c r="F74" s="42"/>
      <c r="G74" s="42"/>
      <c r="H74" s="42"/>
      <c r="J74" s="98"/>
      <c r="K74" s="98"/>
      <c r="L74" s="3"/>
      <c r="M74" s="81"/>
      <c r="N74" s="306"/>
      <c r="O74" s="309"/>
      <c r="P74" s="312"/>
      <c r="Q74" s="42"/>
      <c r="R74" s="42"/>
      <c r="S74" s="42"/>
      <c r="T74" s="42"/>
      <c r="U74" s="42"/>
      <c r="V74" s="42"/>
      <c r="W74" s="42"/>
      <c r="X74" s="42"/>
    </row>
    <row r="75" spans="1:24" s="78" customFormat="1" x14ac:dyDescent="0.2">
      <c r="A75" s="3"/>
      <c r="D75" s="125"/>
      <c r="E75" s="42"/>
      <c r="F75" s="42"/>
      <c r="G75" s="42"/>
      <c r="H75" s="42"/>
      <c r="J75" s="98"/>
      <c r="K75" s="98"/>
      <c r="L75" s="3"/>
      <c r="M75" s="81"/>
      <c r="N75" s="306"/>
      <c r="O75" s="309"/>
      <c r="P75" s="312"/>
      <c r="Q75" s="42"/>
      <c r="R75" s="42"/>
      <c r="S75" s="42"/>
      <c r="T75" s="42"/>
      <c r="U75" s="42"/>
      <c r="V75" s="42"/>
      <c r="W75" s="42"/>
      <c r="X75" s="42"/>
    </row>
    <row r="76" spans="1:24" s="78" customFormat="1" x14ac:dyDescent="0.2">
      <c r="A76" s="3"/>
      <c r="D76" s="125"/>
      <c r="E76" s="42"/>
      <c r="F76" s="42"/>
      <c r="G76" s="42"/>
      <c r="H76" s="42"/>
      <c r="J76" s="98"/>
      <c r="K76" s="98"/>
      <c r="L76" s="3"/>
      <c r="M76" s="81"/>
      <c r="N76" s="306"/>
      <c r="O76" s="309"/>
      <c r="P76" s="312"/>
      <c r="Q76" s="42"/>
      <c r="R76" s="42"/>
      <c r="S76" s="42"/>
      <c r="T76" s="42"/>
      <c r="U76" s="42"/>
      <c r="V76" s="42"/>
      <c r="W76" s="42"/>
      <c r="X76" s="42"/>
    </row>
    <row r="77" spans="1:24" s="78" customFormat="1" x14ac:dyDescent="0.2">
      <c r="A77" s="3"/>
      <c r="D77" s="125"/>
      <c r="E77" s="42"/>
      <c r="F77" s="42"/>
      <c r="G77" s="42"/>
      <c r="H77" s="42"/>
      <c r="I77" s="98"/>
      <c r="J77" s="98"/>
      <c r="K77" s="98"/>
      <c r="L77" s="3"/>
      <c r="M77" s="81"/>
      <c r="N77" s="306"/>
      <c r="O77" s="309"/>
      <c r="P77" s="312"/>
      <c r="Q77" s="42"/>
      <c r="R77" s="42"/>
      <c r="S77" s="42"/>
      <c r="T77" s="42"/>
      <c r="U77" s="42"/>
      <c r="V77" s="42"/>
      <c r="W77" s="42"/>
      <c r="X77" s="42"/>
    </row>
    <row r="78" spans="1:24" s="78" customFormat="1" x14ac:dyDescent="0.2">
      <c r="A78" s="3"/>
      <c r="D78" s="125"/>
      <c r="E78" s="42"/>
      <c r="F78" s="42"/>
      <c r="G78" s="42"/>
      <c r="H78" s="42"/>
      <c r="I78" s="98"/>
      <c r="J78" s="98"/>
      <c r="K78" s="98"/>
      <c r="L78" s="3"/>
      <c r="M78" s="81"/>
      <c r="N78" s="306"/>
      <c r="O78" s="309"/>
      <c r="P78" s="312"/>
      <c r="Q78" s="42"/>
      <c r="R78" s="42"/>
      <c r="S78" s="42"/>
      <c r="T78" s="42"/>
      <c r="U78" s="42"/>
      <c r="V78" s="42"/>
      <c r="W78" s="42"/>
      <c r="X78" s="42"/>
    </row>
    <row r="79" spans="1:24" s="78" customFormat="1" x14ac:dyDescent="0.2">
      <c r="A79" s="3"/>
      <c r="D79" s="125"/>
      <c r="E79" s="42"/>
      <c r="F79" s="42"/>
      <c r="G79" s="42"/>
      <c r="H79" s="42"/>
      <c r="I79" s="98"/>
      <c r="J79" s="98"/>
      <c r="K79" s="98"/>
      <c r="L79" s="3"/>
      <c r="M79" s="81"/>
      <c r="N79" s="306"/>
      <c r="O79" s="309"/>
      <c r="P79" s="312"/>
      <c r="Q79" s="42"/>
      <c r="R79" s="42"/>
      <c r="S79" s="42"/>
      <c r="T79" s="42"/>
      <c r="U79" s="42"/>
      <c r="V79" s="42"/>
      <c r="W79" s="42"/>
      <c r="X79" s="42"/>
    </row>
    <row r="80" spans="1:24" s="78" customFormat="1" x14ac:dyDescent="0.2">
      <c r="A80" s="3"/>
      <c r="D80" s="125"/>
      <c r="E80" s="42"/>
      <c r="F80" s="42"/>
      <c r="G80" s="42"/>
      <c r="H80" s="42"/>
      <c r="I80" s="98"/>
      <c r="J80" s="98"/>
      <c r="K80" s="98"/>
      <c r="L80" s="3"/>
      <c r="M80" s="306"/>
      <c r="N80" s="306"/>
      <c r="O80" s="309"/>
      <c r="P80" s="312"/>
      <c r="Q80" s="42"/>
      <c r="R80" s="42"/>
      <c r="S80" s="42"/>
      <c r="T80" s="42"/>
      <c r="U80" s="42"/>
      <c r="V80" s="42"/>
      <c r="W80" s="42"/>
      <c r="X80" s="42"/>
    </row>
    <row r="81" spans="1:24" s="78" customFormat="1" x14ac:dyDescent="0.2">
      <c r="A81" s="3"/>
      <c r="D81" s="125"/>
      <c r="E81" s="42"/>
      <c r="F81" s="42"/>
      <c r="G81" s="42"/>
      <c r="H81" s="42"/>
      <c r="I81" s="98"/>
      <c r="J81" s="98"/>
      <c r="K81" s="98"/>
      <c r="L81" s="3"/>
      <c r="M81" s="81"/>
      <c r="N81" s="306"/>
      <c r="O81" s="309"/>
      <c r="P81" s="312"/>
      <c r="Q81" s="42"/>
      <c r="R81" s="42"/>
      <c r="S81" s="42"/>
      <c r="T81" s="42"/>
      <c r="U81" s="42"/>
      <c r="V81" s="42"/>
      <c r="W81" s="42"/>
      <c r="X81" s="42"/>
    </row>
    <row r="82" spans="1:24" s="78" customFormat="1" x14ac:dyDescent="0.2">
      <c r="A82" s="3"/>
      <c r="D82" s="125"/>
      <c r="E82" s="42"/>
      <c r="F82" s="42"/>
      <c r="G82" s="42"/>
      <c r="H82" s="42"/>
      <c r="I82" s="98"/>
      <c r="J82" s="98"/>
      <c r="K82" s="98"/>
      <c r="L82" s="3"/>
      <c r="M82" s="81"/>
      <c r="N82" s="306"/>
      <c r="O82" s="309"/>
      <c r="P82" s="312"/>
      <c r="Q82" s="42"/>
      <c r="R82" s="42"/>
      <c r="S82" s="42"/>
      <c r="T82" s="42"/>
      <c r="U82" s="42"/>
      <c r="V82" s="42"/>
      <c r="W82" s="42"/>
      <c r="X82" s="42"/>
    </row>
    <row r="83" spans="1:24" s="78" customFormat="1" x14ac:dyDescent="0.2">
      <c r="A83" s="3"/>
      <c r="D83" s="125"/>
      <c r="E83" s="42"/>
      <c r="F83" s="42"/>
      <c r="G83" s="42"/>
      <c r="H83" s="42"/>
      <c r="I83" s="98"/>
      <c r="J83" s="98"/>
      <c r="K83" s="98"/>
      <c r="L83" s="3"/>
      <c r="M83" s="81"/>
      <c r="N83" s="306"/>
      <c r="O83" s="309"/>
      <c r="P83" s="312"/>
      <c r="Q83" s="42"/>
      <c r="R83" s="42"/>
      <c r="S83" s="42"/>
      <c r="T83" s="42"/>
      <c r="U83" s="42"/>
      <c r="V83" s="42"/>
      <c r="W83" s="42"/>
      <c r="X83" s="42"/>
    </row>
    <row r="84" spans="1:24" s="78" customFormat="1" x14ac:dyDescent="0.2">
      <c r="A84" s="3"/>
      <c r="D84" s="125"/>
      <c r="E84" s="42"/>
      <c r="F84" s="42"/>
      <c r="G84" s="42"/>
      <c r="H84" s="42"/>
      <c r="I84" s="98"/>
      <c r="J84" s="98"/>
      <c r="K84" s="98"/>
      <c r="L84" s="3"/>
      <c r="M84" s="81"/>
      <c r="N84" s="306"/>
      <c r="O84" s="309"/>
      <c r="P84" s="312"/>
      <c r="Q84" s="42"/>
      <c r="R84" s="81"/>
      <c r="S84" s="42"/>
      <c r="T84" s="42"/>
      <c r="U84" s="42"/>
      <c r="V84" s="42"/>
      <c r="W84" s="42"/>
      <c r="X84" s="42"/>
    </row>
    <row r="85" spans="1:24" s="78" customFormat="1" x14ac:dyDescent="0.2">
      <c r="A85" s="3"/>
      <c r="D85" s="125"/>
      <c r="E85" s="42"/>
      <c r="F85" s="42"/>
      <c r="G85" s="42"/>
      <c r="H85" s="42"/>
      <c r="I85" s="98"/>
      <c r="J85" s="98"/>
      <c r="K85" s="98"/>
      <c r="L85" s="3"/>
      <c r="M85" s="81"/>
      <c r="N85" s="306"/>
      <c r="O85" s="309"/>
      <c r="P85" s="312"/>
      <c r="Q85" s="42"/>
      <c r="R85" s="81"/>
      <c r="S85" s="42"/>
      <c r="T85" s="42"/>
      <c r="U85" s="42"/>
      <c r="V85" s="42"/>
      <c r="W85" s="42"/>
      <c r="X85" s="42"/>
    </row>
    <row r="86" spans="1:24" s="78" customFormat="1" x14ac:dyDescent="0.2">
      <c r="A86" s="3"/>
      <c r="D86" s="125"/>
      <c r="E86" s="42"/>
      <c r="F86" s="42"/>
      <c r="G86" s="42"/>
      <c r="H86" s="42"/>
      <c r="I86" s="98"/>
      <c r="J86" s="98"/>
      <c r="K86" s="98"/>
      <c r="L86" s="3"/>
      <c r="M86" s="81"/>
      <c r="N86" s="306"/>
      <c r="O86" s="309"/>
      <c r="P86" s="312"/>
      <c r="Q86" s="42"/>
      <c r="R86" s="81"/>
      <c r="S86" s="42"/>
      <c r="T86" s="42"/>
      <c r="U86" s="42"/>
      <c r="V86" s="42"/>
      <c r="W86" s="42"/>
      <c r="X86" s="42"/>
    </row>
    <row r="87" spans="1:24" s="78" customFormat="1" x14ac:dyDescent="0.2">
      <c r="A87" s="3"/>
      <c r="D87" s="125"/>
      <c r="E87" s="42"/>
      <c r="F87" s="42"/>
      <c r="G87" s="42"/>
      <c r="H87" s="42"/>
      <c r="I87" s="98"/>
      <c r="J87" s="98"/>
      <c r="K87" s="98"/>
      <c r="L87" s="3"/>
      <c r="M87" s="81"/>
      <c r="N87" s="306"/>
      <c r="O87" s="309"/>
      <c r="P87" s="312"/>
      <c r="Q87" s="42"/>
      <c r="R87" s="81"/>
      <c r="S87" s="42"/>
      <c r="T87" s="42"/>
      <c r="U87" s="42"/>
      <c r="V87" s="42"/>
      <c r="W87" s="42"/>
      <c r="X87" s="42"/>
    </row>
    <row r="88" spans="1:24" s="78" customFormat="1" x14ac:dyDescent="0.2">
      <c r="A88" s="3"/>
      <c r="D88" s="125"/>
      <c r="E88" s="42"/>
      <c r="F88" s="42"/>
      <c r="G88" s="42"/>
      <c r="H88" s="42"/>
      <c r="I88" s="98"/>
      <c r="J88" s="98"/>
      <c r="K88" s="98"/>
      <c r="L88" s="3"/>
      <c r="M88" s="81"/>
      <c r="N88" s="306"/>
      <c r="O88" s="309"/>
      <c r="P88" s="312"/>
      <c r="Q88" s="81"/>
      <c r="R88" s="81"/>
      <c r="S88" s="42"/>
      <c r="T88" s="42"/>
      <c r="U88" s="42"/>
      <c r="V88" s="42"/>
      <c r="W88" s="42"/>
      <c r="X88" s="42"/>
    </row>
    <row r="89" spans="1:24" s="78" customFormat="1" x14ac:dyDescent="0.2">
      <c r="A89" s="3"/>
      <c r="D89" s="125"/>
      <c r="E89" s="42"/>
      <c r="F89" s="3"/>
      <c r="G89" s="3"/>
      <c r="H89" s="3"/>
      <c r="I89" s="98"/>
      <c r="J89" s="98"/>
      <c r="K89" s="98"/>
      <c r="L89" s="3"/>
      <c r="M89" s="81"/>
      <c r="N89" s="306"/>
      <c r="O89" s="309"/>
      <c r="P89" s="312"/>
      <c r="Q89" s="81"/>
      <c r="R89" s="81"/>
      <c r="S89" s="42"/>
      <c r="T89" s="42"/>
      <c r="U89" s="42"/>
      <c r="V89" s="42"/>
      <c r="W89" s="42"/>
      <c r="X89" s="42"/>
    </row>
    <row r="90" spans="1:24" s="78" customFormat="1" x14ac:dyDescent="0.2">
      <c r="A90" s="3"/>
      <c r="D90" s="125"/>
      <c r="E90" s="42"/>
      <c r="F90" s="3"/>
      <c r="G90" s="3"/>
      <c r="H90" s="3"/>
      <c r="I90" s="98"/>
      <c r="J90" s="98"/>
      <c r="K90" s="98"/>
      <c r="L90" s="3"/>
      <c r="M90" s="81"/>
      <c r="N90" s="306"/>
      <c r="O90" s="309"/>
      <c r="P90" s="312"/>
      <c r="Q90" s="81"/>
      <c r="R90" s="81"/>
      <c r="S90" s="42"/>
      <c r="T90" s="42"/>
      <c r="U90" s="42"/>
      <c r="V90" s="42"/>
      <c r="W90" s="42"/>
      <c r="X90" s="42"/>
    </row>
    <row r="91" spans="1:24" s="78" customFormat="1" x14ac:dyDescent="0.2">
      <c r="A91" s="3"/>
      <c r="D91" s="125"/>
      <c r="E91" s="42"/>
      <c r="F91" s="3"/>
      <c r="G91" s="3"/>
      <c r="H91" s="3"/>
      <c r="I91" s="98"/>
      <c r="J91" s="98"/>
      <c r="K91" s="98"/>
      <c r="L91" s="3"/>
      <c r="M91" s="81"/>
      <c r="N91" s="306"/>
      <c r="O91" s="309"/>
      <c r="P91" s="312"/>
      <c r="Q91" s="81"/>
      <c r="R91" s="81"/>
      <c r="S91" s="42"/>
      <c r="T91" s="42"/>
      <c r="U91" s="42"/>
      <c r="V91" s="42"/>
      <c r="W91" s="42"/>
      <c r="X91" s="42"/>
    </row>
    <row r="92" spans="1:24" s="78" customFormat="1" x14ac:dyDescent="0.2">
      <c r="A92" s="3"/>
      <c r="D92" s="125"/>
      <c r="E92" s="42"/>
      <c r="F92" s="3"/>
      <c r="G92" s="3"/>
      <c r="H92" s="3"/>
      <c r="I92" s="98"/>
      <c r="J92" s="98"/>
      <c r="K92" s="98"/>
      <c r="L92" s="3"/>
      <c r="M92" s="81"/>
      <c r="N92" s="306"/>
      <c r="O92" s="309"/>
      <c r="P92" s="312"/>
      <c r="Q92" s="81"/>
      <c r="R92" s="81"/>
      <c r="S92" s="42"/>
      <c r="T92" s="42"/>
      <c r="U92" s="42"/>
      <c r="V92" s="42"/>
      <c r="W92" s="42"/>
      <c r="X92" s="42"/>
    </row>
    <row r="93" spans="1:24" s="78" customFormat="1" x14ac:dyDescent="0.2">
      <c r="A93" s="3"/>
      <c r="D93" s="125"/>
      <c r="E93" s="42"/>
      <c r="F93" s="3"/>
      <c r="G93" s="3"/>
      <c r="H93" s="3"/>
      <c r="I93" s="98"/>
      <c r="J93" s="98"/>
      <c r="K93" s="98"/>
      <c r="L93" s="3"/>
      <c r="M93" s="81"/>
      <c r="N93" s="306"/>
      <c r="O93" s="309"/>
      <c r="P93" s="312"/>
      <c r="Q93" s="81"/>
      <c r="R93" s="81"/>
      <c r="S93" s="42"/>
      <c r="T93" s="42"/>
      <c r="U93" s="42"/>
      <c r="V93" s="42"/>
      <c r="W93" s="42"/>
      <c r="X93" s="42"/>
    </row>
    <row r="94" spans="1:24" s="78" customFormat="1" x14ac:dyDescent="0.2">
      <c r="A94" s="3"/>
      <c r="D94" s="125"/>
      <c r="E94" s="42"/>
      <c r="F94" s="3"/>
      <c r="G94" s="3"/>
      <c r="H94" s="3"/>
      <c r="I94" s="98"/>
      <c r="J94" s="98"/>
      <c r="K94" s="98"/>
      <c r="L94" s="3"/>
      <c r="M94" s="81"/>
      <c r="N94" s="306"/>
      <c r="O94" s="309"/>
      <c r="P94" s="312"/>
      <c r="Q94" s="81"/>
      <c r="R94" s="81"/>
      <c r="S94" s="42"/>
      <c r="T94" s="42"/>
      <c r="U94" s="42"/>
      <c r="V94" s="42"/>
      <c r="W94" s="42"/>
      <c r="X94" s="42"/>
    </row>
    <row r="95" spans="1:24" s="78" customFormat="1" x14ac:dyDescent="0.2">
      <c r="A95" s="3"/>
      <c r="D95" s="125"/>
      <c r="E95" s="42"/>
      <c r="F95" s="3"/>
      <c r="G95" s="3"/>
      <c r="H95" s="3"/>
      <c r="I95" s="98"/>
      <c r="J95" s="98"/>
      <c r="K95" s="98"/>
      <c r="L95" s="3"/>
      <c r="M95" s="81"/>
      <c r="N95" s="306"/>
      <c r="O95" s="309"/>
      <c r="P95" s="312"/>
      <c r="Q95" s="81"/>
      <c r="R95" s="81"/>
      <c r="S95" s="42"/>
      <c r="T95" s="42"/>
      <c r="U95" s="42"/>
      <c r="V95" s="42"/>
      <c r="W95" s="42"/>
      <c r="X95" s="42"/>
    </row>
    <row r="96" spans="1:24" s="78" customFormat="1" x14ac:dyDescent="0.2">
      <c r="A96" s="3"/>
      <c r="D96" s="125"/>
      <c r="E96" s="125"/>
      <c r="F96" s="3"/>
      <c r="G96" s="3"/>
      <c r="H96" s="3"/>
      <c r="I96" s="98"/>
      <c r="J96" s="98"/>
      <c r="K96" s="98"/>
      <c r="L96" s="3"/>
      <c r="M96" s="81"/>
      <c r="N96" s="306"/>
      <c r="O96" s="309"/>
      <c r="P96" s="312"/>
      <c r="Q96" s="81"/>
      <c r="R96" s="81"/>
      <c r="S96" s="42"/>
      <c r="T96" s="42"/>
      <c r="U96" s="42"/>
      <c r="V96" s="42"/>
      <c r="W96" s="42"/>
      <c r="X96" s="42"/>
    </row>
    <row r="97" spans="1:24" s="78" customFormat="1" x14ac:dyDescent="0.2">
      <c r="A97" s="3"/>
      <c r="D97" s="125"/>
      <c r="E97" s="125"/>
      <c r="F97" s="3"/>
      <c r="G97" s="3"/>
      <c r="H97" s="3"/>
      <c r="I97" s="98"/>
      <c r="J97" s="98"/>
      <c r="K97" s="98"/>
      <c r="L97" s="3"/>
      <c r="M97" s="81"/>
      <c r="N97" s="306"/>
      <c r="O97" s="309"/>
      <c r="P97" s="312"/>
      <c r="Q97" s="81"/>
      <c r="R97" s="81"/>
      <c r="S97" s="42"/>
      <c r="T97" s="42"/>
      <c r="U97" s="42"/>
      <c r="V97" s="42"/>
      <c r="W97" s="42"/>
      <c r="X97" s="42"/>
    </row>
    <row r="98" spans="1:24" s="78" customFormat="1" x14ac:dyDescent="0.2">
      <c r="A98" s="3"/>
      <c r="D98" s="125"/>
      <c r="E98" s="125"/>
      <c r="F98" s="3"/>
      <c r="G98" s="3"/>
      <c r="H98" s="3"/>
      <c r="I98" s="98"/>
      <c r="J98" s="98"/>
      <c r="K98" s="98"/>
      <c r="L98" s="3"/>
      <c r="M98" s="81"/>
      <c r="N98" s="306"/>
      <c r="O98" s="309"/>
      <c r="P98" s="312"/>
      <c r="Q98" s="81"/>
      <c r="R98" s="81"/>
      <c r="S98" s="42"/>
      <c r="T98" s="42"/>
      <c r="U98" s="42"/>
      <c r="V98" s="42"/>
      <c r="W98" s="42"/>
      <c r="X98" s="42"/>
    </row>
    <row r="99" spans="1:24" s="78" customFormat="1" x14ac:dyDescent="0.2">
      <c r="A99" s="3"/>
      <c r="D99" s="125"/>
      <c r="E99" s="125"/>
      <c r="F99" s="3"/>
      <c r="G99" s="3"/>
      <c r="H99" s="3"/>
      <c r="I99" s="98"/>
      <c r="J99" s="98"/>
      <c r="K99" s="98"/>
      <c r="L99" s="3"/>
      <c r="M99" s="81"/>
      <c r="N99" s="306"/>
      <c r="O99" s="309"/>
      <c r="P99" s="312"/>
      <c r="Q99" s="81"/>
      <c r="R99" s="81"/>
      <c r="S99" s="42"/>
      <c r="T99" s="42"/>
      <c r="U99" s="42"/>
      <c r="V99" s="42"/>
      <c r="W99" s="42"/>
      <c r="X99" s="42"/>
    </row>
    <row r="100" spans="1:24" s="78" customFormat="1" x14ac:dyDescent="0.2">
      <c r="A100" s="3"/>
      <c r="D100" s="125"/>
      <c r="E100" s="125"/>
      <c r="F100" s="3"/>
      <c r="G100" s="3"/>
      <c r="H100" s="3"/>
      <c r="I100" s="98"/>
      <c r="J100" s="98"/>
      <c r="K100" s="98"/>
      <c r="L100" s="3"/>
      <c r="M100" s="81"/>
      <c r="N100" s="306"/>
      <c r="O100" s="309"/>
      <c r="P100" s="312"/>
      <c r="Q100" s="81"/>
      <c r="R100" s="81"/>
      <c r="S100" s="42"/>
      <c r="T100" s="42"/>
      <c r="U100" s="42"/>
      <c r="V100" s="42"/>
      <c r="W100" s="42"/>
      <c r="X100" s="42"/>
    </row>
    <row r="101" spans="1:24" s="78" customFormat="1" x14ac:dyDescent="0.2">
      <c r="A101" s="3"/>
      <c r="D101" s="125"/>
      <c r="E101" s="3"/>
      <c r="F101" s="3"/>
      <c r="G101" s="3"/>
      <c r="H101" s="3"/>
      <c r="I101" s="98"/>
      <c r="J101" s="98"/>
      <c r="K101" s="98"/>
      <c r="L101" s="3"/>
      <c r="M101" s="81"/>
      <c r="N101" s="306"/>
      <c r="O101" s="309"/>
      <c r="P101" s="312"/>
      <c r="Q101" s="81"/>
      <c r="R101" s="81"/>
      <c r="S101" s="42"/>
      <c r="T101" s="42"/>
      <c r="U101" s="42"/>
      <c r="V101" s="42"/>
      <c r="W101" s="42"/>
      <c r="X101" s="42"/>
    </row>
    <row r="102" spans="1:24" s="78" customFormat="1" x14ac:dyDescent="0.2">
      <c r="A102" s="3"/>
      <c r="D102" s="125"/>
      <c r="E102" s="3"/>
      <c r="F102" s="3"/>
      <c r="G102" s="3"/>
      <c r="H102" s="3"/>
      <c r="I102" s="98"/>
      <c r="J102" s="98"/>
      <c r="K102" s="98"/>
      <c r="L102" s="3"/>
      <c r="M102" s="81"/>
      <c r="N102" s="306"/>
      <c r="O102" s="309"/>
      <c r="P102" s="312"/>
      <c r="Q102" s="81"/>
      <c r="R102" s="81"/>
      <c r="S102" s="42"/>
      <c r="T102" s="42"/>
      <c r="U102" s="42"/>
      <c r="V102" s="42"/>
      <c r="W102" s="42"/>
      <c r="X102" s="42"/>
    </row>
    <row r="103" spans="1:24" s="78" customFormat="1" x14ac:dyDescent="0.2">
      <c r="A103" s="3"/>
      <c r="D103" s="125"/>
      <c r="E103" s="3"/>
      <c r="F103" s="3"/>
      <c r="G103" s="3"/>
      <c r="H103" s="3"/>
      <c r="I103" s="98"/>
      <c r="J103" s="98"/>
      <c r="K103" s="98"/>
      <c r="L103" s="3"/>
      <c r="M103" s="81"/>
      <c r="N103" s="306"/>
      <c r="O103" s="309"/>
      <c r="P103" s="312"/>
      <c r="Q103" s="81"/>
      <c r="R103" s="81"/>
      <c r="S103" s="42"/>
      <c r="T103" s="42"/>
      <c r="U103" s="42"/>
      <c r="V103" s="42"/>
      <c r="W103" s="42"/>
      <c r="X103" s="42"/>
    </row>
    <row r="104" spans="1:24" s="78" customFormat="1" x14ac:dyDescent="0.2">
      <c r="A104" s="3"/>
      <c r="D104" s="125"/>
      <c r="E104" s="3"/>
      <c r="F104" s="3"/>
      <c r="G104" s="3"/>
      <c r="H104" s="3"/>
      <c r="I104" s="98"/>
      <c r="J104" s="98"/>
      <c r="K104" s="98"/>
      <c r="L104" s="3"/>
      <c r="M104" s="81"/>
      <c r="N104" s="306"/>
      <c r="O104" s="309"/>
      <c r="P104" s="312"/>
      <c r="Q104" s="81"/>
      <c r="R104" s="81"/>
      <c r="S104" s="42"/>
      <c r="T104" s="42"/>
      <c r="U104" s="42"/>
      <c r="V104" s="42"/>
      <c r="W104" s="42"/>
      <c r="X104" s="42"/>
    </row>
    <row r="105" spans="1:24" s="78" customFormat="1" x14ac:dyDescent="0.2">
      <c r="A105" s="3"/>
      <c r="D105" s="125"/>
      <c r="E105" s="3"/>
      <c r="F105" s="3"/>
      <c r="G105" s="3"/>
      <c r="H105" s="3"/>
      <c r="I105" s="98"/>
      <c r="J105" s="98"/>
      <c r="K105" s="98"/>
      <c r="L105" s="3"/>
      <c r="M105" s="81"/>
      <c r="N105" s="81"/>
      <c r="O105" s="81"/>
      <c r="P105" s="81"/>
      <c r="Q105" s="81"/>
      <c r="R105" s="81"/>
      <c r="S105" s="42"/>
      <c r="T105" s="42"/>
      <c r="U105" s="42"/>
      <c r="V105" s="42"/>
      <c r="W105" s="42"/>
      <c r="X105" s="42"/>
    </row>
    <row r="106" spans="1:24" s="78" customFormat="1" x14ac:dyDescent="0.2">
      <c r="A106" s="3"/>
      <c r="D106" s="125"/>
      <c r="E106" s="3"/>
      <c r="F106" s="3"/>
      <c r="G106" s="3"/>
      <c r="H106" s="3"/>
      <c r="I106" s="98"/>
      <c r="J106" s="98"/>
      <c r="K106" s="98"/>
      <c r="L106" s="3"/>
      <c r="M106" s="81"/>
      <c r="N106" s="81"/>
      <c r="O106" s="81"/>
      <c r="P106" s="81"/>
      <c r="Q106" s="81"/>
      <c r="R106" s="81"/>
      <c r="S106" s="42"/>
      <c r="T106" s="42"/>
      <c r="U106" s="42"/>
      <c r="V106" s="42"/>
      <c r="W106" s="42"/>
      <c r="X106" s="42"/>
    </row>
    <row r="107" spans="1:24" s="78" customFormat="1" x14ac:dyDescent="0.2">
      <c r="A107" s="3"/>
      <c r="D107" s="125"/>
      <c r="E107" s="3"/>
      <c r="F107" s="3"/>
      <c r="G107" s="3"/>
      <c r="H107" s="3"/>
      <c r="I107" s="98"/>
      <c r="J107" s="98"/>
      <c r="K107" s="98"/>
      <c r="L107" s="3"/>
      <c r="M107" s="81"/>
      <c r="N107" s="81"/>
      <c r="O107" s="81"/>
      <c r="P107" s="81"/>
      <c r="Q107" s="81"/>
      <c r="R107" s="81"/>
      <c r="S107" s="42"/>
      <c r="T107" s="42"/>
      <c r="U107" s="42"/>
      <c r="V107" s="42"/>
      <c r="W107" s="42"/>
      <c r="X107" s="42"/>
    </row>
    <row r="108" spans="1:24" s="78" customFormat="1" x14ac:dyDescent="0.2">
      <c r="A108" s="3"/>
      <c r="D108" s="3"/>
      <c r="E108" s="3"/>
      <c r="F108" s="3"/>
      <c r="G108" s="3"/>
      <c r="H108" s="3"/>
      <c r="I108" s="98"/>
      <c r="J108" s="98"/>
      <c r="K108" s="98"/>
      <c r="L108" s="3"/>
      <c r="M108" s="81"/>
      <c r="N108" s="81"/>
      <c r="O108" s="81"/>
      <c r="P108" s="81"/>
      <c r="Q108" s="81"/>
      <c r="R108" s="81"/>
      <c r="S108" s="42"/>
      <c r="T108" s="42"/>
      <c r="U108" s="42"/>
      <c r="V108" s="42"/>
      <c r="W108" s="42"/>
      <c r="X108" s="42"/>
    </row>
    <row r="109" spans="1:24" s="78" customFormat="1" x14ac:dyDescent="0.2">
      <c r="A109" s="3"/>
      <c r="D109" s="3"/>
      <c r="E109" s="3"/>
      <c r="F109" s="3"/>
      <c r="G109" s="3"/>
      <c r="H109" s="3"/>
      <c r="I109" s="98"/>
      <c r="J109" s="98"/>
      <c r="K109" s="98"/>
      <c r="L109" s="3"/>
      <c r="M109" s="81"/>
      <c r="N109" s="81"/>
      <c r="O109" s="81"/>
      <c r="P109" s="81"/>
      <c r="Q109" s="81"/>
      <c r="R109" s="81"/>
      <c r="S109" s="42"/>
      <c r="T109" s="42"/>
      <c r="U109" s="42"/>
      <c r="V109" s="42"/>
      <c r="W109" s="42"/>
      <c r="X109" s="42"/>
    </row>
    <row r="110" spans="1:24" s="78" customFormat="1" x14ac:dyDescent="0.2">
      <c r="A110" s="3"/>
      <c r="D110" s="3"/>
      <c r="E110" s="3"/>
      <c r="F110" s="3"/>
      <c r="G110" s="3"/>
      <c r="H110" s="3"/>
      <c r="I110" s="98"/>
      <c r="J110" s="98"/>
      <c r="K110" s="98"/>
      <c r="L110" s="3"/>
      <c r="M110" s="81"/>
      <c r="N110" s="81"/>
      <c r="O110" s="81"/>
      <c r="P110" s="81"/>
      <c r="Q110" s="81"/>
      <c r="R110" s="81"/>
      <c r="S110" s="42"/>
      <c r="T110" s="42"/>
      <c r="U110" s="42"/>
      <c r="V110" s="42"/>
      <c r="W110" s="42"/>
      <c r="X110" s="42"/>
    </row>
    <row r="111" spans="1:24" s="78" customFormat="1" x14ac:dyDescent="0.2">
      <c r="A111" s="3"/>
      <c r="D111" s="3"/>
      <c r="E111" s="3"/>
      <c r="F111" s="3"/>
      <c r="G111" s="3"/>
      <c r="H111" s="3"/>
      <c r="I111" s="98"/>
      <c r="J111" s="98"/>
      <c r="K111" s="98"/>
      <c r="L111" s="3"/>
      <c r="M111" s="81"/>
      <c r="N111" s="81"/>
      <c r="O111" s="81"/>
      <c r="P111" s="81"/>
      <c r="Q111" s="81"/>
      <c r="R111" s="81"/>
      <c r="S111" s="42"/>
      <c r="T111" s="42"/>
      <c r="U111" s="42"/>
      <c r="V111" s="42"/>
      <c r="W111" s="42"/>
      <c r="X111" s="42"/>
    </row>
    <row r="112" spans="1:24" s="78" customFormat="1" x14ac:dyDescent="0.2">
      <c r="A112" s="3"/>
      <c r="D112" s="3"/>
      <c r="E112" s="3"/>
      <c r="F112" s="3"/>
      <c r="G112" s="3"/>
      <c r="H112" s="3"/>
      <c r="I112" s="98"/>
      <c r="J112" s="98"/>
      <c r="K112" s="98"/>
      <c r="L112" s="3"/>
      <c r="M112" s="81"/>
      <c r="N112" s="81"/>
      <c r="O112" s="81"/>
      <c r="P112" s="81"/>
      <c r="Q112" s="81"/>
      <c r="R112" s="81"/>
      <c r="S112" s="42"/>
      <c r="T112" s="42"/>
      <c r="U112" s="42"/>
      <c r="V112" s="42"/>
      <c r="W112" s="42"/>
      <c r="X112" s="42"/>
    </row>
    <row r="113" spans="1:24" s="78" customFormat="1" x14ac:dyDescent="0.2">
      <c r="A113" s="3"/>
      <c r="D113" s="3"/>
      <c r="E113" s="3"/>
      <c r="F113" s="3"/>
      <c r="G113" s="3"/>
      <c r="H113" s="3"/>
      <c r="I113" s="98"/>
      <c r="J113" s="98"/>
      <c r="K113" s="98"/>
      <c r="L113" s="3"/>
      <c r="M113" s="81"/>
      <c r="N113" s="81"/>
      <c r="O113" s="81"/>
      <c r="P113" s="81"/>
      <c r="Q113" s="81"/>
      <c r="R113" s="81"/>
      <c r="S113" s="42"/>
      <c r="T113" s="42"/>
      <c r="U113" s="42"/>
      <c r="V113" s="42"/>
      <c r="W113" s="42"/>
      <c r="X113" s="42"/>
    </row>
    <row r="114" spans="1:24" s="78" customFormat="1" x14ac:dyDescent="0.2">
      <c r="A114" s="3"/>
      <c r="D114" s="3"/>
      <c r="E114" s="3"/>
      <c r="F114" s="3"/>
      <c r="G114" s="3"/>
      <c r="H114" s="3"/>
      <c r="I114" s="98"/>
      <c r="J114" s="98"/>
      <c r="K114" s="98"/>
      <c r="L114" s="3"/>
      <c r="M114" s="81"/>
      <c r="N114" s="81"/>
      <c r="O114" s="81"/>
      <c r="P114" s="81"/>
      <c r="Q114" s="81"/>
      <c r="R114" s="81"/>
      <c r="S114" s="42"/>
      <c r="T114" s="42"/>
      <c r="U114" s="42"/>
      <c r="V114" s="42"/>
      <c r="W114" s="42"/>
      <c r="X114" s="42"/>
    </row>
    <row r="115" spans="1:24" s="78" customFormat="1" x14ac:dyDescent="0.2">
      <c r="A115" s="3"/>
      <c r="D115" s="3"/>
      <c r="E115" s="3"/>
      <c r="F115" s="3"/>
      <c r="G115" s="3"/>
      <c r="H115" s="3"/>
      <c r="I115" s="98"/>
      <c r="J115" s="98"/>
      <c r="K115" s="98"/>
      <c r="L115" s="3"/>
      <c r="M115" s="81"/>
      <c r="N115" s="81"/>
      <c r="O115" s="81"/>
      <c r="P115" s="81"/>
      <c r="Q115" s="81"/>
      <c r="R115" s="81"/>
      <c r="S115" s="42"/>
      <c r="T115" s="42"/>
      <c r="U115" s="42"/>
      <c r="V115" s="42"/>
      <c r="W115" s="42"/>
      <c r="X115" s="42"/>
    </row>
    <row r="116" spans="1:24" s="78" customFormat="1" x14ac:dyDescent="0.2">
      <c r="A116" s="3"/>
      <c r="D116" s="3"/>
      <c r="E116" s="3"/>
      <c r="F116" s="3"/>
      <c r="G116" s="3"/>
      <c r="H116" s="3"/>
      <c r="I116" s="98"/>
      <c r="J116" s="98"/>
      <c r="K116" s="98"/>
      <c r="L116" s="3"/>
      <c r="M116" s="81"/>
      <c r="N116" s="81"/>
      <c r="O116" s="81"/>
      <c r="P116" s="81"/>
      <c r="Q116" s="81"/>
      <c r="R116" s="81"/>
      <c r="S116" s="42"/>
      <c r="T116" s="42"/>
      <c r="U116" s="42"/>
      <c r="V116" s="42"/>
      <c r="W116" s="42"/>
      <c r="X116" s="42"/>
    </row>
    <row r="117" spans="1:24" s="78" customFormat="1" x14ac:dyDescent="0.2">
      <c r="A117" s="3"/>
      <c r="D117" s="3"/>
      <c r="E117" s="3"/>
      <c r="F117" s="3"/>
      <c r="G117" s="3"/>
      <c r="H117" s="3"/>
      <c r="I117" s="98"/>
      <c r="J117" s="98"/>
      <c r="K117" s="98"/>
      <c r="L117" s="3"/>
      <c r="M117" s="81"/>
      <c r="N117" s="81"/>
      <c r="O117" s="81"/>
      <c r="P117" s="81"/>
      <c r="Q117" s="81"/>
      <c r="R117" s="81"/>
      <c r="S117" s="42"/>
      <c r="T117" s="42"/>
      <c r="U117" s="42"/>
      <c r="V117" s="42"/>
      <c r="W117" s="42"/>
      <c r="X117" s="42"/>
    </row>
    <row r="118" spans="1:24" s="78" customFormat="1" x14ac:dyDescent="0.2">
      <c r="A118" s="3"/>
      <c r="D118" s="3"/>
      <c r="E118" s="3"/>
      <c r="F118" s="3"/>
      <c r="G118" s="3"/>
      <c r="H118" s="3"/>
      <c r="I118" s="98"/>
      <c r="J118" s="98"/>
      <c r="K118" s="98"/>
      <c r="L118" s="3"/>
      <c r="M118" s="81"/>
      <c r="N118" s="81"/>
      <c r="O118" s="81"/>
      <c r="P118" s="81"/>
      <c r="Q118" s="81"/>
      <c r="R118" s="81"/>
      <c r="S118" s="42"/>
      <c r="T118" s="42"/>
      <c r="U118" s="42"/>
      <c r="V118" s="42"/>
      <c r="W118" s="42"/>
      <c r="X118" s="42"/>
    </row>
    <row r="119" spans="1:24" s="78" customFormat="1" x14ac:dyDescent="0.2">
      <c r="A119" s="3"/>
      <c r="B119" s="126"/>
      <c r="C119" s="3"/>
      <c r="D119" s="3"/>
      <c r="E119" s="3"/>
      <c r="F119" s="3"/>
      <c r="G119" s="3"/>
      <c r="H119" s="3"/>
      <c r="I119" s="98"/>
      <c r="J119" s="98"/>
      <c r="K119" s="98"/>
      <c r="L119" s="3"/>
      <c r="M119" s="81"/>
      <c r="N119" s="81"/>
      <c r="O119" s="81"/>
      <c r="P119" s="81"/>
      <c r="Q119" s="81"/>
      <c r="R119" s="81"/>
      <c r="S119" s="42"/>
      <c r="T119" s="42"/>
      <c r="U119" s="42"/>
      <c r="V119" s="42"/>
      <c r="W119" s="42"/>
      <c r="X119" s="42"/>
    </row>
    <row r="120" spans="1:24" s="78" customFormat="1" x14ac:dyDescent="0.2">
      <c r="A120" s="3"/>
      <c r="B120" s="126"/>
      <c r="C120" s="3"/>
      <c r="D120" s="3"/>
      <c r="E120" s="3"/>
      <c r="F120" s="3"/>
      <c r="G120" s="3"/>
      <c r="H120" s="3"/>
      <c r="I120" s="98"/>
      <c r="J120" s="98"/>
      <c r="K120" s="98"/>
      <c r="L120" s="3"/>
      <c r="M120" s="81"/>
      <c r="N120" s="81"/>
      <c r="O120" s="81"/>
      <c r="P120" s="81"/>
      <c r="Q120" s="81"/>
      <c r="R120" s="81"/>
      <c r="S120" s="42"/>
      <c r="T120" s="42"/>
      <c r="U120" s="42"/>
      <c r="V120" s="42"/>
      <c r="W120" s="42"/>
      <c r="X120" s="42"/>
    </row>
    <row r="121" spans="1:24" s="78" customFormat="1" x14ac:dyDescent="0.2">
      <c r="A121" s="3"/>
      <c r="B121" s="126"/>
      <c r="C121" s="3"/>
      <c r="D121" s="3"/>
      <c r="E121" s="3"/>
      <c r="F121" s="3"/>
      <c r="G121" s="3"/>
      <c r="H121" s="3"/>
      <c r="I121" s="98"/>
      <c r="J121" s="98"/>
      <c r="K121" s="98"/>
      <c r="L121" s="3"/>
      <c r="M121" s="81"/>
      <c r="N121" s="81"/>
      <c r="O121" s="81"/>
      <c r="P121" s="81"/>
      <c r="Q121" s="81"/>
      <c r="R121" s="81"/>
      <c r="S121" s="42"/>
      <c r="T121" s="42"/>
      <c r="U121" s="42"/>
      <c r="V121" s="42"/>
      <c r="W121" s="42"/>
      <c r="X121" s="42"/>
    </row>
    <row r="122" spans="1:24" s="78" customFormat="1" x14ac:dyDescent="0.2">
      <c r="A122" s="3"/>
      <c r="B122" s="3"/>
      <c r="C122" s="3"/>
      <c r="D122" s="3"/>
      <c r="E122" s="3"/>
      <c r="F122" s="3"/>
      <c r="G122" s="3"/>
      <c r="H122" s="3"/>
      <c r="I122" s="98"/>
      <c r="J122" s="98"/>
      <c r="K122" s="98"/>
      <c r="L122" s="3"/>
      <c r="M122" s="81"/>
      <c r="N122" s="81"/>
      <c r="O122" s="81"/>
      <c r="P122" s="81"/>
      <c r="Q122" s="81"/>
      <c r="R122" s="81"/>
      <c r="S122" s="42"/>
      <c r="T122" s="42"/>
      <c r="U122" s="42"/>
      <c r="V122" s="42"/>
      <c r="W122" s="42"/>
      <c r="X122" s="42"/>
    </row>
    <row r="123" spans="1:24" s="78" customFormat="1" x14ac:dyDescent="0.2">
      <c r="A123" s="3"/>
      <c r="B123" s="3"/>
      <c r="C123" s="3"/>
      <c r="D123" s="3"/>
      <c r="E123" s="3"/>
      <c r="F123" s="3"/>
      <c r="G123" s="3"/>
      <c r="H123" s="3"/>
      <c r="I123" s="98"/>
      <c r="J123" s="98"/>
      <c r="K123" s="98"/>
      <c r="L123" s="3"/>
      <c r="M123" s="81"/>
      <c r="N123" s="81"/>
      <c r="O123" s="81"/>
      <c r="P123" s="81"/>
      <c r="Q123" s="81"/>
      <c r="R123" s="81"/>
      <c r="S123" s="42"/>
      <c r="T123" s="42"/>
      <c r="U123" s="42"/>
      <c r="V123" s="42"/>
      <c r="W123" s="42"/>
      <c r="X123" s="42"/>
    </row>
    <row r="124" spans="1:24" s="78" customFormat="1" x14ac:dyDescent="0.2">
      <c r="A124" s="3"/>
      <c r="B124" s="3"/>
      <c r="C124" s="3"/>
      <c r="D124" s="3"/>
      <c r="E124" s="3"/>
      <c r="F124" s="3"/>
      <c r="G124" s="3"/>
      <c r="H124" s="3"/>
      <c r="I124" s="98"/>
      <c r="J124" s="98"/>
      <c r="K124" s="98"/>
      <c r="L124" s="3"/>
      <c r="M124" s="81"/>
      <c r="N124" s="81"/>
      <c r="O124" s="81"/>
      <c r="P124" s="81"/>
      <c r="Q124" s="81"/>
      <c r="R124" s="81"/>
      <c r="S124" s="42"/>
      <c r="T124" s="42"/>
      <c r="U124" s="42"/>
      <c r="V124" s="42"/>
      <c r="W124" s="42"/>
      <c r="X124" s="42"/>
    </row>
    <row r="125" spans="1:24" s="78" customFormat="1" x14ac:dyDescent="0.2">
      <c r="A125" s="3"/>
      <c r="B125" s="3"/>
      <c r="C125" s="3"/>
      <c r="D125" s="3"/>
      <c r="E125" s="3"/>
      <c r="F125" s="3"/>
      <c r="G125" s="3"/>
      <c r="H125" s="3"/>
      <c r="I125" s="98"/>
      <c r="J125" s="98"/>
      <c r="K125" s="98"/>
      <c r="L125" s="3"/>
      <c r="M125" s="81"/>
      <c r="N125" s="81"/>
      <c r="O125" s="81"/>
      <c r="P125" s="81"/>
      <c r="Q125" s="81"/>
      <c r="R125" s="81"/>
      <c r="S125" s="42"/>
      <c r="T125" s="42"/>
      <c r="U125" s="42"/>
      <c r="V125" s="42"/>
      <c r="W125" s="42"/>
      <c r="X125" s="42"/>
    </row>
    <row r="126" spans="1:24" s="78" customFormat="1" x14ac:dyDescent="0.2">
      <c r="A126" s="3"/>
      <c r="B126" s="3"/>
      <c r="C126" s="3"/>
      <c r="D126" s="3"/>
      <c r="E126" s="3"/>
      <c r="F126" s="3"/>
      <c r="G126" s="3"/>
      <c r="H126" s="3"/>
      <c r="I126" s="98"/>
      <c r="J126" s="98"/>
      <c r="K126" s="98"/>
      <c r="L126" s="3"/>
      <c r="M126" s="81"/>
      <c r="N126" s="81"/>
      <c r="O126" s="81"/>
      <c r="P126" s="81"/>
      <c r="Q126" s="81"/>
      <c r="R126" s="81"/>
      <c r="S126" s="42"/>
      <c r="T126" s="42"/>
      <c r="U126" s="42"/>
      <c r="V126" s="42"/>
      <c r="W126" s="42"/>
      <c r="X126" s="42"/>
    </row>
    <row r="127" spans="1:24" s="78" customFormat="1" x14ac:dyDescent="0.2">
      <c r="A127" s="3"/>
      <c r="B127" s="3"/>
      <c r="C127" s="3"/>
      <c r="D127" s="3"/>
      <c r="E127" s="3"/>
      <c r="F127" s="3"/>
      <c r="G127" s="3"/>
      <c r="H127" s="3"/>
      <c r="I127" s="98"/>
      <c r="J127" s="98"/>
      <c r="K127" s="98"/>
      <c r="L127" s="3"/>
      <c r="M127" s="81"/>
      <c r="N127" s="81"/>
      <c r="O127" s="81"/>
      <c r="P127" s="81"/>
      <c r="Q127" s="81"/>
      <c r="R127" s="81"/>
      <c r="S127" s="42"/>
      <c r="T127" s="42"/>
      <c r="U127" s="42"/>
      <c r="V127" s="42"/>
      <c r="W127" s="42"/>
      <c r="X127" s="42"/>
    </row>
    <row r="128" spans="1:24" s="78" customFormat="1" x14ac:dyDescent="0.2">
      <c r="A128" s="3"/>
      <c r="B128" s="3"/>
      <c r="C128" s="3"/>
      <c r="D128" s="3"/>
      <c r="E128" s="3"/>
      <c r="F128" s="3"/>
      <c r="G128" s="3"/>
      <c r="H128" s="3"/>
      <c r="I128" s="98"/>
      <c r="J128" s="98"/>
      <c r="K128" s="98"/>
      <c r="L128" s="3"/>
      <c r="M128" s="81"/>
      <c r="N128" s="81"/>
      <c r="O128" s="81"/>
      <c r="P128" s="81"/>
      <c r="Q128" s="81"/>
      <c r="R128" s="81"/>
      <c r="S128" s="42"/>
      <c r="T128" s="42"/>
      <c r="U128" s="42"/>
      <c r="V128" s="42"/>
      <c r="W128" s="42"/>
      <c r="X128" s="42"/>
    </row>
    <row r="129" spans="1:24" s="78" customFormat="1" x14ac:dyDescent="0.2">
      <c r="A129" s="3"/>
      <c r="B129" s="3"/>
      <c r="C129" s="3"/>
      <c r="D129" s="3"/>
      <c r="E129" s="3"/>
      <c r="F129" s="3"/>
      <c r="G129" s="3"/>
      <c r="H129" s="3"/>
      <c r="I129" s="98"/>
      <c r="J129" s="98"/>
      <c r="K129" s="98"/>
      <c r="L129" s="3"/>
      <c r="M129" s="81"/>
      <c r="N129" s="81"/>
      <c r="O129" s="81"/>
      <c r="P129" s="81"/>
      <c r="Q129" s="81"/>
      <c r="R129" s="81"/>
      <c r="S129" s="42"/>
      <c r="T129" s="42"/>
      <c r="U129" s="42"/>
      <c r="V129" s="42"/>
      <c r="W129" s="42"/>
      <c r="X129" s="42"/>
    </row>
    <row r="130" spans="1:24" s="78" customFormat="1" x14ac:dyDescent="0.2">
      <c r="A130" s="3"/>
      <c r="B130" s="3"/>
      <c r="C130" s="3"/>
      <c r="D130" s="3"/>
      <c r="E130" s="3"/>
      <c r="F130" s="3"/>
      <c r="G130" s="3"/>
      <c r="H130" s="3"/>
      <c r="I130" s="98"/>
      <c r="J130" s="98"/>
      <c r="K130" s="98"/>
      <c r="L130" s="3"/>
      <c r="M130" s="81"/>
      <c r="N130" s="81"/>
      <c r="O130" s="81"/>
      <c r="P130" s="81"/>
      <c r="Q130" s="81"/>
      <c r="R130" s="81"/>
      <c r="S130" s="42"/>
      <c r="T130" s="42"/>
      <c r="U130" s="42"/>
      <c r="V130" s="42"/>
      <c r="W130" s="42"/>
      <c r="X130" s="42"/>
    </row>
    <row r="131" spans="1:24" s="78" customFormat="1" x14ac:dyDescent="0.2">
      <c r="A131" s="3"/>
      <c r="B131" s="3"/>
      <c r="C131" s="3"/>
      <c r="D131" s="3"/>
      <c r="E131" s="3"/>
      <c r="F131" s="3"/>
      <c r="G131" s="3"/>
      <c r="H131" s="3"/>
      <c r="I131" s="98"/>
      <c r="J131" s="98"/>
      <c r="K131" s="98"/>
      <c r="L131" s="3"/>
      <c r="M131" s="81"/>
      <c r="N131" s="81"/>
      <c r="O131" s="81"/>
      <c r="P131" s="81"/>
      <c r="Q131" s="81"/>
      <c r="R131" s="81"/>
      <c r="S131" s="42"/>
      <c r="T131" s="42"/>
      <c r="U131" s="42"/>
      <c r="V131" s="42"/>
      <c r="W131" s="42"/>
      <c r="X131" s="42"/>
    </row>
    <row r="132" spans="1:24" s="78" customFormat="1" x14ac:dyDescent="0.2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3"/>
      <c r="M132" s="81"/>
      <c r="N132" s="81"/>
      <c r="O132" s="81"/>
      <c r="P132" s="81"/>
      <c r="Q132" s="81"/>
      <c r="R132" s="81"/>
      <c r="S132" s="42"/>
      <c r="T132" s="42"/>
      <c r="U132" s="42"/>
      <c r="V132" s="42"/>
      <c r="W132" s="42"/>
      <c r="X132" s="42"/>
    </row>
    <row r="133" spans="1:24" s="78" customFormat="1" x14ac:dyDescent="0.2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3"/>
      <c r="M133" s="81"/>
      <c r="N133" s="81"/>
      <c r="O133" s="81"/>
      <c r="P133" s="81"/>
      <c r="Q133" s="81"/>
      <c r="R133" s="81"/>
      <c r="S133" s="42"/>
      <c r="T133" s="42"/>
      <c r="U133" s="42"/>
      <c r="V133" s="42"/>
      <c r="W133" s="42"/>
      <c r="X133" s="42"/>
    </row>
    <row r="134" spans="1:24" s="78" customFormat="1" x14ac:dyDescent="0.2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3"/>
      <c r="M134" s="81"/>
      <c r="N134" s="81"/>
      <c r="O134" s="81"/>
      <c r="P134" s="81"/>
      <c r="Q134" s="81"/>
      <c r="R134" s="81"/>
      <c r="S134" s="42"/>
      <c r="T134" s="42"/>
      <c r="U134" s="42"/>
      <c r="V134" s="42"/>
      <c r="W134" s="42"/>
      <c r="X134" s="42"/>
    </row>
    <row r="135" spans="1:24" s="78" customFormat="1" x14ac:dyDescent="0.2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3"/>
      <c r="M135" s="81"/>
      <c r="N135" s="81"/>
      <c r="O135" s="81"/>
      <c r="P135" s="81"/>
      <c r="Q135" s="81"/>
      <c r="R135" s="81"/>
      <c r="S135" s="42"/>
      <c r="T135" s="42"/>
      <c r="U135" s="42"/>
      <c r="V135" s="42"/>
      <c r="W135" s="42"/>
      <c r="X135" s="42"/>
    </row>
    <row r="136" spans="1:24" s="78" customFormat="1" x14ac:dyDescent="0.2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3"/>
      <c r="M136" s="81"/>
      <c r="N136" s="81"/>
      <c r="O136" s="81"/>
      <c r="P136" s="81"/>
      <c r="Q136" s="81"/>
      <c r="R136" s="81"/>
      <c r="S136" s="42"/>
      <c r="T136" s="42"/>
      <c r="U136" s="42"/>
      <c r="V136" s="42"/>
      <c r="W136" s="42"/>
      <c r="X136" s="42"/>
    </row>
    <row r="137" spans="1:24" s="78" customFormat="1" x14ac:dyDescent="0.2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3"/>
      <c r="M137" s="81"/>
      <c r="N137" s="81"/>
      <c r="O137" s="81"/>
      <c r="P137" s="81"/>
      <c r="Q137" s="81"/>
      <c r="R137" s="81"/>
      <c r="S137" s="42"/>
      <c r="T137" s="42"/>
      <c r="U137" s="42"/>
      <c r="V137" s="42"/>
      <c r="W137" s="42"/>
      <c r="X137" s="42"/>
    </row>
    <row r="138" spans="1:24" s="78" customFormat="1" x14ac:dyDescent="0.2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3"/>
      <c r="M138" s="81"/>
      <c r="N138" s="81"/>
      <c r="O138" s="81"/>
      <c r="P138" s="81"/>
      <c r="Q138" s="81"/>
      <c r="R138" s="81"/>
      <c r="S138" s="42"/>
      <c r="T138" s="42"/>
      <c r="U138" s="42"/>
      <c r="V138" s="42"/>
      <c r="W138" s="42"/>
      <c r="X138" s="42"/>
    </row>
    <row r="139" spans="1:24" s="78" customFormat="1" x14ac:dyDescent="0.2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3"/>
      <c r="M139" s="81"/>
      <c r="N139" s="81"/>
      <c r="O139" s="81"/>
      <c r="P139" s="81"/>
      <c r="Q139" s="81"/>
      <c r="R139" s="81"/>
      <c r="S139" s="42"/>
      <c r="T139" s="42"/>
      <c r="U139" s="42"/>
      <c r="V139" s="42"/>
      <c r="W139" s="42"/>
      <c r="X139" s="42"/>
    </row>
    <row r="140" spans="1:24" s="78" customFormat="1" x14ac:dyDescent="0.2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3"/>
      <c r="M140" s="81"/>
      <c r="N140" s="81"/>
      <c r="O140" s="81"/>
      <c r="P140" s="81"/>
      <c r="Q140" s="81"/>
      <c r="R140" s="81"/>
      <c r="S140" s="42"/>
      <c r="T140" s="42"/>
      <c r="U140" s="42"/>
      <c r="V140" s="42"/>
      <c r="W140" s="42"/>
      <c r="X140" s="42"/>
    </row>
    <row r="141" spans="1:24" s="78" customFormat="1" x14ac:dyDescent="0.2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3"/>
      <c r="M141" s="81"/>
      <c r="N141" s="81"/>
      <c r="O141" s="81"/>
      <c r="P141" s="81"/>
      <c r="Q141" s="81"/>
      <c r="R141" s="81"/>
      <c r="S141" s="42"/>
      <c r="T141" s="42"/>
      <c r="U141" s="42"/>
      <c r="V141" s="42"/>
      <c r="W141" s="42"/>
      <c r="X141" s="42"/>
    </row>
    <row r="142" spans="1:24" s="78" customFormat="1" x14ac:dyDescent="0.2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3"/>
      <c r="M142" s="81"/>
      <c r="N142" s="81"/>
      <c r="O142" s="81"/>
      <c r="P142" s="81"/>
      <c r="Q142" s="81"/>
      <c r="R142" s="81"/>
      <c r="S142" s="42"/>
      <c r="T142" s="42"/>
      <c r="U142" s="42"/>
      <c r="V142" s="42"/>
      <c r="W142" s="42"/>
      <c r="X142" s="42"/>
    </row>
    <row r="143" spans="1:24" s="78" customFormat="1" x14ac:dyDescent="0.2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3"/>
      <c r="M143" s="81"/>
      <c r="N143" s="81"/>
      <c r="O143" s="81"/>
      <c r="P143" s="81"/>
      <c r="Q143" s="81"/>
      <c r="R143" s="81"/>
      <c r="S143" s="42"/>
      <c r="T143" s="42"/>
      <c r="U143" s="42"/>
      <c r="V143" s="42"/>
      <c r="W143" s="42"/>
      <c r="X143" s="42"/>
    </row>
    <row r="144" spans="1:24" s="78" customFormat="1" x14ac:dyDescent="0.2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3"/>
      <c r="M144" s="81"/>
      <c r="N144" s="81"/>
      <c r="O144" s="81"/>
      <c r="P144" s="81"/>
      <c r="Q144" s="81"/>
      <c r="R144" s="81"/>
      <c r="S144" s="42"/>
      <c r="T144" s="42"/>
      <c r="U144" s="42"/>
      <c r="V144" s="42"/>
      <c r="W144" s="42"/>
      <c r="X144" s="42"/>
    </row>
    <row r="145" spans="1:24" s="78" customFormat="1" x14ac:dyDescent="0.2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3"/>
      <c r="M145" s="81"/>
      <c r="N145" s="81"/>
      <c r="O145" s="81"/>
      <c r="P145" s="81"/>
      <c r="Q145" s="81"/>
      <c r="R145" s="81"/>
      <c r="S145" s="42"/>
      <c r="T145" s="42"/>
      <c r="U145" s="42"/>
      <c r="V145" s="42"/>
      <c r="W145" s="42"/>
      <c r="X145" s="42"/>
    </row>
    <row r="146" spans="1:24" s="78" customFormat="1" x14ac:dyDescent="0.2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3"/>
      <c r="M146" s="81"/>
      <c r="N146" s="81"/>
      <c r="O146" s="81"/>
      <c r="P146" s="81"/>
      <c r="Q146" s="81"/>
      <c r="R146" s="81"/>
      <c r="S146" s="42"/>
      <c r="T146" s="42"/>
      <c r="U146" s="42"/>
      <c r="V146" s="42"/>
      <c r="W146" s="42"/>
      <c r="X146" s="42"/>
    </row>
    <row r="147" spans="1:24" s="78" customFormat="1" x14ac:dyDescent="0.2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3"/>
      <c r="M147" s="81"/>
      <c r="N147" s="81"/>
      <c r="O147" s="81"/>
      <c r="P147" s="81"/>
      <c r="Q147" s="81"/>
      <c r="R147" s="81"/>
      <c r="S147" s="42"/>
      <c r="T147" s="42"/>
      <c r="U147" s="42"/>
      <c r="V147" s="42"/>
      <c r="W147" s="42"/>
      <c r="X147" s="42"/>
    </row>
    <row r="148" spans="1:24" s="78" customFormat="1" x14ac:dyDescent="0.2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3"/>
      <c r="M148" s="81"/>
      <c r="N148" s="81"/>
      <c r="O148" s="81"/>
      <c r="P148" s="81"/>
      <c r="Q148" s="81"/>
      <c r="R148" s="81"/>
      <c r="S148" s="42"/>
      <c r="T148" s="42"/>
      <c r="U148" s="42"/>
      <c r="V148" s="42"/>
      <c r="W148" s="42"/>
      <c r="X148" s="42"/>
    </row>
    <row r="149" spans="1:24" s="78" customFormat="1" x14ac:dyDescent="0.2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3"/>
      <c r="M149" s="81"/>
      <c r="N149" s="81"/>
      <c r="O149" s="81"/>
      <c r="P149" s="81"/>
      <c r="Q149" s="81"/>
      <c r="R149" s="81"/>
      <c r="S149" s="42"/>
      <c r="T149" s="42"/>
      <c r="U149" s="42"/>
      <c r="V149" s="42"/>
      <c r="W149" s="42"/>
      <c r="X149" s="42"/>
    </row>
    <row r="150" spans="1:24" s="78" customFormat="1" x14ac:dyDescent="0.2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3"/>
      <c r="M150" s="81"/>
      <c r="N150" s="81"/>
      <c r="O150" s="81"/>
      <c r="P150" s="81"/>
      <c r="Q150" s="81"/>
      <c r="R150" s="81"/>
      <c r="S150" s="42"/>
      <c r="T150" s="42"/>
      <c r="U150" s="42"/>
      <c r="V150" s="42"/>
      <c r="W150" s="42"/>
      <c r="X150" s="42"/>
    </row>
    <row r="151" spans="1:24" s="78" customFormat="1" x14ac:dyDescent="0.2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3"/>
      <c r="M151" s="81"/>
      <c r="N151" s="81"/>
      <c r="O151" s="81"/>
      <c r="P151" s="81"/>
      <c r="Q151" s="81"/>
      <c r="R151" s="81"/>
      <c r="S151" s="42"/>
      <c r="T151" s="42"/>
      <c r="U151" s="42"/>
      <c r="V151" s="42"/>
      <c r="W151" s="42"/>
      <c r="X151" s="42"/>
    </row>
    <row r="152" spans="1:24" s="78" customFormat="1" x14ac:dyDescent="0.2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3"/>
      <c r="M152" s="81"/>
      <c r="N152" s="81"/>
      <c r="O152" s="81"/>
      <c r="P152" s="81"/>
      <c r="Q152" s="81"/>
      <c r="R152" s="81"/>
      <c r="S152" s="42"/>
      <c r="T152" s="42"/>
      <c r="U152" s="42"/>
      <c r="V152" s="42"/>
      <c r="W152" s="42"/>
      <c r="X152" s="42"/>
    </row>
    <row r="153" spans="1:24" s="78" customFormat="1" x14ac:dyDescent="0.2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3"/>
      <c r="M153" s="81"/>
      <c r="N153" s="81"/>
      <c r="O153" s="81"/>
      <c r="P153" s="81"/>
      <c r="Q153" s="81"/>
      <c r="R153" s="81"/>
      <c r="S153" s="42"/>
      <c r="T153" s="42"/>
      <c r="U153" s="42"/>
      <c r="V153" s="42"/>
      <c r="W153" s="42"/>
      <c r="X153" s="42"/>
    </row>
    <row r="154" spans="1:24" s="78" customFormat="1" x14ac:dyDescent="0.2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3"/>
      <c r="M154" s="81"/>
      <c r="N154" s="81"/>
      <c r="O154" s="81"/>
      <c r="P154" s="81"/>
      <c r="Q154" s="81"/>
      <c r="R154" s="81"/>
      <c r="S154" s="42"/>
      <c r="T154" s="42"/>
      <c r="U154" s="42"/>
      <c r="V154" s="42"/>
      <c r="W154" s="42"/>
      <c r="X154" s="42"/>
    </row>
    <row r="155" spans="1:24" s="78" customFormat="1" x14ac:dyDescent="0.2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3"/>
      <c r="M155" s="81"/>
      <c r="N155" s="81"/>
      <c r="O155" s="81"/>
      <c r="P155" s="81"/>
      <c r="Q155" s="81"/>
      <c r="R155" s="81"/>
      <c r="S155" s="42"/>
      <c r="T155" s="42"/>
      <c r="U155" s="42"/>
      <c r="V155" s="42"/>
      <c r="W155" s="42"/>
      <c r="X155" s="42"/>
    </row>
    <row r="156" spans="1:24" s="78" customFormat="1" x14ac:dyDescent="0.2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3"/>
      <c r="M156" s="81"/>
      <c r="N156" s="81"/>
      <c r="O156" s="81"/>
      <c r="P156" s="81"/>
      <c r="Q156" s="81"/>
      <c r="R156" s="81"/>
      <c r="S156" s="42"/>
      <c r="T156" s="42"/>
      <c r="U156" s="42"/>
      <c r="V156" s="42"/>
      <c r="W156" s="42"/>
      <c r="X156" s="42"/>
    </row>
    <row r="157" spans="1:24" s="78" customFormat="1" x14ac:dyDescent="0.2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3"/>
      <c r="M157" s="81"/>
      <c r="N157" s="81"/>
      <c r="O157" s="81"/>
      <c r="P157" s="81"/>
      <c r="Q157" s="81"/>
      <c r="R157" s="81"/>
      <c r="S157" s="42"/>
      <c r="T157" s="42"/>
      <c r="U157" s="42"/>
      <c r="V157" s="42"/>
      <c r="W157" s="42"/>
      <c r="X157" s="42"/>
    </row>
    <row r="158" spans="1:24" s="78" customFormat="1" x14ac:dyDescent="0.2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3"/>
      <c r="M158" s="81"/>
      <c r="N158" s="81"/>
      <c r="O158" s="81"/>
      <c r="P158" s="81"/>
      <c r="Q158" s="81"/>
      <c r="R158" s="81"/>
      <c r="S158" s="42"/>
      <c r="T158" s="42"/>
      <c r="U158" s="42"/>
      <c r="V158" s="42"/>
      <c r="W158" s="42"/>
      <c r="X158" s="42"/>
    </row>
    <row r="159" spans="1:24" s="78" customFormat="1" x14ac:dyDescent="0.2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3"/>
      <c r="M159" s="81"/>
      <c r="N159" s="81"/>
      <c r="O159" s="81"/>
      <c r="P159" s="81"/>
      <c r="Q159" s="81"/>
      <c r="R159" s="81"/>
      <c r="S159" s="42"/>
      <c r="T159" s="42"/>
      <c r="U159" s="42"/>
      <c r="V159" s="42"/>
      <c r="W159" s="42"/>
      <c r="X159" s="42"/>
    </row>
    <row r="160" spans="1:24" s="78" customFormat="1" x14ac:dyDescent="0.2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3"/>
      <c r="M160" s="81"/>
      <c r="N160" s="81"/>
      <c r="O160" s="81"/>
      <c r="P160" s="81"/>
      <c r="Q160" s="81"/>
      <c r="R160" s="81"/>
      <c r="S160" s="42"/>
      <c r="T160" s="42"/>
      <c r="U160" s="42"/>
      <c r="V160" s="42"/>
      <c r="W160" s="42"/>
      <c r="X160" s="42"/>
    </row>
    <row r="161" spans="1:24" s="78" customFormat="1" x14ac:dyDescent="0.2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3"/>
      <c r="M161" s="81"/>
      <c r="N161" s="81"/>
      <c r="O161" s="81"/>
      <c r="P161" s="81"/>
      <c r="Q161" s="81"/>
      <c r="R161" s="81"/>
      <c r="S161" s="42"/>
      <c r="T161" s="42"/>
      <c r="U161" s="42"/>
      <c r="V161" s="42"/>
      <c r="W161" s="42"/>
      <c r="X161" s="42"/>
    </row>
    <row r="162" spans="1:24" s="78" customFormat="1" x14ac:dyDescent="0.2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3"/>
      <c r="M162" s="81"/>
      <c r="N162" s="81"/>
      <c r="O162" s="81"/>
      <c r="P162" s="81"/>
      <c r="Q162" s="81"/>
      <c r="R162" s="81"/>
      <c r="S162" s="42"/>
      <c r="T162" s="42"/>
      <c r="U162" s="42"/>
      <c r="V162" s="42"/>
      <c r="W162" s="42"/>
      <c r="X162" s="42"/>
    </row>
    <row r="163" spans="1:24" s="78" customFormat="1" x14ac:dyDescent="0.2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3"/>
      <c r="M163" s="81"/>
      <c r="N163" s="81"/>
      <c r="O163" s="81"/>
      <c r="P163" s="81"/>
      <c r="Q163" s="81"/>
      <c r="R163" s="81"/>
      <c r="S163" s="42"/>
      <c r="T163" s="42"/>
      <c r="U163" s="42"/>
      <c r="V163" s="42"/>
      <c r="W163" s="42"/>
      <c r="X163" s="42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 tint="-0.499984740745262"/>
  </sheetPr>
  <dimension ref="A1:Y164"/>
  <sheetViews>
    <sheetView showGridLines="0" zoomScaleNormal="100" zoomScaleSheetLayoutView="100" workbookViewId="0">
      <selection activeCell="M33" sqref="M33"/>
    </sheetView>
  </sheetViews>
  <sheetFormatPr baseColWidth="10" defaultRowHeight="12.75" x14ac:dyDescent="0.2"/>
  <cols>
    <col min="1" max="1" width="1.85546875" style="52" customWidth="1"/>
    <col min="2" max="2" width="12.7109375" style="52" customWidth="1"/>
    <col min="3" max="4" width="10.28515625" style="52" customWidth="1"/>
    <col min="5" max="8" width="11.5703125" style="52" customWidth="1"/>
    <col min="9" max="11" width="10.85546875" style="52" customWidth="1"/>
    <col min="12" max="12" width="1.7109375" style="3" customWidth="1"/>
    <col min="13" max="13" width="17.5703125" style="81" customWidth="1"/>
    <col min="14" max="14" width="7.28515625" style="81" bestFit="1" customWidth="1"/>
    <col min="15" max="15" width="11.42578125" style="81"/>
    <col min="16" max="16" width="7.28515625" style="81" bestFit="1" customWidth="1"/>
    <col min="17" max="19" width="11.42578125" style="81"/>
    <col min="20" max="24" width="11.42578125" style="42"/>
    <col min="25" max="16384" width="11.42578125" style="43"/>
  </cols>
  <sheetData>
    <row r="1" spans="1:19" ht="33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N1" s="80"/>
      <c r="O1" s="80"/>
      <c r="P1" s="80"/>
      <c r="Q1" s="42"/>
      <c r="R1" s="42"/>
      <c r="S1" s="42"/>
    </row>
    <row r="2" spans="1:19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N2" s="306">
        <v>12952.75</v>
      </c>
      <c r="O2" s="107">
        <v>42736</v>
      </c>
      <c r="P2" s="308"/>
      <c r="Q2" s="42"/>
      <c r="R2" s="42"/>
      <c r="S2" s="42"/>
    </row>
    <row r="3" spans="1:19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N3" s="306">
        <v>15246.35</v>
      </c>
      <c r="O3" s="107">
        <v>42767</v>
      </c>
      <c r="P3" s="308"/>
      <c r="Q3" s="42"/>
      <c r="R3" s="42"/>
      <c r="S3" s="42"/>
    </row>
    <row r="4" spans="1:19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N4" s="306">
        <v>12653.25</v>
      </c>
      <c r="O4" s="107">
        <v>42795</v>
      </c>
      <c r="P4" s="308"/>
      <c r="Q4" s="42"/>
      <c r="R4" s="42"/>
      <c r="S4" s="42"/>
    </row>
    <row r="5" spans="1:19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N5" s="306">
        <v>10505.1</v>
      </c>
      <c r="O5" s="107">
        <v>42826</v>
      </c>
      <c r="P5" s="308"/>
      <c r="Q5" s="42"/>
      <c r="R5" s="42"/>
      <c r="S5" s="42"/>
    </row>
    <row r="6" spans="1:19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6"/>
      <c r="N6" s="306">
        <v>15048.75</v>
      </c>
      <c r="O6" s="107">
        <v>42856</v>
      </c>
      <c r="P6" s="308"/>
      <c r="Q6" s="42"/>
      <c r="R6" s="42"/>
      <c r="S6" s="42"/>
    </row>
    <row r="7" spans="1:19" ht="14.25" x14ac:dyDescent="0.2">
      <c r="A7" s="44"/>
      <c r="B7" s="45"/>
      <c r="C7" s="363" t="s">
        <v>152</v>
      </c>
      <c r="D7" s="363"/>
      <c r="E7" s="363"/>
      <c r="F7" s="363"/>
      <c r="G7" s="363"/>
      <c r="H7" s="363"/>
      <c r="I7" s="363"/>
      <c r="J7" s="363"/>
      <c r="K7" s="363"/>
      <c r="L7" s="46"/>
      <c r="N7" s="306">
        <v>18057.5</v>
      </c>
      <c r="O7" s="107">
        <v>42887</v>
      </c>
      <c r="P7" s="308"/>
      <c r="Q7" s="42"/>
      <c r="R7" s="42"/>
      <c r="S7" s="42"/>
    </row>
    <row r="8" spans="1:19" x14ac:dyDescent="0.2">
      <c r="A8" s="44"/>
      <c r="B8" s="45"/>
      <c r="C8" s="348" t="s">
        <v>239</v>
      </c>
      <c r="D8" s="348"/>
      <c r="E8" s="348"/>
      <c r="F8" s="348"/>
      <c r="G8" s="348"/>
      <c r="H8" s="348"/>
      <c r="I8" s="348"/>
      <c r="J8" s="348"/>
      <c r="K8" s="348"/>
      <c r="L8" s="46"/>
      <c r="N8" s="306">
        <v>18514.57</v>
      </c>
      <c r="O8" s="107">
        <v>42917</v>
      </c>
      <c r="P8" s="308"/>
      <c r="Q8" s="42"/>
      <c r="R8" s="42"/>
      <c r="S8" s="42"/>
    </row>
    <row r="9" spans="1:19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20"/>
      <c r="L9" s="46"/>
      <c r="N9" s="306">
        <v>22170.25</v>
      </c>
      <c r="O9" s="107">
        <v>42948</v>
      </c>
      <c r="P9" s="308"/>
      <c r="Q9" s="42"/>
      <c r="R9" s="42"/>
      <c r="S9" s="42"/>
    </row>
    <row r="10" spans="1:19" ht="15.75" customHeight="1" x14ac:dyDescent="0.2">
      <c r="A10" s="44"/>
      <c r="C10" s="358" t="s">
        <v>30</v>
      </c>
      <c r="D10" s="358"/>
      <c r="E10" s="358"/>
      <c r="F10" s="358"/>
      <c r="G10" s="358"/>
      <c r="H10" s="358"/>
      <c r="I10" s="350" t="s">
        <v>241</v>
      </c>
      <c r="J10" s="350" t="s">
        <v>233</v>
      </c>
      <c r="K10" s="350" t="s">
        <v>242</v>
      </c>
      <c r="L10" s="46"/>
      <c r="N10" s="306">
        <v>24341.142400155099</v>
      </c>
      <c r="O10" s="107">
        <v>42979</v>
      </c>
      <c r="P10" s="308"/>
      <c r="Q10" s="42"/>
      <c r="R10" s="42"/>
      <c r="S10" s="42"/>
    </row>
    <row r="11" spans="1:19" x14ac:dyDescent="0.2">
      <c r="A11" s="44"/>
      <c r="C11" s="53">
        <v>2017</v>
      </c>
      <c r="D11" s="53">
        <v>2018</v>
      </c>
      <c r="E11" s="53">
        <v>2019</v>
      </c>
      <c r="F11" s="53">
        <v>2020</v>
      </c>
      <c r="G11" s="53">
        <v>2021</v>
      </c>
      <c r="H11" s="53">
        <v>2022</v>
      </c>
      <c r="I11" s="350"/>
      <c r="J11" s="350"/>
      <c r="K11" s="350"/>
      <c r="L11" s="46"/>
      <c r="N11" s="306">
        <v>21459.12620007755</v>
      </c>
      <c r="O11" s="107">
        <v>43009</v>
      </c>
      <c r="P11" s="308">
        <v>17.094878860023265</v>
      </c>
      <c r="Q11" s="42"/>
      <c r="R11" s="42"/>
      <c r="S11" s="42"/>
    </row>
    <row r="12" spans="1:19" ht="12" customHeight="1" x14ac:dyDescent="0.2">
      <c r="A12" s="44"/>
      <c r="C12" s="50"/>
      <c r="D12" s="50"/>
      <c r="E12" s="50"/>
      <c r="F12" s="50"/>
      <c r="G12" s="50"/>
      <c r="H12" s="50"/>
      <c r="I12" s="50"/>
      <c r="J12" s="50"/>
      <c r="K12" s="50"/>
      <c r="L12" s="46"/>
      <c r="M12" s="306"/>
      <c r="N12" s="306">
        <v>22098.2</v>
      </c>
      <c r="O12" s="107">
        <v>43040</v>
      </c>
      <c r="P12" s="308">
        <v>17.549726236384789</v>
      </c>
      <c r="Q12" s="42"/>
      <c r="R12" s="42"/>
      <c r="S12" s="42"/>
    </row>
    <row r="13" spans="1:19" x14ac:dyDescent="0.2">
      <c r="A13" s="44"/>
      <c r="B13" s="3" t="s">
        <v>46</v>
      </c>
      <c r="C13" s="55">
        <v>12.95275</v>
      </c>
      <c r="D13" s="55">
        <v>19.584049999999998</v>
      </c>
      <c r="E13" s="55">
        <v>23.590923614190686</v>
      </c>
      <c r="F13" s="55">
        <v>21.233750000000001</v>
      </c>
      <c r="G13" s="55">
        <v>11.377799999999999</v>
      </c>
      <c r="H13" s="55">
        <v>25.144500000000001</v>
      </c>
      <c r="I13" s="55">
        <v>120.99615039814378</v>
      </c>
      <c r="J13" s="55">
        <v>220.99615039814378</v>
      </c>
      <c r="K13" s="55">
        <v>-46.416436098192747</v>
      </c>
      <c r="L13" s="46"/>
      <c r="M13" s="306">
        <v>1</v>
      </c>
      <c r="N13" s="306">
        <v>19035.544253632761</v>
      </c>
      <c r="O13" s="107">
        <v>43070</v>
      </c>
      <c r="P13" s="308">
        <v>17.673544404488783</v>
      </c>
      <c r="Q13" s="42"/>
      <c r="R13" s="42"/>
      <c r="S13" s="42"/>
    </row>
    <row r="14" spans="1:19" x14ac:dyDescent="0.2">
      <c r="A14" s="44"/>
      <c r="B14" s="3" t="s">
        <v>47</v>
      </c>
      <c r="C14" s="55">
        <v>15.24635</v>
      </c>
      <c r="D14" s="55">
        <v>25.018549999999998</v>
      </c>
      <c r="E14" s="55">
        <v>28.263420610763959</v>
      </c>
      <c r="F14" s="55">
        <v>22.11805</v>
      </c>
      <c r="G14" s="55">
        <v>15.05575</v>
      </c>
      <c r="H14" s="55">
        <v>27.040700000000001</v>
      </c>
      <c r="I14" s="55">
        <v>79.603805854905943</v>
      </c>
      <c r="J14" s="55">
        <v>179.60380585490594</v>
      </c>
      <c r="K14" s="55">
        <v>-31.930029998123711</v>
      </c>
      <c r="L14" s="46"/>
      <c r="M14" s="306">
        <v>1</v>
      </c>
      <c r="N14" s="306">
        <v>19584.05</v>
      </c>
      <c r="O14" s="107">
        <v>43101</v>
      </c>
      <c r="P14" s="308">
        <v>18.226152737822119</v>
      </c>
      <c r="Q14" s="42"/>
      <c r="R14" s="42"/>
      <c r="S14" s="42"/>
    </row>
    <row r="15" spans="1:19" x14ac:dyDescent="0.2">
      <c r="A15" s="44"/>
      <c r="B15" s="3" t="s">
        <v>48</v>
      </c>
      <c r="C15" s="55">
        <v>12.65325</v>
      </c>
      <c r="D15" s="55">
        <v>24.311036357155587</v>
      </c>
      <c r="E15" s="55">
        <v>26.01925</v>
      </c>
      <c r="F15" s="55">
        <v>14.92811</v>
      </c>
      <c r="G15" s="55">
        <v>16.869160000000001</v>
      </c>
      <c r="H15" s="55">
        <v>30.686599999999999</v>
      </c>
      <c r="I15" s="55">
        <v>81.909472670838369</v>
      </c>
      <c r="J15" s="55">
        <v>181.90947267083837</v>
      </c>
      <c r="K15" s="55">
        <v>13.002650703940422</v>
      </c>
      <c r="L15" s="46"/>
      <c r="M15" s="306">
        <v>1</v>
      </c>
      <c r="N15" s="306">
        <v>25018.55</v>
      </c>
      <c r="O15" s="107">
        <v>43132</v>
      </c>
      <c r="P15" s="308">
        <v>19.040502737822116</v>
      </c>
      <c r="Q15" s="42"/>
      <c r="R15" s="42"/>
      <c r="S15" s="42"/>
    </row>
    <row r="16" spans="1:19" x14ac:dyDescent="0.2">
      <c r="A16" s="44"/>
      <c r="B16" s="3" t="s">
        <v>49</v>
      </c>
      <c r="C16" s="55">
        <v>10.505100000000001</v>
      </c>
      <c r="D16" s="55">
        <v>23.260308568055297</v>
      </c>
      <c r="E16" s="55">
        <v>22.314</v>
      </c>
      <c r="F16" s="55">
        <v>0.65525</v>
      </c>
      <c r="G16" s="55">
        <v>13.864720000000002</v>
      </c>
      <c r="H16" s="55">
        <v>28.802250000000001</v>
      </c>
      <c r="I16" s="55">
        <v>107.73769683051655</v>
      </c>
      <c r="J16" s="55">
        <v>207.73769683051654</v>
      </c>
      <c r="K16" s="55">
        <v>2015.9435330026711</v>
      </c>
      <c r="L16" s="46"/>
      <c r="M16" s="306">
        <v>1</v>
      </c>
      <c r="N16" s="306">
        <v>24311.036357155586</v>
      </c>
      <c r="O16" s="107">
        <v>43160</v>
      </c>
      <c r="P16" s="308">
        <v>20.011984934251746</v>
      </c>
      <c r="Q16" s="42"/>
      <c r="R16" s="42"/>
      <c r="S16" s="42"/>
    </row>
    <row r="17" spans="1:19" x14ac:dyDescent="0.2">
      <c r="A17" s="44"/>
      <c r="B17" s="3" t="s">
        <v>50</v>
      </c>
      <c r="C17" s="55">
        <v>15.04875</v>
      </c>
      <c r="D17" s="55">
        <v>22.088900000000002</v>
      </c>
      <c r="E17" s="55">
        <v>26.701499999999999</v>
      </c>
      <c r="F17" s="55">
        <v>6.5114999999999998</v>
      </c>
      <c r="G17" s="55">
        <v>12.18155</v>
      </c>
      <c r="H17" s="55">
        <v>28.572749999999999</v>
      </c>
      <c r="I17" s="55">
        <v>134.55758914095495</v>
      </c>
      <c r="J17" s="55">
        <v>234.55758914095495</v>
      </c>
      <c r="K17" s="55">
        <v>87.07747830760961</v>
      </c>
      <c r="L17" s="46"/>
      <c r="M17" s="306">
        <v>1</v>
      </c>
      <c r="N17" s="306">
        <v>23260.308568055298</v>
      </c>
      <c r="O17" s="107">
        <v>43191</v>
      </c>
      <c r="P17" s="308">
        <v>21.07491898158969</v>
      </c>
      <c r="Q17" s="42"/>
      <c r="R17" s="42"/>
      <c r="S17" s="42"/>
    </row>
    <row r="18" spans="1:19" x14ac:dyDescent="0.2">
      <c r="A18" s="44"/>
      <c r="B18" s="3" t="s">
        <v>51</v>
      </c>
      <c r="C18" s="55">
        <v>18.057500000000001</v>
      </c>
      <c r="D18" s="55">
        <v>24.541053519061585</v>
      </c>
      <c r="E18" s="55">
        <v>25.359000000000002</v>
      </c>
      <c r="F18" s="55">
        <v>14.595700000000001</v>
      </c>
      <c r="G18" s="55">
        <v>11.6309</v>
      </c>
      <c r="H18" s="55">
        <v>24.942499999999999</v>
      </c>
      <c r="I18" s="55">
        <v>114.45030049265318</v>
      </c>
      <c r="J18" s="55">
        <v>214.45030049265318</v>
      </c>
      <c r="K18" s="55">
        <v>-20.312831861438639</v>
      </c>
      <c r="L18" s="46"/>
      <c r="M18" s="306">
        <v>1</v>
      </c>
      <c r="N18" s="306">
        <v>22088.9</v>
      </c>
      <c r="O18" s="107">
        <v>43221</v>
      </c>
      <c r="P18" s="308">
        <v>21.661598148256356</v>
      </c>
      <c r="Q18" s="42"/>
      <c r="R18" s="42"/>
      <c r="S18" s="42"/>
    </row>
    <row r="19" spans="1:19" x14ac:dyDescent="0.2">
      <c r="A19" s="44"/>
      <c r="B19" s="3" t="s">
        <v>52</v>
      </c>
      <c r="C19" s="55">
        <v>18.514569999999999</v>
      </c>
      <c r="D19" s="55">
        <v>27.66375</v>
      </c>
      <c r="E19" s="55">
        <v>28.179511556764105</v>
      </c>
      <c r="F19" s="55">
        <v>16.809059999999999</v>
      </c>
      <c r="G19" s="55">
        <v>14.851749999999999</v>
      </c>
      <c r="H19" s="55">
        <v>26.650500000000001</v>
      </c>
      <c r="I19" s="55">
        <v>79.44349992425137</v>
      </c>
      <c r="J19" s="55">
        <v>179.44349992425137</v>
      </c>
      <c r="K19" s="55">
        <v>-11.644375116752514</v>
      </c>
      <c r="L19" s="46"/>
      <c r="M19" s="306">
        <v>1</v>
      </c>
      <c r="N19" s="306">
        <v>24541.053519061585</v>
      </c>
      <c r="O19" s="107">
        <v>43252</v>
      </c>
      <c r="P19" s="308">
        <v>22.201894274844822</v>
      </c>
      <c r="Q19" s="42"/>
      <c r="R19" s="42"/>
      <c r="S19" s="42"/>
    </row>
    <row r="20" spans="1:19" x14ac:dyDescent="0.2">
      <c r="A20" s="44"/>
      <c r="B20" s="3" t="s">
        <v>53</v>
      </c>
      <c r="C20" s="55">
        <v>22.170249999999999</v>
      </c>
      <c r="D20" s="55">
        <v>28.521000000000001</v>
      </c>
      <c r="E20" s="55">
        <v>26.944767912984368</v>
      </c>
      <c r="F20" s="55">
        <v>15.7262</v>
      </c>
      <c r="G20" s="55">
        <v>13.746499999999999</v>
      </c>
      <c r="H20" s="55">
        <v>27.849</v>
      </c>
      <c r="I20" s="55">
        <v>102.58975011821194</v>
      </c>
      <c r="J20" s="55">
        <v>202.58975011821195</v>
      </c>
      <c r="K20" s="55">
        <v>-12.588546502015753</v>
      </c>
      <c r="L20" s="46"/>
      <c r="M20" s="306">
        <v>1</v>
      </c>
      <c r="N20" s="306">
        <v>27663.75</v>
      </c>
      <c r="O20" s="107">
        <v>43282</v>
      </c>
      <c r="P20" s="308">
        <v>22.96432594151149</v>
      </c>
      <c r="Q20" s="42"/>
      <c r="R20" s="42"/>
      <c r="S20" s="42"/>
    </row>
    <row r="21" spans="1:19" x14ac:dyDescent="0.2">
      <c r="A21" s="44"/>
      <c r="B21" s="3" t="s">
        <v>54</v>
      </c>
      <c r="C21" s="55">
        <v>24.3411424001551</v>
      </c>
      <c r="D21" s="55">
        <v>36.806122223342065</v>
      </c>
      <c r="E21" s="55">
        <v>25.840818584942237</v>
      </c>
      <c r="F21" s="55">
        <v>16.756869999999999</v>
      </c>
      <c r="G21" s="55">
        <v>16.371500000000001</v>
      </c>
      <c r="H21" s="165">
        <v>28.570599999999999</v>
      </c>
      <c r="I21" s="165">
        <v>74.514247320037867</v>
      </c>
      <c r="J21" s="165">
        <v>174.51424732003787</v>
      </c>
      <c r="K21" s="165">
        <v>-2.299773167661967</v>
      </c>
      <c r="L21" s="46"/>
      <c r="M21" s="306">
        <v>1</v>
      </c>
      <c r="N21" s="306">
        <v>28521</v>
      </c>
      <c r="O21" s="107">
        <v>43313</v>
      </c>
      <c r="P21" s="308">
        <v>23.493555108178157</v>
      </c>
      <c r="Q21" s="42"/>
      <c r="R21" s="42"/>
      <c r="S21" s="42"/>
    </row>
    <row r="22" spans="1:19" x14ac:dyDescent="0.2">
      <c r="A22" s="44"/>
      <c r="B22" s="3" t="s">
        <v>55</v>
      </c>
      <c r="C22" s="55">
        <v>21.459126200077549</v>
      </c>
      <c r="D22" s="55">
        <v>31.620656621648902</v>
      </c>
      <c r="E22" s="55">
        <v>22.006900000000002</v>
      </c>
      <c r="F22" s="55">
        <v>18.0837</v>
      </c>
      <c r="G22" s="55">
        <v>20.35388</v>
      </c>
      <c r="H22" s="165">
        <v>28.25995</v>
      </c>
      <c r="I22" s="165">
        <v>38.84306088077556</v>
      </c>
      <c r="J22" s="165">
        <v>138.84306088077557</v>
      </c>
      <c r="K22" s="165">
        <v>12.55373623760625</v>
      </c>
      <c r="L22" s="46"/>
      <c r="M22" s="306">
        <v>1</v>
      </c>
      <c r="N22" s="306">
        <v>36806.122223342063</v>
      </c>
      <c r="O22" s="107">
        <v>43344</v>
      </c>
      <c r="P22" s="308">
        <v>24.532303426777069</v>
      </c>
      <c r="Q22" s="42"/>
      <c r="R22" s="42"/>
      <c r="S22" s="42"/>
    </row>
    <row r="23" spans="1:19" x14ac:dyDescent="0.2">
      <c r="A23" s="44"/>
      <c r="B23" s="3" t="s">
        <v>56</v>
      </c>
      <c r="C23" s="55">
        <v>22.098200000000002</v>
      </c>
      <c r="D23" s="55">
        <v>30.277301945172344</v>
      </c>
      <c r="E23" s="55">
        <v>20.23875</v>
      </c>
      <c r="F23" s="55">
        <v>16.806519999999999</v>
      </c>
      <c r="G23" s="55">
        <v>18.597532999999999</v>
      </c>
      <c r="H23" s="57">
        <v>34.223750000000003</v>
      </c>
      <c r="I23" s="57">
        <v>84.023063704202087</v>
      </c>
      <c r="J23" s="57">
        <v>184.02306370420209</v>
      </c>
      <c r="K23" s="57">
        <v>10.656655869269782</v>
      </c>
      <c r="L23" s="46"/>
      <c r="M23" s="306">
        <v>1</v>
      </c>
      <c r="N23" s="306">
        <v>31620.656621648901</v>
      </c>
      <c r="O23" s="107">
        <v>43374</v>
      </c>
      <c r="P23" s="308">
        <v>25.379097628574684</v>
      </c>
      <c r="Q23" s="42"/>
      <c r="R23" s="42"/>
      <c r="S23" s="42"/>
    </row>
    <row r="24" spans="1:19" x14ac:dyDescent="0.2">
      <c r="A24" s="44"/>
      <c r="B24" s="3" t="s">
        <v>57</v>
      </c>
      <c r="C24" s="55">
        <v>19.035544253632761</v>
      </c>
      <c r="D24" s="55">
        <v>24.0154503829873</v>
      </c>
      <c r="E24" s="55">
        <v>23.121500000000001</v>
      </c>
      <c r="F24" s="55">
        <v>16.014250000000001</v>
      </c>
      <c r="G24" s="55">
        <v>22.848114000000002</v>
      </c>
      <c r="H24" s="55"/>
      <c r="I24" s="55"/>
      <c r="J24" s="55"/>
      <c r="K24" s="55">
        <v>42.673643786003112</v>
      </c>
      <c r="L24" s="46"/>
      <c r="M24" s="306" t="s">
        <v>235</v>
      </c>
      <c r="N24" s="306">
        <v>30277.301945172345</v>
      </c>
      <c r="O24" s="107">
        <v>43405</v>
      </c>
      <c r="P24" s="308">
        <v>26.060689457339048</v>
      </c>
      <c r="Q24" s="42"/>
      <c r="R24" s="42"/>
      <c r="S24" s="42"/>
    </row>
    <row r="25" spans="1:19" x14ac:dyDescent="0.2">
      <c r="A25" s="44"/>
      <c r="B25" s="61" t="s">
        <v>58</v>
      </c>
      <c r="C25" s="62">
        <v>212.08253285386542</v>
      </c>
      <c r="D25" s="62">
        <v>317.70817961742307</v>
      </c>
      <c r="E25" s="62">
        <v>298.58034227964538</v>
      </c>
      <c r="F25" s="62">
        <v>180.23896000000002</v>
      </c>
      <c r="G25" s="62">
        <v>187.749157</v>
      </c>
      <c r="H25" s="62">
        <v>310.74309999999997</v>
      </c>
      <c r="I25" s="60"/>
      <c r="J25" s="60"/>
      <c r="K25" s="60"/>
      <c r="L25" s="46"/>
      <c r="N25" s="306">
        <v>24015.450382987299</v>
      </c>
      <c r="O25" s="107">
        <v>43435</v>
      </c>
      <c r="P25" s="308">
        <v>26.475681634785257</v>
      </c>
      <c r="Q25" s="42"/>
      <c r="R25" s="42"/>
      <c r="S25" s="42"/>
    </row>
    <row r="26" spans="1:19" x14ac:dyDescent="0.2">
      <c r="A26" s="44"/>
      <c r="B26" s="61" t="s">
        <v>59</v>
      </c>
      <c r="C26" s="92"/>
      <c r="D26" s="62">
        <v>49.804029281533801</v>
      </c>
      <c r="E26" s="62">
        <v>-6.0205681077556754</v>
      </c>
      <c r="F26" s="62">
        <v>-39.634686388298391</v>
      </c>
      <c r="G26" s="62">
        <v>4.1668000081669154</v>
      </c>
      <c r="H26" s="62">
        <v>65.509717841236423</v>
      </c>
      <c r="I26" s="60"/>
      <c r="J26" s="60"/>
      <c r="K26" s="60"/>
      <c r="L26" s="46"/>
      <c r="N26" s="306">
        <v>23590.923614190688</v>
      </c>
      <c r="O26" s="107">
        <v>43466</v>
      </c>
      <c r="P26" s="308">
        <v>26.809587769301142</v>
      </c>
      <c r="Q26" s="42"/>
      <c r="R26" s="42"/>
      <c r="S26" s="42"/>
    </row>
    <row r="27" spans="1:19" x14ac:dyDescent="0.2">
      <c r="A27" s="44"/>
      <c r="B27" s="3"/>
      <c r="C27" s="58"/>
      <c r="D27" s="58"/>
      <c r="E27" s="58"/>
      <c r="F27" s="58"/>
      <c r="G27" s="58"/>
      <c r="H27" s="59"/>
      <c r="I27" s="65"/>
      <c r="J27" s="65"/>
      <c r="K27" s="65"/>
      <c r="L27" s="46"/>
      <c r="N27" s="306">
        <v>28263.420610763958</v>
      </c>
      <c r="O27" s="107">
        <v>43497</v>
      </c>
      <c r="P27" s="308">
        <v>27.079993653531478</v>
      </c>
      <c r="Q27" s="42"/>
      <c r="R27" s="42"/>
      <c r="S27" s="42"/>
    </row>
    <row r="28" spans="1:19" x14ac:dyDescent="0.2">
      <c r="A28" s="44"/>
      <c r="B28" s="61" t="s">
        <v>26</v>
      </c>
      <c r="C28" s="62">
        <v>193.04698860023265</v>
      </c>
      <c r="D28" s="62">
        <v>293.69272923443577</v>
      </c>
      <c r="E28" s="62">
        <v>275.45884227964535</v>
      </c>
      <c r="F28" s="62">
        <v>164.22471000000002</v>
      </c>
      <c r="G28" s="62">
        <v>164.90104299999999</v>
      </c>
      <c r="H28" s="57">
        <v>310.74309999999997</v>
      </c>
      <c r="I28" s="57">
        <v>88.442167706604494</v>
      </c>
      <c r="J28" s="57">
        <v>188.44216770660449</v>
      </c>
      <c r="K28" s="57">
        <v>0.41183388297654222</v>
      </c>
      <c r="L28" s="46"/>
      <c r="N28" s="306">
        <v>26019.25</v>
      </c>
      <c r="O28" s="107">
        <v>43525</v>
      </c>
      <c r="P28" s="308">
        <v>27.222344790435177</v>
      </c>
      <c r="Q28" s="42"/>
      <c r="R28" s="42"/>
      <c r="S28" s="42"/>
    </row>
    <row r="29" spans="1:19" x14ac:dyDescent="0.2">
      <c r="A29" s="44"/>
      <c r="B29" s="61" t="s">
        <v>59</v>
      </c>
      <c r="C29" s="92"/>
      <c r="D29" s="62">
        <v>52.135359045990228</v>
      </c>
      <c r="E29" s="62">
        <v>-6.2084910996334175</v>
      </c>
      <c r="F29" s="62">
        <v>-40.381398309487061</v>
      </c>
      <c r="G29" s="62">
        <v>0.41183388297654222</v>
      </c>
      <c r="H29" s="57">
        <v>88.442167706604494</v>
      </c>
      <c r="I29" s="63"/>
      <c r="J29" s="63"/>
      <c r="K29" s="63"/>
      <c r="L29" s="46"/>
      <c r="N29" s="306">
        <v>22314</v>
      </c>
      <c r="O29" s="107">
        <v>43556</v>
      </c>
      <c r="P29" s="308">
        <v>27.143485743097237</v>
      </c>
      <c r="Q29" s="42"/>
      <c r="R29" s="42"/>
      <c r="S29" s="42"/>
    </row>
    <row r="30" spans="1:19" ht="12" customHeight="1" x14ac:dyDescent="0.2">
      <c r="A30" s="44"/>
      <c r="C30" s="64"/>
      <c r="D30" s="64"/>
      <c r="E30" s="59"/>
      <c r="F30" s="59"/>
      <c r="G30" s="59"/>
      <c r="H30" s="59"/>
      <c r="I30" s="65"/>
      <c r="J30" s="65"/>
      <c r="K30" s="65"/>
      <c r="L30" s="46"/>
      <c r="N30" s="306">
        <v>26701.5</v>
      </c>
      <c r="O30" s="107">
        <v>43586</v>
      </c>
      <c r="P30" s="308">
        <v>27.527869076430569</v>
      </c>
      <c r="Q30" s="42"/>
      <c r="R30" s="42"/>
      <c r="S30" s="42"/>
    </row>
    <row r="31" spans="1:19" ht="12" customHeight="1" x14ac:dyDescent="0.2">
      <c r="A31" s="44"/>
      <c r="C31" s="363" t="s">
        <v>153</v>
      </c>
      <c r="D31" s="363"/>
      <c r="E31" s="363"/>
      <c r="F31" s="363"/>
      <c r="G31" s="363"/>
      <c r="H31" s="363"/>
      <c r="I31" s="363"/>
      <c r="J31" s="363"/>
      <c r="K31" s="65"/>
      <c r="L31" s="46"/>
      <c r="N31" s="306">
        <v>25359</v>
      </c>
      <c r="O31" s="107">
        <v>43617</v>
      </c>
      <c r="P31" s="308">
        <v>27.596031283175439</v>
      </c>
      <c r="Q31" s="42"/>
      <c r="R31" s="42"/>
      <c r="S31" s="42"/>
    </row>
    <row r="32" spans="1:19" x14ac:dyDescent="0.2">
      <c r="A32" s="44"/>
      <c r="B32" s="66"/>
      <c r="C32" s="363"/>
      <c r="D32" s="363"/>
      <c r="E32" s="363"/>
      <c r="F32" s="363"/>
      <c r="G32" s="363"/>
      <c r="H32" s="363"/>
      <c r="I32" s="363"/>
      <c r="J32" s="363"/>
      <c r="K32" s="49"/>
      <c r="L32" s="46"/>
      <c r="N32" s="306">
        <v>28179.511556764104</v>
      </c>
      <c r="O32" s="107">
        <v>43647</v>
      </c>
      <c r="P32" s="308">
        <v>27.639011412905781</v>
      </c>
      <c r="Q32" s="42"/>
      <c r="R32" s="42"/>
      <c r="S32" s="42"/>
    </row>
    <row r="33" spans="1:19" x14ac:dyDescent="0.2">
      <c r="A33" s="68"/>
      <c r="C33" s="347" t="s">
        <v>240</v>
      </c>
      <c r="D33" s="347"/>
      <c r="E33" s="347"/>
      <c r="F33" s="347"/>
      <c r="G33" s="347"/>
      <c r="H33" s="347"/>
      <c r="I33" s="347"/>
      <c r="J33" s="347"/>
      <c r="K33" s="67"/>
      <c r="L33" s="46"/>
      <c r="N33" s="306">
        <v>26944.767912984367</v>
      </c>
      <c r="O33" s="107">
        <v>43678</v>
      </c>
      <c r="P33" s="308">
        <v>27.507658738987811</v>
      </c>
      <c r="Q33" s="42"/>
      <c r="R33" s="42"/>
      <c r="S33" s="42"/>
    </row>
    <row r="34" spans="1:19" x14ac:dyDescent="0.2">
      <c r="A34" s="68"/>
      <c r="C34" s="69"/>
      <c r="D34" s="69"/>
      <c r="E34" s="70"/>
      <c r="F34" s="70"/>
      <c r="G34" s="70"/>
      <c r="H34" s="70"/>
      <c r="I34" s="71"/>
      <c r="J34" s="71"/>
      <c r="K34" s="71"/>
      <c r="L34" s="46"/>
      <c r="N34" s="306">
        <v>25840.818584942237</v>
      </c>
      <c r="O34" s="107">
        <v>43709</v>
      </c>
      <c r="P34" s="308">
        <v>26.593883435787827</v>
      </c>
      <c r="Q34" s="42"/>
      <c r="R34" s="42"/>
      <c r="S34" s="42"/>
    </row>
    <row r="35" spans="1:19" x14ac:dyDescent="0.2">
      <c r="A35" s="68"/>
      <c r="C35" s="69"/>
      <c r="D35" s="69"/>
      <c r="E35" s="70"/>
      <c r="F35" s="70"/>
      <c r="G35" s="70"/>
      <c r="H35" s="70"/>
      <c r="I35" s="71"/>
      <c r="J35" s="71"/>
      <c r="K35" s="71"/>
      <c r="L35" s="46"/>
      <c r="N35" s="306">
        <v>22006.9</v>
      </c>
      <c r="O35" s="107">
        <v>43739</v>
      </c>
      <c r="P35" s="308">
        <v>25.79273705065042</v>
      </c>
      <c r="Q35" s="42"/>
      <c r="R35" s="42"/>
      <c r="S35" s="42"/>
    </row>
    <row r="36" spans="1:19" x14ac:dyDescent="0.2">
      <c r="A36" s="68"/>
      <c r="C36" s="69"/>
      <c r="D36" s="69"/>
      <c r="E36" s="70"/>
      <c r="F36" s="70"/>
      <c r="G36" s="70"/>
      <c r="H36" s="70"/>
      <c r="I36" s="71"/>
      <c r="J36" s="71"/>
      <c r="K36" s="71"/>
      <c r="L36" s="46"/>
      <c r="N36" s="306">
        <v>20238.75</v>
      </c>
      <c r="O36" s="107">
        <v>43770</v>
      </c>
      <c r="P36" s="308">
        <v>24.956191055219389</v>
      </c>
      <c r="Q36" s="42"/>
      <c r="R36" s="42"/>
      <c r="S36" s="42"/>
    </row>
    <row r="37" spans="1:19" x14ac:dyDescent="0.2">
      <c r="A37" s="68"/>
      <c r="C37" s="69"/>
      <c r="D37" s="69"/>
      <c r="E37" s="70"/>
      <c r="F37" s="70"/>
      <c r="G37" s="70"/>
      <c r="H37" s="70"/>
      <c r="I37" s="71"/>
      <c r="J37" s="71"/>
      <c r="K37" s="71"/>
      <c r="L37" s="46"/>
      <c r="N37" s="306">
        <v>23121.5</v>
      </c>
      <c r="O37" s="107">
        <v>43800</v>
      </c>
      <c r="P37" s="308">
        <v>24.881695189970447</v>
      </c>
      <c r="Q37" s="42"/>
      <c r="R37" s="42"/>
      <c r="S37" s="42"/>
    </row>
    <row r="38" spans="1:19" x14ac:dyDescent="0.2">
      <c r="A38" s="68"/>
      <c r="C38" s="69"/>
      <c r="D38" s="69"/>
      <c r="E38" s="70"/>
      <c r="F38" s="70"/>
      <c r="G38" s="70"/>
      <c r="H38" s="70"/>
      <c r="I38" s="71"/>
      <c r="J38" s="71"/>
      <c r="K38" s="71"/>
      <c r="L38" s="46"/>
      <c r="N38" s="306">
        <v>21233.75</v>
      </c>
      <c r="O38" s="107">
        <v>43831</v>
      </c>
      <c r="P38" s="308">
        <v>24.685264055454553</v>
      </c>
      <c r="Q38" s="42"/>
      <c r="R38" s="42"/>
      <c r="S38" s="42"/>
    </row>
    <row r="39" spans="1:19" x14ac:dyDescent="0.2">
      <c r="A39" s="68"/>
      <c r="C39" s="69"/>
      <c r="D39" s="69"/>
      <c r="E39" s="70"/>
      <c r="F39" s="70"/>
      <c r="G39" s="70"/>
      <c r="H39" s="70"/>
      <c r="I39" s="71"/>
      <c r="J39" s="71"/>
      <c r="K39" s="71"/>
      <c r="L39" s="46"/>
      <c r="N39" s="306">
        <v>22118.05</v>
      </c>
      <c r="O39" s="107">
        <v>43862</v>
      </c>
      <c r="P39" s="308">
        <v>24.173149837890886</v>
      </c>
      <c r="Q39" s="42"/>
      <c r="R39" s="42"/>
      <c r="S39" s="42"/>
    </row>
    <row r="40" spans="1:19" x14ac:dyDescent="0.2">
      <c r="A40" s="68"/>
      <c r="C40" s="69"/>
      <c r="D40" s="69"/>
      <c r="E40" s="70"/>
      <c r="F40" s="70"/>
      <c r="G40" s="70"/>
      <c r="H40" s="70"/>
      <c r="I40" s="71"/>
      <c r="J40" s="71"/>
      <c r="K40" s="71"/>
      <c r="L40" s="46"/>
      <c r="N40" s="306">
        <v>14928.11</v>
      </c>
      <c r="O40" s="107">
        <v>43891</v>
      </c>
      <c r="P40" s="308">
        <v>23.248888171224227</v>
      </c>
      <c r="Q40" s="42"/>
      <c r="R40" s="42"/>
      <c r="S40" s="42"/>
    </row>
    <row r="41" spans="1:19" x14ac:dyDescent="0.2">
      <c r="A41" s="68"/>
      <c r="C41" s="69"/>
      <c r="D41" s="69"/>
      <c r="E41" s="70"/>
      <c r="F41" s="70"/>
      <c r="G41" s="70"/>
      <c r="H41" s="70"/>
      <c r="I41" s="71"/>
      <c r="J41" s="71"/>
      <c r="K41" s="71"/>
      <c r="L41" s="46"/>
      <c r="N41" s="306">
        <v>655.25</v>
      </c>
      <c r="O41" s="107">
        <v>43922</v>
      </c>
      <c r="P41" s="308">
        <v>21.44399233789089</v>
      </c>
      <c r="Q41" s="42"/>
      <c r="R41" s="42"/>
      <c r="S41" s="42"/>
    </row>
    <row r="42" spans="1:19" x14ac:dyDescent="0.2">
      <c r="A42" s="68"/>
      <c r="C42" s="69"/>
      <c r="D42" s="69"/>
      <c r="E42" s="70"/>
      <c r="F42" s="70"/>
      <c r="G42" s="70"/>
      <c r="H42" s="70"/>
      <c r="I42" s="71"/>
      <c r="J42" s="71"/>
      <c r="K42" s="71"/>
      <c r="L42" s="46"/>
      <c r="N42" s="306">
        <v>6511.5</v>
      </c>
      <c r="O42" s="107">
        <v>43952</v>
      </c>
      <c r="P42" s="308">
        <v>19.761492337890889</v>
      </c>
      <c r="Q42" s="42"/>
      <c r="R42" s="42"/>
      <c r="S42" s="42"/>
    </row>
    <row r="43" spans="1:19" x14ac:dyDescent="0.2">
      <c r="A43" s="68"/>
      <c r="C43" s="69"/>
      <c r="D43" s="69"/>
      <c r="E43" s="70"/>
      <c r="F43" s="70"/>
      <c r="G43" s="70"/>
      <c r="H43" s="70"/>
      <c r="I43" s="71"/>
      <c r="J43" s="71"/>
      <c r="K43" s="71"/>
      <c r="L43" s="46"/>
      <c r="N43" s="306">
        <v>14595.7</v>
      </c>
      <c r="O43" s="107">
        <v>43983</v>
      </c>
      <c r="P43" s="308">
        <v>18.864550671224222</v>
      </c>
      <c r="Q43" s="42"/>
      <c r="R43" s="42"/>
      <c r="S43" s="42"/>
    </row>
    <row r="44" spans="1:19" x14ac:dyDescent="0.2">
      <c r="A44" s="68"/>
      <c r="C44" s="69"/>
      <c r="D44" s="69"/>
      <c r="E44" s="70"/>
      <c r="F44" s="70"/>
      <c r="G44" s="70"/>
      <c r="H44" s="70"/>
      <c r="I44" s="71"/>
      <c r="J44" s="71"/>
      <c r="K44" s="71"/>
      <c r="L44" s="46"/>
      <c r="N44" s="306">
        <v>16809.059999999998</v>
      </c>
      <c r="O44" s="107">
        <v>44013</v>
      </c>
      <c r="P44" s="308">
        <v>17.917013041493888</v>
      </c>
      <c r="Q44" s="42"/>
      <c r="R44" s="42"/>
      <c r="S44" s="42"/>
    </row>
    <row r="45" spans="1:19" x14ac:dyDescent="0.2">
      <c r="A45" s="68"/>
      <c r="C45" s="69"/>
      <c r="D45" s="69"/>
      <c r="E45" s="70"/>
      <c r="F45" s="70"/>
      <c r="G45" s="70"/>
      <c r="H45" s="70"/>
      <c r="I45" s="71"/>
      <c r="J45" s="71"/>
      <c r="K45" s="71"/>
      <c r="L45" s="46"/>
      <c r="N45" s="306">
        <v>15726.2</v>
      </c>
      <c r="O45" s="107">
        <v>44044</v>
      </c>
      <c r="P45" s="308">
        <v>16.982132382078522</v>
      </c>
      <c r="Q45" s="42"/>
      <c r="R45" s="42"/>
      <c r="S45" s="42"/>
    </row>
    <row r="46" spans="1:19" x14ac:dyDescent="0.2">
      <c r="A46" s="196" t="s">
        <v>24</v>
      </c>
      <c r="B46" s="66"/>
      <c r="C46" s="70"/>
      <c r="D46" s="70"/>
      <c r="E46" s="70"/>
      <c r="F46" s="70"/>
      <c r="G46" s="70"/>
      <c r="H46" s="70"/>
      <c r="I46" s="74"/>
      <c r="J46" s="74"/>
      <c r="K46" s="74"/>
      <c r="L46" s="46"/>
      <c r="N46" s="306">
        <v>16756.87</v>
      </c>
      <c r="O46" s="107">
        <v>44075</v>
      </c>
      <c r="P46" s="308">
        <v>16.225136666666668</v>
      </c>
      <c r="Q46" s="42"/>
      <c r="R46" s="42"/>
      <c r="S46" s="42"/>
    </row>
    <row r="47" spans="1:19" x14ac:dyDescent="0.2">
      <c r="A47" s="204" t="s">
        <v>175</v>
      </c>
      <c r="B47" s="66"/>
      <c r="C47" s="70"/>
      <c r="D47" s="70"/>
      <c r="E47" s="70"/>
      <c r="F47" s="70"/>
      <c r="G47" s="70"/>
      <c r="H47" s="70"/>
      <c r="I47" s="74"/>
      <c r="J47" s="74"/>
      <c r="K47" s="74"/>
      <c r="L47" s="46"/>
      <c r="N47" s="306">
        <v>18083.7</v>
      </c>
      <c r="O47" s="107">
        <v>44105</v>
      </c>
      <c r="P47" s="308">
        <v>15.898203333333333</v>
      </c>
      <c r="Q47" s="42"/>
      <c r="R47" s="42"/>
      <c r="S47" s="42"/>
    </row>
    <row r="48" spans="1:19" x14ac:dyDescent="0.2">
      <c r="A48" s="204" t="s">
        <v>66</v>
      </c>
      <c r="B48" s="66"/>
      <c r="C48" s="70"/>
      <c r="D48" s="70"/>
      <c r="E48" s="70"/>
      <c r="F48" s="70"/>
      <c r="G48" s="70"/>
      <c r="H48" s="70"/>
      <c r="I48" s="74"/>
      <c r="J48" s="74"/>
      <c r="K48" s="74"/>
      <c r="L48" s="46"/>
      <c r="N48" s="306">
        <v>16806.52</v>
      </c>
      <c r="O48" s="107">
        <v>44136</v>
      </c>
      <c r="P48" s="308">
        <v>15.612184166666665</v>
      </c>
      <c r="Q48" s="42"/>
      <c r="R48" s="42"/>
      <c r="S48" s="42"/>
    </row>
    <row r="49" spans="1:24" x14ac:dyDescent="0.2">
      <c r="A49" s="204" t="s">
        <v>67</v>
      </c>
      <c r="B49" s="1"/>
      <c r="C49" s="89"/>
      <c r="D49" s="89"/>
      <c r="E49" s="89"/>
      <c r="F49" s="70"/>
      <c r="G49" s="70"/>
      <c r="H49" s="70"/>
      <c r="I49" s="74"/>
      <c r="J49" s="74"/>
      <c r="K49" s="74"/>
      <c r="L49" s="46"/>
      <c r="N49" s="306">
        <v>16014.25</v>
      </c>
      <c r="O49" s="107">
        <v>44166</v>
      </c>
      <c r="P49" s="308">
        <v>15.019913333333331</v>
      </c>
      <c r="Q49" s="42"/>
      <c r="R49" s="42"/>
      <c r="S49" s="42"/>
    </row>
    <row r="50" spans="1:24" x14ac:dyDescent="0.2">
      <c r="A50" s="201" t="s">
        <v>174</v>
      </c>
      <c r="B50" s="10"/>
      <c r="C50" s="120"/>
      <c r="D50" s="120"/>
      <c r="E50" s="120"/>
      <c r="F50" s="121"/>
      <c r="G50" s="121"/>
      <c r="H50" s="121"/>
      <c r="I50" s="122"/>
      <c r="J50" s="122"/>
      <c r="K50" s="122"/>
      <c r="L50" s="76"/>
      <c r="N50" s="306">
        <v>11377.8</v>
      </c>
      <c r="O50" s="107">
        <v>44197</v>
      </c>
      <c r="P50" s="308">
        <v>14.198584166666665</v>
      </c>
      <c r="Q50" s="42"/>
      <c r="R50" s="42"/>
      <c r="S50" s="42"/>
    </row>
    <row r="51" spans="1:24" s="78" customFormat="1" x14ac:dyDescent="0.2">
      <c r="A51" s="1"/>
      <c r="B51" s="1"/>
      <c r="C51" s="1"/>
      <c r="D51" s="1"/>
      <c r="E51" s="1"/>
      <c r="F51" s="77"/>
      <c r="G51" s="77"/>
      <c r="H51" s="77"/>
      <c r="J51" s="116"/>
      <c r="K51" s="98"/>
      <c r="L51" s="1"/>
      <c r="M51" s="81"/>
      <c r="N51" s="306">
        <v>15055.75</v>
      </c>
      <c r="O51" s="107">
        <v>44228</v>
      </c>
      <c r="P51" s="308">
        <v>13.610059166666664</v>
      </c>
      <c r="Q51" s="42"/>
      <c r="R51" s="42"/>
      <c r="S51" s="42"/>
      <c r="T51" s="42"/>
      <c r="U51" s="42"/>
      <c r="V51" s="42"/>
      <c r="W51" s="42"/>
      <c r="X51" s="42"/>
    </row>
    <row r="52" spans="1:24" s="78" customFormat="1" x14ac:dyDescent="0.2">
      <c r="A52" s="1"/>
      <c r="B52" s="80"/>
      <c r="C52" s="80"/>
      <c r="D52" s="80"/>
      <c r="E52" s="80"/>
      <c r="F52" s="77"/>
      <c r="G52" s="77"/>
      <c r="H52" s="77"/>
      <c r="J52" s="116"/>
      <c r="K52" s="98"/>
      <c r="L52" s="1"/>
      <c r="M52" s="81"/>
      <c r="N52" s="306">
        <v>16869.16</v>
      </c>
      <c r="O52" s="107">
        <v>44256</v>
      </c>
      <c r="P52" s="308">
        <v>13.771813333333332</v>
      </c>
      <c r="Q52" s="42"/>
      <c r="R52" s="42"/>
      <c r="S52" s="42"/>
      <c r="T52" s="42"/>
      <c r="U52" s="42"/>
      <c r="V52" s="42"/>
      <c r="W52" s="42"/>
      <c r="X52" s="42"/>
    </row>
    <row r="53" spans="1:24" s="78" customFormat="1" ht="15" customHeight="1" x14ac:dyDescent="0.2">
      <c r="A53" s="1"/>
      <c r="D53" s="80"/>
      <c r="E53" s="106"/>
      <c r="F53" s="123"/>
      <c r="G53" s="123"/>
      <c r="H53" s="123"/>
      <c r="I53" s="98"/>
      <c r="J53" s="116"/>
      <c r="K53" s="98"/>
      <c r="L53" s="1"/>
      <c r="M53" s="81"/>
      <c r="N53" s="306">
        <v>13864.720000000001</v>
      </c>
      <c r="O53" s="107">
        <v>44287</v>
      </c>
      <c r="P53" s="308">
        <v>14.872602499999999</v>
      </c>
      <c r="Q53" s="42"/>
      <c r="R53" s="42"/>
      <c r="S53" s="42"/>
      <c r="T53" s="42"/>
      <c r="U53" s="42"/>
      <c r="V53" s="42"/>
      <c r="W53" s="42"/>
      <c r="X53" s="42"/>
    </row>
    <row r="54" spans="1:24" s="78" customFormat="1" x14ac:dyDescent="0.2">
      <c r="A54" s="3"/>
      <c r="D54" s="124"/>
      <c r="E54" s="81"/>
      <c r="I54" s="98"/>
      <c r="J54" s="116"/>
      <c r="K54" s="98"/>
      <c r="L54" s="3"/>
      <c r="M54" s="81"/>
      <c r="N54" s="306">
        <v>12181.55</v>
      </c>
      <c r="O54" s="107">
        <v>44317</v>
      </c>
      <c r="P54" s="308">
        <v>15.345106666666666</v>
      </c>
      <c r="Q54" s="42"/>
      <c r="R54" s="42"/>
      <c r="S54" s="42"/>
      <c r="T54" s="42"/>
      <c r="U54" s="42"/>
      <c r="V54" s="42"/>
      <c r="W54" s="42"/>
      <c r="X54" s="42"/>
    </row>
    <row r="55" spans="1:24" s="78" customFormat="1" x14ac:dyDescent="0.2">
      <c r="A55" s="3"/>
      <c r="D55" s="124"/>
      <c r="E55" s="81"/>
      <c r="I55" s="98"/>
      <c r="J55" s="116"/>
      <c r="K55" s="98"/>
      <c r="L55" s="3"/>
      <c r="M55" s="81"/>
      <c r="N55" s="306">
        <v>11630.9</v>
      </c>
      <c r="O55" s="107">
        <v>44348</v>
      </c>
      <c r="P55" s="308">
        <v>15.098039999999999</v>
      </c>
      <c r="Q55" s="42"/>
      <c r="R55" s="42"/>
      <c r="S55" s="42"/>
      <c r="T55" s="42"/>
      <c r="U55" s="42"/>
      <c r="V55" s="42"/>
      <c r="W55" s="42"/>
      <c r="X55" s="42"/>
    </row>
    <row r="56" spans="1:24" s="78" customFormat="1" x14ac:dyDescent="0.2">
      <c r="A56" s="3"/>
      <c r="D56" s="124"/>
      <c r="E56" s="42"/>
      <c r="I56" s="98"/>
      <c r="J56" s="116"/>
      <c r="K56" s="98"/>
      <c r="L56" s="3"/>
      <c r="M56" s="81"/>
      <c r="N56" s="306">
        <v>14851.75</v>
      </c>
      <c r="O56" s="107">
        <v>44378</v>
      </c>
      <c r="P56" s="308">
        <v>14.934930833333334</v>
      </c>
      <c r="Q56" s="42"/>
      <c r="R56" s="42"/>
      <c r="S56" s="42"/>
      <c r="T56" s="42"/>
      <c r="U56" s="42"/>
      <c r="V56" s="42"/>
      <c r="W56" s="42"/>
      <c r="X56" s="42"/>
    </row>
    <row r="57" spans="1:24" s="78" customFormat="1" x14ac:dyDescent="0.2">
      <c r="A57" s="3"/>
      <c r="D57" s="124"/>
      <c r="E57" s="42"/>
      <c r="I57" s="98"/>
      <c r="J57" s="116"/>
      <c r="K57" s="98"/>
      <c r="L57" s="3"/>
      <c r="M57" s="81"/>
      <c r="N57" s="306">
        <v>13746.5</v>
      </c>
      <c r="O57" s="107">
        <v>44409</v>
      </c>
      <c r="P57" s="308">
        <v>14.769955833333334</v>
      </c>
      <c r="Q57" s="42"/>
      <c r="R57" s="42"/>
      <c r="S57" s="42"/>
      <c r="T57" s="42"/>
      <c r="U57" s="42"/>
      <c r="V57" s="42"/>
      <c r="W57" s="42"/>
      <c r="X57" s="42"/>
    </row>
    <row r="58" spans="1:24" s="78" customFormat="1" x14ac:dyDescent="0.2">
      <c r="A58" s="3"/>
      <c r="D58" s="124"/>
      <c r="E58" s="42"/>
      <c r="I58" s="98"/>
      <c r="J58" s="116"/>
      <c r="K58" s="98"/>
      <c r="L58" s="3"/>
      <c r="M58" s="81"/>
      <c r="N58" s="306">
        <v>16371.5</v>
      </c>
      <c r="O58" s="107">
        <v>44440</v>
      </c>
      <c r="P58" s="308">
        <v>14.737841666666666</v>
      </c>
      <c r="Q58" s="42"/>
      <c r="R58" s="42"/>
      <c r="S58" s="42"/>
      <c r="T58" s="42"/>
      <c r="U58" s="42"/>
      <c r="V58" s="42"/>
      <c r="W58" s="42"/>
      <c r="X58" s="42"/>
    </row>
    <row r="59" spans="1:24" s="78" customFormat="1" x14ac:dyDescent="0.2">
      <c r="A59" s="3"/>
      <c r="D59" s="124"/>
      <c r="E59" s="42"/>
      <c r="I59" s="98"/>
      <c r="J59" s="116"/>
      <c r="K59" s="98"/>
      <c r="L59" s="3"/>
      <c r="M59" s="81"/>
      <c r="N59" s="306">
        <v>20353.88</v>
      </c>
      <c r="O59" s="107">
        <v>44470</v>
      </c>
      <c r="P59" s="308">
        <v>14.927023333333336</v>
      </c>
      <c r="Q59" s="42"/>
      <c r="R59" s="42"/>
      <c r="S59" s="42"/>
      <c r="T59" s="42"/>
      <c r="U59" s="42"/>
      <c r="V59" s="42"/>
      <c r="W59" s="42"/>
      <c r="X59" s="42"/>
    </row>
    <row r="60" spans="1:24" s="78" customFormat="1" x14ac:dyDescent="0.2">
      <c r="A60" s="3"/>
      <c r="D60" s="124"/>
      <c r="E60" s="42"/>
      <c r="I60" s="98"/>
      <c r="J60" s="116"/>
      <c r="K60" s="98"/>
      <c r="L60" s="3"/>
      <c r="M60" s="81"/>
      <c r="N60" s="306">
        <v>18597.532999999999</v>
      </c>
      <c r="O60" s="107">
        <v>44501</v>
      </c>
      <c r="P60" s="308">
        <v>15.076274416666667</v>
      </c>
      <c r="Q60" s="42"/>
      <c r="R60" s="42"/>
      <c r="S60" s="42"/>
      <c r="T60" s="42"/>
      <c r="U60" s="42"/>
      <c r="V60" s="42"/>
      <c r="W60" s="42"/>
      <c r="X60" s="42"/>
    </row>
    <row r="61" spans="1:24" s="78" customFormat="1" x14ac:dyDescent="0.2">
      <c r="A61" s="3"/>
      <c r="D61" s="124"/>
      <c r="E61" s="42"/>
      <c r="I61" s="98"/>
      <c r="J61" s="116"/>
      <c r="K61" s="98"/>
      <c r="L61" s="3"/>
      <c r="M61" s="81"/>
      <c r="N61" s="306">
        <v>22848.114000000001</v>
      </c>
      <c r="O61" s="107">
        <v>44531</v>
      </c>
      <c r="P61" s="308">
        <v>15.645763083333332</v>
      </c>
      <c r="Q61" s="42"/>
      <c r="R61" s="42"/>
      <c r="S61" s="42"/>
      <c r="T61" s="42"/>
      <c r="U61" s="42"/>
      <c r="V61" s="42"/>
      <c r="W61" s="42"/>
      <c r="X61" s="42"/>
    </row>
    <row r="62" spans="1:24" s="78" customFormat="1" x14ac:dyDescent="0.2">
      <c r="A62" s="3"/>
      <c r="D62" s="124"/>
      <c r="E62" s="42"/>
      <c r="I62" s="98"/>
      <c r="J62" s="116"/>
      <c r="K62" s="98"/>
      <c r="L62" s="3"/>
      <c r="M62" s="81"/>
      <c r="N62" s="306">
        <v>25144.5</v>
      </c>
      <c r="O62" s="107">
        <v>44562</v>
      </c>
      <c r="P62" s="308">
        <v>16.792988083333334</v>
      </c>
      <c r="Q62" s="42"/>
      <c r="R62" s="42"/>
      <c r="S62" s="42"/>
      <c r="T62" s="42"/>
      <c r="U62" s="42"/>
      <c r="V62" s="42"/>
      <c r="W62" s="42"/>
      <c r="X62" s="42"/>
    </row>
    <row r="63" spans="1:24" s="78" customFormat="1" x14ac:dyDescent="0.2">
      <c r="A63" s="3"/>
      <c r="D63" s="124"/>
      <c r="E63" s="42"/>
      <c r="K63" s="98"/>
      <c r="L63" s="3"/>
      <c r="M63" s="81"/>
      <c r="N63" s="306">
        <v>27040.7</v>
      </c>
      <c r="O63" s="107">
        <v>44593</v>
      </c>
      <c r="P63" s="308">
        <v>17.791733916666669</v>
      </c>
      <c r="Q63" s="42"/>
      <c r="R63" s="42"/>
      <c r="S63" s="42"/>
      <c r="T63" s="42"/>
      <c r="U63" s="42"/>
      <c r="V63" s="42"/>
      <c r="W63" s="42"/>
      <c r="X63" s="42"/>
    </row>
    <row r="64" spans="1:24" s="78" customFormat="1" x14ac:dyDescent="0.2">
      <c r="A64" s="3"/>
      <c r="D64" s="124"/>
      <c r="E64" s="42"/>
      <c r="K64" s="98"/>
      <c r="L64" s="3"/>
      <c r="M64" s="81"/>
      <c r="N64" s="306">
        <v>30686.6</v>
      </c>
      <c r="O64" s="107">
        <v>44621</v>
      </c>
      <c r="P64" s="308">
        <v>18.943187249999998</v>
      </c>
      <c r="Q64" s="42"/>
      <c r="R64" s="42"/>
      <c r="S64" s="42"/>
      <c r="T64" s="42"/>
      <c r="U64" s="42"/>
      <c r="V64" s="42"/>
      <c r="W64" s="42"/>
      <c r="X64" s="42"/>
    </row>
    <row r="65" spans="1:24" s="78" customFormat="1" x14ac:dyDescent="0.2">
      <c r="A65" s="3"/>
      <c r="D65" s="124"/>
      <c r="E65" s="42"/>
      <c r="K65" s="98"/>
      <c r="L65" s="3"/>
      <c r="M65" s="81"/>
      <c r="N65" s="306">
        <v>28802.25</v>
      </c>
      <c r="O65" s="107">
        <v>44652</v>
      </c>
      <c r="P65" s="308">
        <v>20.18798141666667</v>
      </c>
      <c r="Q65" s="42"/>
      <c r="R65" s="42"/>
      <c r="S65" s="42"/>
      <c r="T65" s="42"/>
      <c r="U65" s="42"/>
      <c r="V65" s="42"/>
      <c r="W65" s="42"/>
      <c r="X65" s="42"/>
    </row>
    <row r="66" spans="1:24" s="78" customFormat="1" x14ac:dyDescent="0.2">
      <c r="A66" s="3"/>
      <c r="D66" s="124"/>
      <c r="E66" s="42"/>
      <c r="J66" s="98"/>
      <c r="K66" s="98"/>
      <c r="L66" s="3"/>
      <c r="M66" s="81"/>
      <c r="N66" s="306">
        <v>28572.75</v>
      </c>
      <c r="O66" s="107">
        <v>44682</v>
      </c>
      <c r="P66" s="308">
        <v>21.553914750000001</v>
      </c>
      <c r="Q66" s="42"/>
      <c r="R66" s="42"/>
      <c r="S66" s="42"/>
      <c r="T66" s="42"/>
      <c r="U66" s="42"/>
      <c r="V66" s="42"/>
      <c r="W66" s="42"/>
      <c r="X66" s="42"/>
    </row>
    <row r="67" spans="1:24" s="78" customFormat="1" x14ac:dyDescent="0.2">
      <c r="A67" s="3"/>
      <c r="D67" s="124"/>
      <c r="E67" s="42"/>
      <c r="J67" s="98"/>
      <c r="K67" s="98"/>
      <c r="L67" s="3"/>
      <c r="M67" s="81"/>
      <c r="N67" s="306">
        <v>24942.5</v>
      </c>
      <c r="O67" s="107">
        <v>44713</v>
      </c>
      <c r="P67" s="308">
        <v>22.663214750000002</v>
      </c>
      <c r="Q67" s="42"/>
      <c r="R67" s="42"/>
      <c r="S67" s="42"/>
      <c r="T67" s="42"/>
      <c r="U67" s="42"/>
      <c r="V67" s="42"/>
      <c r="W67" s="42"/>
      <c r="X67" s="42"/>
    </row>
    <row r="68" spans="1:24" s="78" customFormat="1" x14ac:dyDescent="0.2">
      <c r="A68" s="3"/>
      <c r="D68" s="124"/>
      <c r="E68" s="42"/>
      <c r="J68" s="98"/>
      <c r="K68" s="98"/>
      <c r="L68" s="3"/>
      <c r="M68" s="81"/>
      <c r="N68" s="306">
        <v>26650.5</v>
      </c>
      <c r="O68" s="107">
        <v>44743</v>
      </c>
      <c r="P68" s="308">
        <v>23.646443916666669</v>
      </c>
      <c r="Q68" s="42"/>
      <c r="R68" s="42"/>
      <c r="S68" s="42"/>
      <c r="T68" s="42"/>
      <c r="U68" s="42"/>
      <c r="V68" s="42"/>
      <c r="W68" s="42"/>
      <c r="X68" s="42"/>
    </row>
    <row r="69" spans="1:24" s="78" customFormat="1" x14ac:dyDescent="0.2">
      <c r="A69" s="3"/>
      <c r="D69" s="124"/>
      <c r="E69" s="42"/>
      <c r="J69" s="98"/>
      <c r="K69" s="98"/>
      <c r="L69" s="3"/>
      <c r="M69" s="81"/>
      <c r="N69" s="306">
        <v>27849</v>
      </c>
      <c r="O69" s="107">
        <v>44774</v>
      </c>
      <c r="P69" s="308">
        <v>24.82165225</v>
      </c>
      <c r="Q69" s="42"/>
      <c r="R69" s="42"/>
      <c r="S69" s="42"/>
      <c r="T69" s="42"/>
      <c r="U69" s="42"/>
      <c r="V69" s="42"/>
      <c r="W69" s="42"/>
      <c r="X69" s="42"/>
    </row>
    <row r="70" spans="1:24" s="78" customFormat="1" x14ac:dyDescent="0.2">
      <c r="A70" s="3"/>
      <c r="D70" s="124"/>
      <c r="E70" s="42"/>
      <c r="J70" s="98"/>
      <c r="K70" s="98"/>
      <c r="L70" s="3"/>
      <c r="M70" s="81"/>
      <c r="N70" s="306">
        <v>28570.6</v>
      </c>
      <c r="O70" s="107">
        <v>44805</v>
      </c>
      <c r="P70" s="308">
        <v>25.838243916666663</v>
      </c>
      <c r="Q70" s="42"/>
      <c r="R70" s="42"/>
      <c r="S70" s="42"/>
      <c r="T70" s="42"/>
      <c r="U70" s="42"/>
      <c r="V70" s="42"/>
      <c r="W70" s="42"/>
      <c r="X70" s="42"/>
    </row>
    <row r="71" spans="1:24" s="78" customFormat="1" x14ac:dyDescent="0.2">
      <c r="A71" s="3"/>
      <c r="D71" s="124"/>
      <c r="E71" s="42"/>
      <c r="J71" s="98"/>
      <c r="K71" s="98"/>
      <c r="L71" s="3"/>
      <c r="M71" s="81"/>
      <c r="N71" s="306">
        <v>28259.95</v>
      </c>
      <c r="O71" s="107">
        <v>44835</v>
      </c>
      <c r="P71" s="308">
        <v>26.49708308333333</v>
      </c>
      <c r="Q71" s="42"/>
      <c r="R71" s="42"/>
      <c r="S71" s="42"/>
      <c r="T71" s="42"/>
      <c r="U71" s="42"/>
      <c r="V71" s="42"/>
      <c r="W71" s="42"/>
      <c r="X71" s="42"/>
    </row>
    <row r="72" spans="1:24" s="78" customFormat="1" x14ac:dyDescent="0.2">
      <c r="A72" s="3"/>
      <c r="D72" s="124"/>
      <c r="E72" s="42"/>
      <c r="J72" s="98"/>
      <c r="K72" s="98"/>
      <c r="L72" s="3"/>
      <c r="M72" s="81"/>
      <c r="N72" s="306">
        <v>34223.75</v>
      </c>
      <c r="O72" s="107">
        <v>44866</v>
      </c>
      <c r="P72" s="308">
        <v>27.799267833333332</v>
      </c>
      <c r="Q72" s="42"/>
      <c r="R72" s="42"/>
      <c r="S72" s="42"/>
      <c r="T72" s="42"/>
      <c r="U72" s="42"/>
      <c r="V72" s="42"/>
      <c r="W72" s="42"/>
      <c r="X72" s="42"/>
    </row>
    <row r="73" spans="1:24" s="78" customFormat="1" x14ac:dyDescent="0.2">
      <c r="A73" s="3"/>
      <c r="D73" s="124"/>
      <c r="E73" s="42"/>
      <c r="J73" s="98"/>
      <c r="K73" s="98"/>
      <c r="L73" s="3"/>
      <c r="M73" s="81"/>
      <c r="N73" s="306"/>
      <c r="O73" s="107"/>
      <c r="P73" s="308"/>
      <c r="Q73" s="42"/>
      <c r="R73" s="42"/>
      <c r="S73" s="42"/>
      <c r="T73" s="42"/>
      <c r="U73" s="42"/>
      <c r="V73" s="42"/>
      <c r="W73" s="42"/>
      <c r="X73" s="42"/>
    </row>
    <row r="74" spans="1:24" s="78" customFormat="1" x14ac:dyDescent="0.2">
      <c r="A74" s="3"/>
      <c r="D74" s="124"/>
      <c r="E74" s="42"/>
      <c r="J74" s="98"/>
      <c r="K74" s="98"/>
      <c r="L74" s="3"/>
      <c r="M74" s="81"/>
      <c r="N74" s="306"/>
      <c r="O74" s="107"/>
      <c r="P74" s="308"/>
      <c r="Q74" s="42"/>
      <c r="R74" s="42"/>
      <c r="S74" s="42"/>
      <c r="T74" s="42"/>
      <c r="U74" s="42"/>
      <c r="V74" s="42"/>
      <c r="W74" s="42"/>
      <c r="X74" s="42"/>
    </row>
    <row r="75" spans="1:24" s="78" customFormat="1" x14ac:dyDescent="0.2">
      <c r="A75" s="3"/>
      <c r="D75" s="124"/>
      <c r="E75" s="42"/>
      <c r="J75" s="98"/>
      <c r="K75" s="98"/>
      <c r="L75" s="3"/>
      <c r="M75" s="81"/>
      <c r="N75" s="306"/>
      <c r="O75" s="107"/>
      <c r="P75" s="308"/>
      <c r="Q75" s="42"/>
      <c r="R75" s="42"/>
      <c r="S75" s="42"/>
      <c r="T75" s="42"/>
      <c r="U75" s="42"/>
      <c r="V75" s="42"/>
      <c r="W75" s="42"/>
      <c r="X75" s="42"/>
    </row>
    <row r="76" spans="1:24" s="78" customFormat="1" x14ac:dyDescent="0.2">
      <c r="A76" s="3"/>
      <c r="D76" s="124"/>
      <c r="E76" s="42"/>
      <c r="L76" s="3"/>
      <c r="M76" s="81"/>
      <c r="N76" s="306"/>
      <c r="O76" s="107"/>
      <c r="P76" s="308"/>
      <c r="Q76" s="42"/>
      <c r="R76" s="42"/>
      <c r="S76" s="42"/>
      <c r="T76" s="42"/>
      <c r="U76" s="42"/>
      <c r="V76" s="42"/>
      <c r="W76" s="42"/>
      <c r="X76" s="42"/>
    </row>
    <row r="77" spans="1:24" s="78" customFormat="1" x14ac:dyDescent="0.2">
      <c r="A77" s="3"/>
      <c r="D77" s="124"/>
      <c r="E77" s="42"/>
      <c r="L77" s="3"/>
      <c r="M77" s="81"/>
      <c r="N77" s="306"/>
      <c r="O77" s="107"/>
      <c r="P77" s="308"/>
      <c r="Q77" s="42"/>
      <c r="R77" s="42"/>
      <c r="S77" s="42"/>
      <c r="T77" s="42"/>
      <c r="U77" s="42"/>
      <c r="V77" s="42"/>
      <c r="W77" s="42"/>
      <c r="X77" s="42"/>
    </row>
    <row r="78" spans="1:24" s="78" customFormat="1" x14ac:dyDescent="0.2">
      <c r="A78" s="3"/>
      <c r="D78" s="124"/>
      <c r="E78" s="42"/>
      <c r="L78" s="3"/>
      <c r="M78" s="81"/>
      <c r="N78" s="306"/>
      <c r="O78" s="107"/>
      <c r="P78" s="308"/>
      <c r="Q78" s="42"/>
      <c r="R78" s="42"/>
      <c r="S78" s="42"/>
      <c r="T78" s="42"/>
      <c r="U78" s="42"/>
      <c r="V78" s="42"/>
      <c r="W78" s="42"/>
      <c r="X78" s="42"/>
    </row>
    <row r="79" spans="1:24" s="78" customFormat="1" x14ac:dyDescent="0.2">
      <c r="A79" s="3"/>
      <c r="D79" s="124"/>
      <c r="E79" s="42"/>
      <c r="L79" s="3"/>
      <c r="M79" s="81"/>
      <c r="N79" s="306"/>
      <c r="O79" s="107"/>
      <c r="P79" s="308"/>
      <c r="Q79" s="42"/>
      <c r="R79" s="42"/>
      <c r="S79" s="42"/>
      <c r="T79" s="42"/>
      <c r="U79" s="42"/>
      <c r="V79" s="42"/>
      <c r="W79" s="42"/>
      <c r="X79" s="42"/>
    </row>
    <row r="80" spans="1:24" s="78" customFormat="1" x14ac:dyDescent="0.2">
      <c r="A80" s="3"/>
      <c r="D80" s="124"/>
      <c r="E80" s="42"/>
      <c r="L80" s="3"/>
      <c r="M80" s="81"/>
      <c r="N80" s="306"/>
      <c r="O80" s="107"/>
      <c r="P80" s="308"/>
      <c r="Q80" s="42"/>
      <c r="R80" s="42"/>
      <c r="S80" s="42"/>
      <c r="T80" s="42"/>
      <c r="U80" s="42"/>
      <c r="V80" s="42"/>
      <c r="W80" s="42"/>
      <c r="X80" s="42"/>
    </row>
    <row r="81" spans="1:24" s="78" customFormat="1" x14ac:dyDescent="0.2">
      <c r="A81" s="3"/>
      <c r="D81" s="124"/>
      <c r="E81" s="42"/>
      <c r="L81" s="3"/>
      <c r="M81" s="306"/>
      <c r="N81" s="306"/>
      <c r="O81" s="107"/>
      <c r="P81" s="308"/>
      <c r="Q81" s="42"/>
      <c r="R81" s="42"/>
      <c r="S81" s="42"/>
      <c r="T81" s="42"/>
      <c r="U81" s="42"/>
      <c r="V81" s="42"/>
      <c r="W81" s="42"/>
      <c r="X81" s="42"/>
    </row>
    <row r="82" spans="1:24" s="78" customFormat="1" x14ac:dyDescent="0.2">
      <c r="A82" s="3"/>
      <c r="D82" s="124"/>
      <c r="E82" s="42"/>
      <c r="L82" s="3"/>
      <c r="M82" s="81"/>
      <c r="N82" s="306"/>
      <c r="O82" s="107"/>
      <c r="P82" s="308"/>
      <c r="Q82" s="42"/>
      <c r="R82" s="42"/>
      <c r="S82" s="42"/>
      <c r="T82" s="42"/>
      <c r="U82" s="42"/>
      <c r="V82" s="42"/>
      <c r="W82" s="42"/>
      <c r="X82" s="42"/>
    </row>
    <row r="83" spans="1:24" s="78" customFormat="1" x14ac:dyDescent="0.2">
      <c r="A83" s="3"/>
      <c r="D83" s="124"/>
      <c r="E83" s="42"/>
      <c r="L83" s="3"/>
      <c r="M83" s="81"/>
      <c r="N83" s="306"/>
      <c r="O83" s="107"/>
      <c r="P83" s="308"/>
      <c r="Q83" s="42"/>
      <c r="R83" s="42"/>
      <c r="S83" s="42"/>
      <c r="T83" s="42"/>
      <c r="U83" s="42"/>
      <c r="V83" s="42"/>
      <c r="W83" s="42"/>
      <c r="X83" s="42"/>
    </row>
    <row r="84" spans="1:24" s="78" customFormat="1" x14ac:dyDescent="0.2">
      <c r="A84" s="3"/>
      <c r="D84" s="124"/>
      <c r="E84" s="42"/>
      <c r="L84" s="3"/>
      <c r="M84" s="81"/>
      <c r="N84" s="306"/>
      <c r="O84" s="107"/>
      <c r="P84" s="308"/>
      <c r="Q84" s="42"/>
      <c r="R84" s="42"/>
      <c r="S84" s="42"/>
      <c r="T84" s="42"/>
      <c r="U84" s="42"/>
      <c r="V84" s="42"/>
      <c r="W84" s="42"/>
      <c r="X84" s="42"/>
    </row>
    <row r="85" spans="1:24" s="78" customFormat="1" x14ac:dyDescent="0.2">
      <c r="A85" s="3"/>
      <c r="D85" s="124"/>
      <c r="E85" s="42"/>
      <c r="L85" s="3"/>
      <c r="M85" s="81"/>
      <c r="N85" s="306"/>
      <c r="O85" s="107"/>
      <c r="P85" s="308"/>
      <c r="Q85" s="42"/>
      <c r="R85" s="42"/>
      <c r="S85" s="42"/>
      <c r="T85" s="42"/>
      <c r="U85" s="42"/>
      <c r="V85" s="42"/>
      <c r="W85" s="42"/>
      <c r="X85" s="42"/>
    </row>
    <row r="86" spans="1:24" s="78" customFormat="1" x14ac:dyDescent="0.2">
      <c r="A86" s="3"/>
      <c r="D86" s="124"/>
      <c r="E86" s="42"/>
      <c r="L86" s="3"/>
      <c r="M86" s="81"/>
      <c r="N86" s="306"/>
      <c r="O86" s="107"/>
      <c r="P86" s="308"/>
      <c r="Q86" s="81"/>
      <c r="R86" s="81"/>
      <c r="S86" s="81"/>
      <c r="T86" s="42"/>
      <c r="U86" s="42"/>
      <c r="V86" s="42"/>
      <c r="W86" s="42"/>
      <c r="X86" s="42"/>
    </row>
    <row r="87" spans="1:24" s="78" customFormat="1" x14ac:dyDescent="0.2">
      <c r="A87" s="3"/>
      <c r="D87" s="124"/>
      <c r="E87" s="42"/>
      <c r="L87" s="3"/>
      <c r="M87" s="81"/>
      <c r="N87" s="306"/>
      <c r="O87" s="107"/>
      <c r="P87" s="308"/>
      <c r="Q87" s="81"/>
      <c r="R87" s="81"/>
      <c r="S87" s="81"/>
      <c r="T87" s="42"/>
      <c r="U87" s="42"/>
      <c r="V87" s="42"/>
      <c r="W87" s="42"/>
      <c r="X87" s="42"/>
    </row>
    <row r="88" spans="1:24" s="78" customFormat="1" x14ac:dyDescent="0.2">
      <c r="A88" s="3"/>
      <c r="D88" s="124"/>
      <c r="E88" s="42"/>
      <c r="I88" s="98"/>
      <c r="J88" s="98"/>
      <c r="K88" s="98"/>
      <c r="L88" s="3"/>
      <c r="M88" s="81"/>
      <c r="N88" s="306"/>
      <c r="O88" s="107"/>
      <c r="P88" s="308"/>
      <c r="Q88" s="81"/>
      <c r="R88" s="81"/>
      <c r="S88" s="81"/>
      <c r="T88" s="42"/>
      <c r="U88" s="42"/>
      <c r="V88" s="42"/>
      <c r="W88" s="42"/>
      <c r="X88" s="42"/>
    </row>
    <row r="89" spans="1:24" s="78" customFormat="1" x14ac:dyDescent="0.2">
      <c r="A89" s="3"/>
      <c r="D89" s="124"/>
      <c r="E89" s="42"/>
      <c r="I89" s="98"/>
      <c r="J89" s="98"/>
      <c r="K89" s="98"/>
      <c r="L89" s="3"/>
      <c r="M89" s="81"/>
      <c r="N89" s="306"/>
      <c r="O89" s="107"/>
      <c r="P89" s="308"/>
      <c r="Q89" s="81"/>
      <c r="R89" s="81"/>
      <c r="S89" s="81"/>
      <c r="T89" s="42"/>
      <c r="U89" s="42"/>
      <c r="V89" s="42"/>
      <c r="W89" s="42"/>
      <c r="X89" s="42"/>
    </row>
    <row r="90" spans="1:24" s="78" customFormat="1" x14ac:dyDescent="0.2">
      <c r="A90" s="3"/>
      <c r="D90" s="124"/>
      <c r="E90" s="42"/>
      <c r="F90" s="98"/>
      <c r="G90" s="98"/>
      <c r="H90" s="98"/>
      <c r="I90" s="98"/>
      <c r="J90" s="98"/>
      <c r="K90" s="98"/>
      <c r="L90" s="3"/>
      <c r="M90" s="81"/>
      <c r="N90" s="306"/>
      <c r="O90" s="107"/>
      <c r="P90" s="308"/>
      <c r="Q90" s="81"/>
      <c r="R90" s="81"/>
      <c r="S90" s="81"/>
      <c r="T90" s="42"/>
      <c r="U90" s="42"/>
      <c r="V90" s="42"/>
      <c r="W90" s="42"/>
      <c r="X90" s="42"/>
    </row>
    <row r="91" spans="1:24" s="78" customFormat="1" x14ac:dyDescent="0.2">
      <c r="A91" s="3"/>
      <c r="D91" s="124"/>
      <c r="E91" s="42"/>
      <c r="F91" s="98"/>
      <c r="G91" s="98"/>
      <c r="H91" s="98"/>
      <c r="I91" s="98"/>
      <c r="J91" s="98"/>
      <c r="K91" s="98"/>
      <c r="L91" s="3"/>
      <c r="M91" s="81"/>
      <c r="N91" s="306"/>
      <c r="O91" s="107"/>
      <c r="P91" s="308"/>
      <c r="Q91" s="81"/>
      <c r="R91" s="81"/>
      <c r="S91" s="81"/>
      <c r="T91" s="42"/>
      <c r="U91" s="42"/>
      <c r="V91" s="42"/>
      <c r="W91" s="42"/>
      <c r="X91" s="42"/>
    </row>
    <row r="92" spans="1:24" s="78" customFormat="1" x14ac:dyDescent="0.2">
      <c r="A92" s="3"/>
      <c r="D92" s="124"/>
      <c r="E92" s="42"/>
      <c r="F92" s="98"/>
      <c r="G92" s="98"/>
      <c r="H92" s="98"/>
      <c r="I92" s="98"/>
      <c r="J92" s="98"/>
      <c r="K92" s="98"/>
      <c r="L92" s="3"/>
      <c r="M92" s="81"/>
      <c r="N92" s="306"/>
      <c r="O92" s="107"/>
      <c r="P92" s="308"/>
      <c r="Q92" s="81"/>
      <c r="R92" s="81"/>
      <c r="S92" s="81"/>
      <c r="T92" s="42"/>
      <c r="U92" s="42"/>
      <c r="V92" s="42"/>
      <c r="W92" s="42"/>
      <c r="X92" s="42"/>
    </row>
    <row r="93" spans="1:24" s="78" customFormat="1" x14ac:dyDescent="0.2">
      <c r="A93" s="3"/>
      <c r="D93" s="124"/>
      <c r="E93" s="42"/>
      <c r="F93" s="98"/>
      <c r="G93" s="98"/>
      <c r="H93" s="98"/>
      <c r="I93" s="98"/>
      <c r="J93" s="98"/>
      <c r="K93" s="98"/>
      <c r="L93" s="3"/>
      <c r="M93" s="81"/>
      <c r="N93" s="306"/>
      <c r="O93" s="107"/>
      <c r="P93" s="308"/>
      <c r="Q93" s="81"/>
      <c r="R93" s="81"/>
      <c r="S93" s="81"/>
      <c r="T93" s="42"/>
      <c r="U93" s="42"/>
      <c r="V93" s="42"/>
      <c r="W93" s="42"/>
      <c r="X93" s="42"/>
    </row>
    <row r="94" spans="1:24" s="78" customFormat="1" x14ac:dyDescent="0.2">
      <c r="A94" s="3"/>
      <c r="D94" s="124"/>
      <c r="E94" s="42"/>
      <c r="F94" s="98"/>
      <c r="G94" s="98"/>
      <c r="H94" s="98"/>
      <c r="I94" s="98"/>
      <c r="J94" s="98"/>
      <c r="K94" s="98"/>
      <c r="L94" s="3"/>
      <c r="M94" s="81"/>
      <c r="N94" s="306"/>
      <c r="O94" s="107"/>
      <c r="P94" s="308"/>
      <c r="Q94" s="81"/>
      <c r="R94" s="81"/>
      <c r="S94" s="81"/>
      <c r="T94" s="42"/>
      <c r="U94" s="42"/>
      <c r="V94" s="42"/>
      <c r="W94" s="42"/>
      <c r="X94" s="42"/>
    </row>
    <row r="95" spans="1:24" s="78" customFormat="1" x14ac:dyDescent="0.2">
      <c r="A95" s="3"/>
      <c r="D95" s="124"/>
      <c r="E95" s="42"/>
      <c r="F95" s="98"/>
      <c r="G95" s="98"/>
      <c r="H95" s="98"/>
      <c r="I95" s="98"/>
      <c r="J95" s="98"/>
      <c r="K95" s="98"/>
      <c r="L95" s="3"/>
      <c r="M95" s="81"/>
      <c r="N95" s="306"/>
      <c r="O95" s="107"/>
      <c r="P95" s="308"/>
      <c r="Q95" s="81"/>
      <c r="R95" s="81"/>
      <c r="S95" s="81"/>
      <c r="T95" s="42"/>
      <c r="U95" s="42"/>
      <c r="V95" s="42"/>
      <c r="W95" s="42"/>
      <c r="X95" s="42"/>
    </row>
    <row r="96" spans="1:24" s="78" customFormat="1" x14ac:dyDescent="0.2">
      <c r="A96" s="3"/>
      <c r="D96" s="124"/>
      <c r="E96" s="42"/>
      <c r="F96" s="98"/>
      <c r="G96" s="98"/>
      <c r="H96" s="98"/>
      <c r="I96" s="98"/>
      <c r="J96" s="98"/>
      <c r="K96" s="98"/>
      <c r="L96" s="3"/>
      <c r="M96" s="81"/>
      <c r="N96" s="306"/>
      <c r="O96" s="107"/>
      <c r="P96" s="308"/>
      <c r="Q96" s="81"/>
      <c r="R96" s="81"/>
      <c r="S96" s="81"/>
      <c r="T96" s="42"/>
      <c r="U96" s="42"/>
      <c r="V96" s="42"/>
      <c r="W96" s="42"/>
      <c r="X96" s="42"/>
    </row>
    <row r="97" spans="1:24" s="78" customFormat="1" x14ac:dyDescent="0.2">
      <c r="A97" s="3"/>
      <c r="D97" s="124"/>
      <c r="E97" s="125"/>
      <c r="F97" s="98"/>
      <c r="G97" s="98"/>
      <c r="H97" s="98"/>
      <c r="I97" s="98"/>
      <c r="J97" s="98"/>
      <c r="K97" s="98"/>
      <c r="L97" s="3"/>
      <c r="M97" s="81"/>
      <c r="N97" s="306"/>
      <c r="O97" s="107"/>
      <c r="P97" s="308"/>
      <c r="Q97" s="81"/>
      <c r="R97" s="81"/>
      <c r="S97" s="81"/>
      <c r="T97" s="42"/>
      <c r="U97" s="42"/>
      <c r="V97" s="42"/>
      <c r="W97" s="42"/>
      <c r="X97" s="42"/>
    </row>
    <row r="98" spans="1:24" s="78" customFormat="1" x14ac:dyDescent="0.2">
      <c r="A98" s="3"/>
      <c r="D98" s="124"/>
      <c r="E98" s="125"/>
      <c r="F98" s="98"/>
      <c r="G98" s="98"/>
      <c r="H98" s="98"/>
      <c r="I98" s="98"/>
      <c r="J98" s="98"/>
      <c r="K98" s="98"/>
      <c r="L98" s="3"/>
      <c r="M98" s="81"/>
      <c r="N98" s="306"/>
      <c r="O98" s="107"/>
      <c r="P98" s="308"/>
      <c r="Q98" s="81"/>
      <c r="R98" s="81"/>
      <c r="S98" s="81"/>
      <c r="T98" s="42"/>
      <c r="U98" s="42"/>
      <c r="V98" s="42"/>
      <c r="W98" s="42"/>
      <c r="X98" s="42"/>
    </row>
    <row r="99" spans="1:24" s="78" customFormat="1" x14ac:dyDescent="0.2">
      <c r="A99" s="3"/>
      <c r="D99" s="124"/>
      <c r="E99" s="125"/>
      <c r="F99" s="98"/>
      <c r="G99" s="98"/>
      <c r="H99" s="98"/>
      <c r="I99" s="98"/>
      <c r="J99" s="98"/>
      <c r="K99" s="98"/>
      <c r="L99" s="3"/>
      <c r="M99" s="81"/>
      <c r="N99" s="306"/>
      <c r="O99" s="107"/>
      <c r="P99" s="308"/>
      <c r="Q99" s="81"/>
      <c r="R99" s="81"/>
      <c r="S99" s="81"/>
      <c r="T99" s="42"/>
      <c r="U99" s="42"/>
      <c r="V99" s="42"/>
      <c r="W99" s="42"/>
      <c r="X99" s="42"/>
    </row>
    <row r="100" spans="1:24" s="78" customFormat="1" x14ac:dyDescent="0.2">
      <c r="A100" s="3"/>
      <c r="D100" s="124"/>
      <c r="E100" s="125"/>
      <c r="F100" s="98"/>
      <c r="G100" s="98"/>
      <c r="H100" s="98"/>
      <c r="I100" s="98"/>
      <c r="J100" s="98"/>
      <c r="K100" s="98"/>
      <c r="L100" s="3"/>
      <c r="M100" s="81"/>
      <c r="N100" s="306"/>
      <c r="O100" s="107"/>
      <c r="P100" s="308"/>
      <c r="Q100" s="81"/>
      <c r="R100" s="81"/>
      <c r="S100" s="81"/>
      <c r="T100" s="42"/>
      <c r="U100" s="42"/>
      <c r="V100" s="42"/>
      <c r="W100" s="42"/>
      <c r="X100" s="42"/>
    </row>
    <row r="101" spans="1:24" s="78" customFormat="1" x14ac:dyDescent="0.2">
      <c r="A101" s="3"/>
      <c r="D101" s="124"/>
      <c r="E101" s="125"/>
      <c r="F101" s="98"/>
      <c r="G101" s="98"/>
      <c r="H101" s="98"/>
      <c r="I101" s="98"/>
      <c r="J101" s="98"/>
      <c r="K101" s="98"/>
      <c r="L101" s="3"/>
      <c r="M101" s="81"/>
      <c r="N101" s="306"/>
      <c r="O101" s="107"/>
      <c r="P101" s="308"/>
      <c r="Q101" s="81"/>
      <c r="R101" s="81"/>
      <c r="S101" s="81"/>
      <c r="T101" s="42"/>
      <c r="U101" s="42"/>
      <c r="V101" s="42"/>
      <c r="W101" s="42"/>
      <c r="X101" s="42"/>
    </row>
    <row r="102" spans="1:24" s="78" customFormat="1" x14ac:dyDescent="0.2">
      <c r="A102" s="3"/>
      <c r="D102" s="124"/>
      <c r="E102" s="3"/>
      <c r="F102" s="98"/>
      <c r="G102" s="98"/>
      <c r="H102" s="98"/>
      <c r="I102" s="98"/>
      <c r="J102" s="98"/>
      <c r="K102" s="98"/>
      <c r="L102" s="3"/>
      <c r="M102" s="81"/>
      <c r="N102" s="306"/>
      <c r="O102" s="107"/>
      <c r="P102" s="308"/>
      <c r="Q102" s="81"/>
      <c r="R102" s="81"/>
      <c r="S102" s="81"/>
      <c r="T102" s="42"/>
      <c r="U102" s="42"/>
      <c r="V102" s="42"/>
      <c r="W102" s="42"/>
      <c r="X102" s="42"/>
    </row>
    <row r="103" spans="1:24" s="78" customFormat="1" x14ac:dyDescent="0.2">
      <c r="A103" s="3"/>
      <c r="D103" s="124"/>
      <c r="E103" s="3"/>
      <c r="F103" s="98"/>
      <c r="G103" s="98"/>
      <c r="H103" s="98"/>
      <c r="I103" s="98"/>
      <c r="J103" s="98"/>
      <c r="K103" s="98"/>
      <c r="L103" s="3"/>
      <c r="M103" s="81"/>
      <c r="N103" s="306"/>
      <c r="O103" s="107"/>
      <c r="P103" s="308"/>
      <c r="Q103" s="81"/>
      <c r="R103" s="81"/>
      <c r="S103" s="81"/>
      <c r="T103" s="42"/>
      <c r="U103" s="42"/>
      <c r="V103" s="42"/>
      <c r="W103" s="42"/>
      <c r="X103" s="42"/>
    </row>
    <row r="104" spans="1:24" s="78" customFormat="1" x14ac:dyDescent="0.2">
      <c r="A104" s="3"/>
      <c r="D104" s="124"/>
      <c r="E104" s="3"/>
      <c r="F104" s="98"/>
      <c r="G104" s="98"/>
      <c r="H104" s="98"/>
      <c r="I104" s="98"/>
      <c r="J104" s="98"/>
      <c r="K104" s="98"/>
      <c r="L104" s="3"/>
      <c r="M104" s="81"/>
      <c r="N104" s="306"/>
      <c r="O104" s="107"/>
      <c r="P104" s="308"/>
      <c r="Q104" s="81"/>
      <c r="R104" s="81"/>
      <c r="S104" s="81"/>
      <c r="T104" s="42"/>
      <c r="U104" s="42"/>
      <c r="V104" s="42"/>
      <c r="W104" s="42"/>
      <c r="X104" s="42"/>
    </row>
    <row r="105" spans="1:24" s="78" customFormat="1" x14ac:dyDescent="0.2">
      <c r="A105" s="3"/>
      <c r="D105" s="124"/>
      <c r="E105" s="3"/>
      <c r="F105" s="98"/>
      <c r="G105" s="98"/>
      <c r="H105" s="98"/>
      <c r="I105" s="98"/>
      <c r="J105" s="98"/>
      <c r="K105" s="98"/>
      <c r="L105" s="3"/>
      <c r="M105" s="81"/>
      <c r="N105" s="81"/>
      <c r="O105" s="81"/>
      <c r="P105" s="81"/>
      <c r="Q105" s="81"/>
      <c r="R105" s="81"/>
      <c r="S105" s="81"/>
      <c r="T105" s="42"/>
      <c r="U105" s="42"/>
      <c r="V105" s="42"/>
      <c r="W105" s="42"/>
      <c r="X105" s="42"/>
    </row>
    <row r="106" spans="1:24" s="78" customFormat="1" x14ac:dyDescent="0.2">
      <c r="A106" s="3"/>
      <c r="D106" s="124"/>
      <c r="E106" s="3"/>
      <c r="F106" s="98"/>
      <c r="G106" s="98"/>
      <c r="H106" s="98"/>
      <c r="I106" s="98"/>
      <c r="J106" s="98"/>
      <c r="K106" s="98"/>
      <c r="L106" s="3"/>
      <c r="M106" s="81"/>
      <c r="N106" s="81"/>
      <c r="O106" s="81"/>
      <c r="P106" s="81"/>
      <c r="Q106" s="81"/>
      <c r="R106" s="81"/>
      <c r="S106" s="81"/>
      <c r="T106" s="42"/>
      <c r="U106" s="42"/>
      <c r="V106" s="42"/>
      <c r="W106" s="42"/>
      <c r="X106" s="42"/>
    </row>
    <row r="107" spans="1:24" s="78" customFormat="1" x14ac:dyDescent="0.2">
      <c r="A107" s="3"/>
      <c r="D107" s="124"/>
      <c r="E107" s="3"/>
      <c r="F107" s="98"/>
      <c r="G107" s="98"/>
      <c r="H107" s="98"/>
      <c r="I107" s="98"/>
      <c r="J107" s="98"/>
      <c r="K107" s="98"/>
      <c r="L107" s="3"/>
      <c r="M107" s="81"/>
      <c r="N107" s="81"/>
      <c r="O107" s="81"/>
      <c r="P107" s="81"/>
      <c r="Q107" s="81"/>
      <c r="R107" s="81"/>
      <c r="S107" s="81"/>
      <c r="T107" s="42"/>
      <c r="U107" s="42"/>
      <c r="V107" s="42"/>
      <c r="W107" s="42"/>
      <c r="X107" s="42"/>
    </row>
    <row r="108" spans="1:24" s="78" customFormat="1" x14ac:dyDescent="0.2">
      <c r="A108" s="3"/>
      <c r="D108" s="124"/>
      <c r="E108" s="3"/>
      <c r="F108" s="98"/>
      <c r="G108" s="98"/>
      <c r="H108" s="98"/>
      <c r="I108" s="98"/>
      <c r="J108" s="98"/>
      <c r="K108" s="98"/>
      <c r="L108" s="3"/>
      <c r="M108" s="81"/>
      <c r="N108" s="81"/>
      <c r="O108" s="81"/>
      <c r="P108" s="81"/>
      <c r="Q108" s="81"/>
      <c r="R108" s="81"/>
      <c r="S108" s="81"/>
      <c r="T108" s="42"/>
      <c r="U108" s="42"/>
      <c r="V108" s="42"/>
      <c r="W108" s="42"/>
      <c r="X108" s="42"/>
    </row>
    <row r="109" spans="1:24" s="78" customFormat="1" x14ac:dyDescent="0.2">
      <c r="A109" s="3"/>
      <c r="D109" s="82"/>
      <c r="E109" s="3"/>
      <c r="F109" s="98"/>
      <c r="G109" s="98"/>
      <c r="H109" s="98"/>
      <c r="I109" s="98"/>
      <c r="J109" s="98"/>
      <c r="K109" s="98"/>
      <c r="L109" s="3"/>
      <c r="M109" s="81"/>
      <c r="N109" s="81"/>
      <c r="O109" s="81"/>
      <c r="P109" s="81"/>
      <c r="Q109" s="81"/>
      <c r="R109" s="81"/>
      <c r="S109" s="81"/>
      <c r="T109" s="42"/>
      <c r="U109" s="42"/>
      <c r="V109" s="42"/>
      <c r="W109" s="42"/>
      <c r="X109" s="42"/>
    </row>
    <row r="110" spans="1:24" s="78" customFormat="1" x14ac:dyDescent="0.2">
      <c r="A110" s="3"/>
      <c r="D110" s="82"/>
      <c r="E110" s="3"/>
      <c r="F110" s="98"/>
      <c r="G110" s="98"/>
      <c r="H110" s="98"/>
      <c r="I110" s="98"/>
      <c r="J110" s="98"/>
      <c r="K110" s="98"/>
      <c r="L110" s="3"/>
      <c r="M110" s="81"/>
      <c r="N110" s="81"/>
      <c r="O110" s="81"/>
      <c r="P110" s="81"/>
      <c r="Q110" s="81"/>
      <c r="R110" s="81"/>
      <c r="S110" s="81"/>
      <c r="T110" s="42"/>
      <c r="U110" s="42"/>
      <c r="V110" s="42"/>
      <c r="W110" s="42"/>
      <c r="X110" s="42"/>
    </row>
    <row r="111" spans="1:24" s="78" customFormat="1" x14ac:dyDescent="0.2">
      <c r="A111" s="3"/>
      <c r="D111" s="82"/>
      <c r="E111" s="3"/>
      <c r="F111" s="98"/>
      <c r="G111" s="98"/>
      <c r="H111" s="98"/>
      <c r="I111" s="98"/>
      <c r="J111" s="98"/>
      <c r="K111" s="98"/>
      <c r="L111" s="3"/>
      <c r="M111" s="81"/>
      <c r="N111" s="81"/>
      <c r="O111" s="81"/>
      <c r="P111" s="81"/>
      <c r="Q111" s="81"/>
      <c r="R111" s="81"/>
      <c r="S111" s="81"/>
      <c r="T111" s="42"/>
      <c r="U111" s="42"/>
      <c r="V111" s="42"/>
      <c r="W111" s="42"/>
      <c r="X111" s="42"/>
    </row>
    <row r="112" spans="1:24" s="78" customFormat="1" x14ac:dyDescent="0.2">
      <c r="A112" s="3"/>
      <c r="D112" s="82"/>
      <c r="E112" s="3"/>
      <c r="F112" s="98"/>
      <c r="G112" s="98"/>
      <c r="H112" s="98"/>
      <c r="I112" s="98"/>
      <c r="J112" s="98"/>
      <c r="K112" s="98"/>
      <c r="L112" s="3"/>
      <c r="M112" s="81"/>
      <c r="N112" s="81"/>
      <c r="O112" s="81"/>
      <c r="P112" s="81"/>
      <c r="Q112" s="81"/>
      <c r="R112" s="81"/>
      <c r="S112" s="81"/>
      <c r="T112" s="42"/>
      <c r="U112" s="42"/>
      <c r="V112" s="42"/>
      <c r="W112" s="42"/>
      <c r="X112" s="42"/>
    </row>
    <row r="113" spans="1:24" s="78" customFormat="1" x14ac:dyDescent="0.2">
      <c r="A113" s="3"/>
      <c r="D113" s="82"/>
      <c r="E113" s="3"/>
      <c r="F113" s="98"/>
      <c r="G113" s="98"/>
      <c r="H113" s="98"/>
      <c r="I113" s="98"/>
      <c r="J113" s="98"/>
      <c r="K113" s="98"/>
      <c r="L113" s="3"/>
      <c r="M113" s="81"/>
      <c r="N113" s="81"/>
      <c r="O113" s="81"/>
      <c r="P113" s="81"/>
      <c r="Q113" s="81"/>
      <c r="R113" s="81"/>
      <c r="S113" s="81"/>
      <c r="T113" s="42"/>
      <c r="U113" s="42"/>
      <c r="V113" s="42"/>
      <c r="W113" s="42"/>
      <c r="X113" s="42"/>
    </row>
    <row r="114" spans="1:24" s="78" customFormat="1" x14ac:dyDescent="0.2">
      <c r="A114" s="3"/>
      <c r="D114" s="82"/>
      <c r="E114" s="3"/>
      <c r="F114" s="98"/>
      <c r="G114" s="98"/>
      <c r="H114" s="98"/>
      <c r="I114" s="98"/>
      <c r="J114" s="98"/>
      <c r="K114" s="98"/>
      <c r="L114" s="3"/>
      <c r="M114" s="81"/>
      <c r="N114" s="81"/>
      <c r="O114" s="81"/>
      <c r="P114" s="81"/>
      <c r="Q114" s="81"/>
      <c r="R114" s="81"/>
      <c r="S114" s="81"/>
      <c r="T114" s="42"/>
      <c r="U114" s="42"/>
      <c r="V114" s="42"/>
      <c r="W114" s="42"/>
      <c r="X114" s="42"/>
    </row>
    <row r="115" spans="1:24" s="78" customFormat="1" x14ac:dyDescent="0.2">
      <c r="A115" s="3"/>
      <c r="D115" s="82"/>
      <c r="E115" s="3"/>
      <c r="F115" s="98"/>
      <c r="G115" s="98"/>
      <c r="H115" s="98"/>
      <c r="I115" s="98"/>
      <c r="J115" s="98"/>
      <c r="K115" s="98"/>
      <c r="L115" s="3"/>
      <c r="M115" s="81"/>
      <c r="N115" s="81"/>
      <c r="O115" s="81"/>
      <c r="P115" s="81"/>
      <c r="Q115" s="81"/>
      <c r="R115" s="81"/>
      <c r="S115" s="81"/>
      <c r="T115" s="42"/>
      <c r="U115" s="42"/>
      <c r="V115" s="42"/>
      <c r="W115" s="42"/>
      <c r="X115" s="42"/>
    </row>
    <row r="116" spans="1:24" s="78" customFormat="1" x14ac:dyDescent="0.2">
      <c r="A116" s="98"/>
      <c r="D116" s="82"/>
      <c r="E116" s="3"/>
      <c r="F116" s="98"/>
      <c r="G116" s="98"/>
      <c r="H116" s="98"/>
      <c r="I116" s="98"/>
      <c r="J116" s="98"/>
      <c r="K116" s="98"/>
      <c r="L116" s="3"/>
      <c r="M116" s="81"/>
      <c r="N116" s="81"/>
      <c r="O116" s="81"/>
      <c r="P116" s="81"/>
      <c r="Q116" s="81"/>
      <c r="R116" s="81"/>
      <c r="S116" s="81"/>
      <c r="T116" s="42"/>
      <c r="U116" s="42"/>
      <c r="V116" s="42"/>
      <c r="W116" s="42"/>
      <c r="X116" s="42"/>
    </row>
    <row r="117" spans="1:24" s="78" customFormat="1" x14ac:dyDescent="0.2">
      <c r="A117" s="98"/>
      <c r="D117" s="82"/>
      <c r="E117" s="98"/>
      <c r="F117" s="98"/>
      <c r="G117" s="98"/>
      <c r="H117" s="98"/>
      <c r="I117" s="98"/>
      <c r="J117" s="98"/>
      <c r="K117" s="98"/>
      <c r="L117" s="3"/>
      <c r="M117" s="81"/>
      <c r="N117" s="81"/>
      <c r="O117" s="81"/>
      <c r="P117" s="81"/>
      <c r="Q117" s="81"/>
      <c r="R117" s="81"/>
      <c r="S117" s="81"/>
      <c r="T117" s="42"/>
      <c r="U117" s="42"/>
      <c r="V117" s="42"/>
      <c r="W117" s="42"/>
      <c r="X117" s="42"/>
    </row>
    <row r="118" spans="1:24" s="78" customFormat="1" x14ac:dyDescent="0.2">
      <c r="A118" s="98"/>
      <c r="D118" s="82"/>
      <c r="E118" s="98"/>
      <c r="F118" s="98"/>
      <c r="G118" s="98"/>
      <c r="H118" s="98"/>
      <c r="I118" s="98"/>
      <c r="J118" s="98"/>
      <c r="K118" s="98"/>
      <c r="L118" s="3"/>
      <c r="M118" s="81"/>
      <c r="N118" s="81"/>
      <c r="O118" s="81"/>
      <c r="P118" s="81"/>
      <c r="Q118" s="81"/>
      <c r="R118" s="81"/>
      <c r="S118" s="81"/>
      <c r="T118" s="42"/>
      <c r="U118" s="42"/>
      <c r="V118" s="42"/>
      <c r="W118" s="42"/>
      <c r="X118" s="42"/>
    </row>
    <row r="119" spans="1:24" s="78" customFormat="1" x14ac:dyDescent="0.2">
      <c r="A119" s="98"/>
      <c r="D119" s="82"/>
      <c r="E119" s="98"/>
      <c r="F119" s="98"/>
      <c r="G119" s="98"/>
      <c r="H119" s="98"/>
      <c r="I119" s="98"/>
      <c r="J119" s="98"/>
      <c r="K119" s="98"/>
      <c r="L119" s="3"/>
      <c r="M119" s="81"/>
      <c r="N119" s="81"/>
      <c r="O119" s="81"/>
      <c r="P119" s="81"/>
      <c r="Q119" s="81"/>
      <c r="R119" s="81"/>
      <c r="S119" s="81"/>
      <c r="T119" s="42"/>
      <c r="U119" s="42"/>
      <c r="V119" s="42"/>
      <c r="W119" s="42"/>
      <c r="X119" s="42"/>
    </row>
    <row r="120" spans="1:24" s="78" customFormat="1" x14ac:dyDescent="0.2">
      <c r="A120" s="98"/>
      <c r="B120" s="126"/>
      <c r="C120" s="3"/>
      <c r="D120" s="3"/>
      <c r="E120" s="98"/>
      <c r="F120" s="98"/>
      <c r="G120" s="98"/>
      <c r="H120" s="98"/>
      <c r="I120" s="98"/>
      <c r="J120" s="98"/>
      <c r="K120" s="98"/>
      <c r="L120" s="3"/>
      <c r="M120" s="81"/>
      <c r="N120" s="81"/>
      <c r="O120" s="81"/>
      <c r="P120" s="81"/>
      <c r="Q120" s="81"/>
      <c r="R120" s="81"/>
      <c r="S120" s="81"/>
      <c r="T120" s="42"/>
      <c r="U120" s="42"/>
      <c r="V120" s="42"/>
      <c r="W120" s="42"/>
      <c r="X120" s="42"/>
    </row>
    <row r="121" spans="1:24" s="78" customFormat="1" x14ac:dyDescent="0.2">
      <c r="A121" s="98"/>
      <c r="B121" s="126"/>
      <c r="C121" s="3"/>
      <c r="D121" s="3"/>
      <c r="E121" s="98"/>
      <c r="F121" s="98"/>
      <c r="G121" s="98"/>
      <c r="H121" s="98"/>
      <c r="I121" s="98"/>
      <c r="J121" s="98"/>
      <c r="K121" s="98"/>
      <c r="L121" s="3"/>
      <c r="M121" s="81"/>
      <c r="N121" s="81"/>
      <c r="O121" s="81"/>
      <c r="P121" s="81"/>
      <c r="Q121" s="81"/>
      <c r="R121" s="81"/>
      <c r="S121" s="81"/>
      <c r="T121" s="42"/>
      <c r="U121" s="42"/>
      <c r="V121" s="42"/>
      <c r="W121" s="42"/>
      <c r="X121" s="42"/>
    </row>
    <row r="122" spans="1:24" s="78" customFormat="1" x14ac:dyDescent="0.2">
      <c r="A122" s="98"/>
      <c r="B122" s="126"/>
      <c r="C122" s="3"/>
      <c r="D122" s="3"/>
      <c r="E122" s="98"/>
      <c r="F122" s="98"/>
      <c r="G122" s="98"/>
      <c r="H122" s="98"/>
      <c r="I122" s="98"/>
      <c r="J122" s="98"/>
      <c r="K122" s="98"/>
      <c r="L122" s="3"/>
      <c r="M122" s="81"/>
      <c r="N122" s="81"/>
      <c r="O122" s="81"/>
      <c r="P122" s="81"/>
      <c r="Q122" s="81"/>
      <c r="R122" s="81"/>
      <c r="S122" s="81"/>
      <c r="T122" s="42"/>
      <c r="U122" s="42"/>
      <c r="V122" s="42"/>
      <c r="W122" s="42"/>
      <c r="X122" s="42"/>
    </row>
    <row r="123" spans="1:24" s="78" customFormat="1" x14ac:dyDescent="0.2">
      <c r="A123" s="98"/>
      <c r="B123" s="3"/>
      <c r="C123" s="3"/>
      <c r="D123" s="3"/>
      <c r="E123" s="98"/>
      <c r="F123" s="98"/>
      <c r="G123" s="98"/>
      <c r="H123" s="98"/>
      <c r="I123" s="98"/>
      <c r="J123" s="98"/>
      <c r="K123" s="98"/>
      <c r="L123" s="3"/>
      <c r="M123" s="81"/>
      <c r="N123" s="81"/>
      <c r="O123" s="81"/>
      <c r="P123" s="81"/>
      <c r="Q123" s="81"/>
      <c r="R123" s="81"/>
      <c r="S123" s="81"/>
      <c r="T123" s="42"/>
      <c r="U123" s="42"/>
      <c r="V123" s="42"/>
      <c r="W123" s="42"/>
      <c r="X123" s="42"/>
    </row>
    <row r="124" spans="1:24" s="78" customFormat="1" x14ac:dyDescent="0.2">
      <c r="A124" s="98"/>
      <c r="B124" s="3"/>
      <c r="C124" s="3"/>
      <c r="D124" s="3"/>
      <c r="E124" s="98"/>
      <c r="F124" s="98"/>
      <c r="G124" s="98"/>
      <c r="H124" s="98"/>
      <c r="I124" s="98"/>
      <c r="J124" s="98"/>
      <c r="K124" s="98"/>
      <c r="L124" s="3"/>
      <c r="M124" s="81"/>
      <c r="N124" s="81"/>
      <c r="O124" s="81"/>
      <c r="P124" s="81"/>
      <c r="Q124" s="81"/>
      <c r="R124" s="81"/>
      <c r="S124" s="81"/>
      <c r="T124" s="42"/>
      <c r="U124" s="42"/>
      <c r="V124" s="42"/>
      <c r="W124" s="42"/>
      <c r="X124" s="42"/>
    </row>
    <row r="125" spans="1:24" s="78" customFormat="1" x14ac:dyDescent="0.2">
      <c r="A125" s="98"/>
      <c r="B125" s="3"/>
      <c r="C125" s="3"/>
      <c r="D125" s="3"/>
      <c r="E125" s="98"/>
      <c r="F125" s="98"/>
      <c r="G125" s="98"/>
      <c r="H125" s="98"/>
      <c r="I125" s="98"/>
      <c r="J125" s="98"/>
      <c r="K125" s="98"/>
      <c r="L125" s="3"/>
      <c r="M125" s="81"/>
      <c r="N125" s="81"/>
      <c r="O125" s="81"/>
      <c r="P125" s="81"/>
      <c r="Q125" s="81"/>
      <c r="R125" s="81"/>
      <c r="S125" s="81"/>
      <c r="T125" s="42"/>
      <c r="U125" s="42"/>
      <c r="V125" s="42"/>
      <c r="W125" s="42"/>
      <c r="X125" s="42"/>
    </row>
    <row r="126" spans="1:24" s="78" customFormat="1" x14ac:dyDescent="0.2">
      <c r="A126" s="98"/>
      <c r="B126" s="3"/>
      <c r="C126" s="3"/>
      <c r="D126" s="3"/>
      <c r="E126" s="98"/>
      <c r="F126" s="98"/>
      <c r="G126" s="98"/>
      <c r="H126" s="98"/>
      <c r="I126" s="98"/>
      <c r="J126" s="98"/>
      <c r="K126" s="98"/>
      <c r="L126" s="3"/>
      <c r="M126" s="81"/>
      <c r="N126" s="81"/>
      <c r="O126" s="81"/>
      <c r="P126" s="81"/>
      <c r="Q126" s="81"/>
      <c r="R126" s="81"/>
      <c r="S126" s="81"/>
      <c r="T126" s="42"/>
      <c r="U126" s="42"/>
      <c r="V126" s="42"/>
      <c r="W126" s="42"/>
      <c r="X126" s="42"/>
    </row>
    <row r="127" spans="1:24" s="78" customFormat="1" x14ac:dyDescent="0.2">
      <c r="A127" s="98"/>
      <c r="B127" s="3"/>
      <c r="C127" s="3"/>
      <c r="D127" s="3"/>
      <c r="E127" s="98"/>
      <c r="F127" s="98"/>
      <c r="G127" s="98"/>
      <c r="H127" s="98"/>
      <c r="I127" s="98"/>
      <c r="J127" s="98"/>
      <c r="K127" s="98"/>
      <c r="L127" s="3"/>
      <c r="M127" s="81"/>
      <c r="N127" s="81"/>
      <c r="O127" s="81"/>
      <c r="P127" s="81"/>
      <c r="Q127" s="81"/>
      <c r="R127" s="81"/>
      <c r="S127" s="81"/>
      <c r="T127" s="42"/>
      <c r="U127" s="42"/>
      <c r="V127" s="42"/>
      <c r="W127" s="42"/>
      <c r="X127" s="42"/>
    </row>
    <row r="128" spans="1:24" s="78" customFormat="1" x14ac:dyDescent="0.2">
      <c r="A128" s="98"/>
      <c r="B128" s="3"/>
      <c r="C128" s="3"/>
      <c r="D128" s="3"/>
      <c r="E128" s="98"/>
      <c r="F128" s="98"/>
      <c r="G128" s="98"/>
      <c r="H128" s="98"/>
      <c r="I128" s="98"/>
      <c r="J128" s="98"/>
      <c r="K128" s="98"/>
      <c r="L128" s="3"/>
      <c r="M128" s="81"/>
      <c r="N128" s="81"/>
      <c r="O128" s="81"/>
      <c r="P128" s="81"/>
      <c r="Q128" s="81"/>
      <c r="R128" s="81"/>
      <c r="S128" s="81"/>
      <c r="T128" s="42"/>
      <c r="U128" s="42"/>
      <c r="V128" s="42"/>
      <c r="W128" s="42"/>
      <c r="X128" s="42"/>
    </row>
    <row r="129" spans="1:24" s="78" customFormat="1" x14ac:dyDescent="0.2">
      <c r="A129" s="98"/>
      <c r="B129" s="3"/>
      <c r="C129" s="3"/>
      <c r="D129" s="3"/>
      <c r="E129" s="98"/>
      <c r="F129" s="98"/>
      <c r="G129" s="98"/>
      <c r="H129" s="98"/>
      <c r="I129" s="98"/>
      <c r="J129" s="98"/>
      <c r="K129" s="98"/>
      <c r="L129" s="3"/>
      <c r="M129" s="81"/>
      <c r="N129" s="81"/>
      <c r="O129" s="81"/>
      <c r="P129" s="81"/>
      <c r="Q129" s="81"/>
      <c r="R129" s="81"/>
      <c r="S129" s="81"/>
      <c r="T129" s="42"/>
      <c r="U129" s="42"/>
      <c r="V129" s="42"/>
      <c r="W129" s="42"/>
      <c r="X129" s="42"/>
    </row>
    <row r="130" spans="1:24" s="78" customFormat="1" x14ac:dyDescent="0.2">
      <c r="A130" s="98"/>
      <c r="B130" s="3"/>
      <c r="C130" s="3"/>
      <c r="D130" s="3"/>
      <c r="E130" s="98"/>
      <c r="F130" s="98"/>
      <c r="G130" s="98"/>
      <c r="H130" s="98"/>
      <c r="I130" s="98"/>
      <c r="J130" s="98"/>
      <c r="K130" s="98"/>
      <c r="L130" s="3"/>
      <c r="M130" s="81"/>
      <c r="N130" s="81"/>
      <c r="O130" s="81"/>
      <c r="P130" s="81"/>
      <c r="Q130" s="81"/>
      <c r="R130" s="81"/>
      <c r="S130" s="81"/>
      <c r="T130" s="42"/>
      <c r="U130" s="42"/>
      <c r="V130" s="42"/>
      <c r="W130" s="42"/>
      <c r="X130" s="42"/>
    </row>
    <row r="131" spans="1:24" s="78" customFormat="1" x14ac:dyDescent="0.2">
      <c r="A131" s="98"/>
      <c r="B131" s="3"/>
      <c r="C131" s="3"/>
      <c r="D131" s="3"/>
      <c r="E131" s="98"/>
      <c r="F131" s="98"/>
      <c r="G131" s="98"/>
      <c r="H131" s="98"/>
      <c r="I131" s="98"/>
      <c r="J131" s="98"/>
      <c r="K131" s="98"/>
      <c r="L131" s="3"/>
      <c r="M131" s="81"/>
      <c r="N131" s="81"/>
      <c r="O131" s="81"/>
      <c r="P131" s="81"/>
      <c r="Q131" s="81"/>
      <c r="R131" s="81"/>
      <c r="S131" s="81"/>
      <c r="T131" s="42"/>
      <c r="U131" s="42"/>
      <c r="V131" s="42"/>
      <c r="W131" s="42"/>
      <c r="X131" s="42"/>
    </row>
    <row r="132" spans="1:24" s="78" customFormat="1" x14ac:dyDescent="0.2">
      <c r="A132" s="98"/>
      <c r="B132" s="3"/>
      <c r="C132" s="3"/>
      <c r="D132" s="3"/>
      <c r="E132" s="98"/>
      <c r="F132" s="98"/>
      <c r="G132" s="98"/>
      <c r="H132" s="98"/>
      <c r="I132" s="98"/>
      <c r="J132" s="98"/>
      <c r="K132" s="98"/>
      <c r="L132" s="3"/>
      <c r="M132" s="81"/>
      <c r="N132" s="81"/>
      <c r="O132" s="81"/>
      <c r="P132" s="81"/>
      <c r="Q132" s="81"/>
      <c r="R132" s="81"/>
      <c r="S132" s="81"/>
      <c r="T132" s="42"/>
      <c r="U132" s="42"/>
      <c r="V132" s="42"/>
      <c r="W132" s="42"/>
      <c r="X132" s="42"/>
    </row>
    <row r="133" spans="1:24" s="78" customFormat="1" x14ac:dyDescent="0.2">
      <c r="A133" s="98"/>
      <c r="B133" s="3"/>
      <c r="C133" s="3"/>
      <c r="D133" s="3"/>
      <c r="E133" s="98"/>
      <c r="F133" s="98"/>
      <c r="G133" s="98"/>
      <c r="H133" s="98"/>
      <c r="I133" s="98"/>
      <c r="J133" s="98"/>
      <c r="K133" s="98"/>
      <c r="L133" s="3"/>
      <c r="M133" s="81"/>
      <c r="N133" s="81"/>
      <c r="O133" s="81"/>
      <c r="P133" s="81"/>
      <c r="Q133" s="81"/>
      <c r="R133" s="81"/>
      <c r="S133" s="81"/>
      <c r="T133" s="42"/>
      <c r="U133" s="42"/>
      <c r="V133" s="42"/>
      <c r="W133" s="42"/>
      <c r="X133" s="42"/>
    </row>
    <row r="134" spans="1:24" s="78" customFormat="1" x14ac:dyDescent="0.2">
      <c r="A134" s="98"/>
      <c r="B134" s="3"/>
      <c r="C134" s="3"/>
      <c r="D134" s="3"/>
      <c r="E134" s="98"/>
      <c r="F134" s="98"/>
      <c r="G134" s="98"/>
      <c r="H134" s="98"/>
      <c r="I134" s="98"/>
      <c r="J134" s="98"/>
      <c r="K134" s="98"/>
      <c r="L134" s="3"/>
      <c r="M134" s="81"/>
      <c r="N134" s="81"/>
      <c r="O134" s="81"/>
      <c r="P134" s="81"/>
      <c r="Q134" s="81"/>
      <c r="R134" s="81"/>
      <c r="S134" s="81"/>
      <c r="T134" s="42"/>
      <c r="U134" s="42"/>
      <c r="V134" s="42"/>
      <c r="W134" s="42"/>
      <c r="X134" s="42"/>
    </row>
    <row r="135" spans="1:24" s="78" customFormat="1" x14ac:dyDescent="0.2">
      <c r="A135" s="98"/>
      <c r="B135" s="3"/>
      <c r="C135" s="3"/>
      <c r="D135" s="3"/>
      <c r="E135" s="98"/>
      <c r="F135" s="98"/>
      <c r="G135" s="98"/>
      <c r="H135" s="98"/>
      <c r="I135" s="98"/>
      <c r="J135" s="98"/>
      <c r="K135" s="98"/>
      <c r="L135" s="3"/>
      <c r="M135" s="81"/>
      <c r="N135" s="81"/>
      <c r="O135" s="81"/>
      <c r="P135" s="81"/>
      <c r="Q135" s="81"/>
      <c r="R135" s="81"/>
      <c r="S135" s="81"/>
      <c r="T135" s="42"/>
      <c r="U135" s="42"/>
      <c r="V135" s="42"/>
      <c r="W135" s="42"/>
      <c r="X135" s="42"/>
    </row>
    <row r="136" spans="1:24" s="78" customFormat="1" x14ac:dyDescent="0.2">
      <c r="A136" s="98"/>
      <c r="B136" s="3"/>
      <c r="C136" s="3"/>
      <c r="D136" s="3"/>
      <c r="E136" s="98"/>
      <c r="F136" s="98"/>
      <c r="G136" s="98"/>
      <c r="H136" s="98"/>
      <c r="I136" s="98"/>
      <c r="J136" s="98"/>
      <c r="K136" s="98"/>
      <c r="L136" s="3"/>
      <c r="M136" s="81"/>
      <c r="N136" s="81"/>
      <c r="O136" s="81"/>
      <c r="P136" s="81"/>
      <c r="Q136" s="81"/>
      <c r="R136" s="81"/>
      <c r="S136" s="81"/>
      <c r="T136" s="42"/>
      <c r="U136" s="42"/>
      <c r="V136" s="42"/>
      <c r="W136" s="42"/>
      <c r="X136" s="42"/>
    </row>
    <row r="137" spans="1:24" s="78" customFormat="1" x14ac:dyDescent="0.2">
      <c r="A137" s="98"/>
      <c r="B137" s="3"/>
      <c r="C137" s="3"/>
      <c r="D137" s="3"/>
      <c r="E137" s="98"/>
      <c r="F137" s="98"/>
      <c r="G137" s="98"/>
      <c r="H137" s="98"/>
      <c r="I137" s="98"/>
      <c r="J137" s="98"/>
      <c r="K137" s="98"/>
      <c r="L137" s="3"/>
      <c r="M137" s="81"/>
      <c r="N137" s="81"/>
      <c r="O137" s="81"/>
      <c r="P137" s="81"/>
      <c r="Q137" s="81"/>
      <c r="R137" s="81"/>
      <c r="S137" s="81"/>
      <c r="T137" s="42"/>
      <c r="U137" s="42"/>
      <c r="V137" s="42"/>
      <c r="W137" s="42"/>
      <c r="X137" s="42"/>
    </row>
    <row r="138" spans="1:24" s="78" customFormat="1" x14ac:dyDescent="0.2">
      <c r="A138" s="98"/>
      <c r="B138" s="3"/>
      <c r="C138" s="3"/>
      <c r="D138" s="3"/>
      <c r="E138" s="98"/>
      <c r="F138" s="98"/>
      <c r="G138" s="98"/>
      <c r="H138" s="98"/>
      <c r="I138" s="98"/>
      <c r="J138" s="98"/>
      <c r="K138" s="98"/>
      <c r="L138" s="3"/>
      <c r="M138" s="81"/>
      <c r="N138" s="81"/>
      <c r="O138" s="81"/>
      <c r="P138" s="81"/>
      <c r="Q138" s="81"/>
      <c r="R138" s="81"/>
      <c r="S138" s="81"/>
      <c r="T138" s="42"/>
      <c r="U138" s="42"/>
      <c r="V138" s="42"/>
      <c r="W138" s="42"/>
      <c r="X138" s="42"/>
    </row>
    <row r="139" spans="1:24" s="78" customFormat="1" x14ac:dyDescent="0.2">
      <c r="A139" s="98"/>
      <c r="B139" s="3"/>
      <c r="C139" s="3"/>
      <c r="D139" s="3"/>
      <c r="E139" s="98"/>
      <c r="F139" s="98"/>
      <c r="G139" s="98"/>
      <c r="H139" s="98"/>
      <c r="I139" s="98"/>
      <c r="J139" s="98"/>
      <c r="K139" s="98"/>
      <c r="L139" s="3"/>
      <c r="M139" s="81"/>
      <c r="N139" s="81"/>
      <c r="O139" s="81"/>
      <c r="P139" s="81"/>
      <c r="Q139" s="81"/>
      <c r="R139" s="81"/>
      <c r="S139" s="81"/>
      <c r="T139" s="42"/>
      <c r="U139" s="42"/>
      <c r="V139" s="42"/>
      <c r="W139" s="42"/>
      <c r="X139" s="42"/>
    </row>
    <row r="140" spans="1:24" s="78" customFormat="1" x14ac:dyDescent="0.2">
      <c r="A140" s="98"/>
      <c r="B140" s="3"/>
      <c r="C140" s="3"/>
      <c r="D140" s="3"/>
      <c r="E140" s="98"/>
      <c r="F140" s="98"/>
      <c r="G140" s="98"/>
      <c r="H140" s="98"/>
      <c r="I140" s="98"/>
      <c r="J140" s="98"/>
      <c r="K140" s="98"/>
      <c r="L140" s="3"/>
      <c r="M140" s="81"/>
      <c r="N140" s="81"/>
      <c r="O140" s="81"/>
      <c r="P140" s="81"/>
      <c r="Q140" s="81"/>
      <c r="R140" s="81"/>
      <c r="S140" s="81"/>
      <c r="T140" s="42"/>
      <c r="U140" s="42"/>
      <c r="V140" s="42"/>
      <c r="W140" s="42"/>
      <c r="X140" s="42"/>
    </row>
    <row r="141" spans="1:24" s="78" customFormat="1" x14ac:dyDescent="0.2">
      <c r="A141" s="98"/>
      <c r="B141" s="3"/>
      <c r="C141" s="3"/>
      <c r="D141" s="3"/>
      <c r="E141" s="98"/>
      <c r="F141" s="98"/>
      <c r="G141" s="98"/>
      <c r="H141" s="98"/>
      <c r="I141" s="98"/>
      <c r="J141" s="98"/>
      <c r="K141" s="98"/>
      <c r="L141" s="3"/>
      <c r="M141" s="81"/>
      <c r="N141" s="81"/>
      <c r="O141" s="81"/>
      <c r="P141" s="81"/>
      <c r="Q141" s="81"/>
      <c r="R141" s="81"/>
      <c r="S141" s="81"/>
      <c r="T141" s="42"/>
      <c r="U141" s="42"/>
      <c r="V141" s="42"/>
      <c r="W141" s="42"/>
      <c r="X141" s="42"/>
    </row>
    <row r="142" spans="1:24" s="78" customFormat="1" x14ac:dyDescent="0.2">
      <c r="A142" s="98"/>
      <c r="B142" s="3"/>
      <c r="C142" s="3"/>
      <c r="D142" s="3"/>
      <c r="E142" s="98"/>
      <c r="F142" s="98"/>
      <c r="G142" s="98"/>
      <c r="H142" s="98"/>
      <c r="I142" s="98"/>
      <c r="J142" s="98"/>
      <c r="K142" s="98"/>
      <c r="L142" s="3"/>
      <c r="M142" s="81"/>
      <c r="N142" s="81"/>
      <c r="O142" s="81"/>
      <c r="P142" s="81"/>
      <c r="Q142" s="81"/>
      <c r="R142" s="81"/>
      <c r="S142" s="81"/>
      <c r="T142" s="42"/>
      <c r="U142" s="42"/>
      <c r="V142" s="42"/>
      <c r="W142" s="42"/>
      <c r="X142" s="42"/>
    </row>
    <row r="143" spans="1:24" s="78" customFormat="1" x14ac:dyDescent="0.2">
      <c r="A143" s="98"/>
      <c r="B143" s="3"/>
      <c r="C143" s="3"/>
      <c r="D143" s="3"/>
      <c r="E143" s="98"/>
      <c r="F143" s="98"/>
      <c r="G143" s="98"/>
      <c r="H143" s="98"/>
      <c r="I143" s="98"/>
      <c r="J143" s="98"/>
      <c r="K143" s="98"/>
      <c r="L143" s="3"/>
      <c r="M143" s="81"/>
      <c r="N143" s="81"/>
      <c r="O143" s="81"/>
      <c r="P143" s="81"/>
      <c r="Q143" s="81"/>
      <c r="R143" s="81"/>
      <c r="S143" s="81"/>
      <c r="T143" s="42"/>
      <c r="U143" s="42"/>
      <c r="V143" s="42"/>
      <c r="W143" s="42"/>
      <c r="X143" s="42"/>
    </row>
    <row r="144" spans="1:24" s="78" customFormat="1" x14ac:dyDescent="0.2">
      <c r="A144" s="98"/>
      <c r="B144" s="3"/>
      <c r="C144" s="3"/>
      <c r="D144" s="3"/>
      <c r="E144" s="98"/>
      <c r="F144" s="98"/>
      <c r="G144" s="98"/>
      <c r="H144" s="98"/>
      <c r="I144" s="98"/>
      <c r="J144" s="98"/>
      <c r="K144" s="98"/>
      <c r="L144" s="3"/>
      <c r="M144" s="81"/>
      <c r="N144" s="81"/>
      <c r="O144" s="81"/>
      <c r="P144" s="81"/>
      <c r="Q144" s="81"/>
      <c r="R144" s="81"/>
      <c r="S144" s="81"/>
      <c r="T144" s="42"/>
      <c r="U144" s="42"/>
      <c r="V144" s="42"/>
      <c r="W144" s="42"/>
      <c r="X144" s="42"/>
    </row>
    <row r="145" spans="1:24" s="78" customFormat="1" x14ac:dyDescent="0.2">
      <c r="A145" s="98"/>
      <c r="B145" s="3"/>
      <c r="C145" s="3"/>
      <c r="D145" s="3"/>
      <c r="E145" s="98"/>
      <c r="F145" s="98"/>
      <c r="G145" s="98"/>
      <c r="H145" s="98"/>
      <c r="I145" s="98"/>
      <c r="J145" s="98"/>
      <c r="K145" s="98"/>
      <c r="L145" s="3"/>
      <c r="M145" s="81"/>
      <c r="N145" s="81"/>
      <c r="O145" s="81"/>
      <c r="P145" s="81"/>
      <c r="Q145" s="81"/>
      <c r="R145" s="81"/>
      <c r="S145" s="81"/>
      <c r="T145" s="42"/>
      <c r="U145" s="42"/>
      <c r="V145" s="42"/>
      <c r="W145" s="42"/>
      <c r="X145" s="42"/>
    </row>
    <row r="146" spans="1:24" s="78" customFormat="1" x14ac:dyDescent="0.2">
      <c r="A146" s="98"/>
      <c r="B146" s="3"/>
      <c r="C146" s="3"/>
      <c r="D146" s="3"/>
      <c r="E146" s="98"/>
      <c r="F146" s="98"/>
      <c r="G146" s="98"/>
      <c r="H146" s="98"/>
      <c r="I146" s="98"/>
      <c r="J146" s="98"/>
      <c r="K146" s="98"/>
      <c r="L146" s="3"/>
      <c r="M146" s="81"/>
      <c r="N146" s="81"/>
      <c r="O146" s="81"/>
      <c r="P146" s="81"/>
      <c r="Q146" s="81"/>
      <c r="R146" s="81"/>
      <c r="S146" s="81"/>
      <c r="T146" s="42"/>
      <c r="U146" s="42"/>
      <c r="V146" s="42"/>
      <c r="W146" s="42"/>
      <c r="X146" s="42"/>
    </row>
    <row r="147" spans="1:24" s="78" customFormat="1" x14ac:dyDescent="0.2">
      <c r="A147" s="98"/>
      <c r="B147" s="3"/>
      <c r="C147" s="3"/>
      <c r="D147" s="3"/>
      <c r="E147" s="98"/>
      <c r="F147" s="98"/>
      <c r="G147" s="98"/>
      <c r="H147" s="98"/>
      <c r="I147" s="98"/>
      <c r="J147" s="98"/>
      <c r="K147" s="98"/>
      <c r="L147" s="3"/>
      <c r="M147" s="81"/>
      <c r="N147" s="81"/>
      <c r="O147" s="81"/>
      <c r="P147" s="81"/>
      <c r="Q147" s="81"/>
      <c r="R147" s="81"/>
      <c r="S147" s="81"/>
      <c r="T147" s="42"/>
      <c r="U147" s="42"/>
      <c r="V147" s="42"/>
      <c r="W147" s="42"/>
      <c r="X147" s="42"/>
    </row>
    <row r="148" spans="1:24" s="78" customFormat="1" x14ac:dyDescent="0.2">
      <c r="A148" s="98"/>
      <c r="B148" s="3"/>
      <c r="C148" s="3"/>
      <c r="D148" s="3"/>
      <c r="E148" s="98"/>
      <c r="F148" s="98"/>
      <c r="G148" s="98"/>
      <c r="H148" s="98"/>
      <c r="I148" s="98"/>
      <c r="J148" s="98"/>
      <c r="K148" s="98"/>
      <c r="L148" s="3"/>
      <c r="M148" s="81"/>
      <c r="N148" s="81"/>
      <c r="O148" s="81"/>
      <c r="P148" s="81"/>
      <c r="Q148" s="81"/>
      <c r="R148" s="81"/>
      <c r="S148" s="81"/>
      <c r="T148" s="42"/>
      <c r="U148" s="42"/>
      <c r="V148" s="42"/>
      <c r="W148" s="42"/>
      <c r="X148" s="42"/>
    </row>
    <row r="149" spans="1:24" s="78" customFormat="1" x14ac:dyDescent="0.2">
      <c r="A149" s="98"/>
      <c r="B149" s="3"/>
      <c r="C149" s="3"/>
      <c r="D149" s="3"/>
      <c r="E149" s="98"/>
      <c r="F149" s="98"/>
      <c r="G149" s="98"/>
      <c r="H149" s="98"/>
      <c r="I149" s="98"/>
      <c r="J149" s="98"/>
      <c r="K149" s="98"/>
      <c r="L149" s="3"/>
      <c r="M149" s="81"/>
      <c r="N149" s="81"/>
      <c r="O149" s="81"/>
      <c r="P149" s="81"/>
      <c r="Q149" s="81"/>
      <c r="R149" s="81"/>
      <c r="S149" s="81"/>
      <c r="T149" s="42"/>
      <c r="U149" s="42"/>
      <c r="V149" s="42"/>
      <c r="W149" s="42"/>
      <c r="X149" s="42"/>
    </row>
    <row r="150" spans="1:24" s="78" customFormat="1" x14ac:dyDescent="0.2">
      <c r="A150" s="98"/>
      <c r="B150" s="3"/>
      <c r="C150" s="3"/>
      <c r="D150" s="3"/>
      <c r="E150" s="98"/>
      <c r="F150" s="98"/>
      <c r="G150" s="98"/>
      <c r="H150" s="98"/>
      <c r="I150" s="98"/>
      <c r="J150" s="98"/>
      <c r="K150" s="98"/>
      <c r="L150" s="3"/>
      <c r="M150" s="81"/>
      <c r="N150" s="81"/>
      <c r="O150" s="81"/>
      <c r="P150" s="81"/>
      <c r="Q150" s="81"/>
      <c r="R150" s="81"/>
      <c r="S150" s="81"/>
      <c r="T150" s="42"/>
      <c r="U150" s="42"/>
      <c r="V150" s="42"/>
      <c r="W150" s="42"/>
      <c r="X150" s="42"/>
    </row>
    <row r="151" spans="1:24" s="78" customFormat="1" x14ac:dyDescent="0.2">
      <c r="A151" s="98"/>
      <c r="B151" s="3"/>
      <c r="C151" s="3"/>
      <c r="D151" s="3"/>
      <c r="E151" s="98"/>
      <c r="F151" s="98"/>
      <c r="G151" s="98"/>
      <c r="H151" s="98"/>
      <c r="I151" s="98"/>
      <c r="J151" s="98"/>
      <c r="K151" s="98"/>
      <c r="L151" s="3"/>
      <c r="M151" s="81"/>
      <c r="N151" s="81"/>
      <c r="O151" s="81"/>
      <c r="P151" s="81"/>
      <c r="Q151" s="81"/>
      <c r="R151" s="81"/>
      <c r="S151" s="81"/>
      <c r="T151" s="42"/>
      <c r="U151" s="42"/>
      <c r="V151" s="42"/>
      <c r="W151" s="42"/>
      <c r="X151" s="42"/>
    </row>
    <row r="152" spans="1:24" s="78" customFormat="1" x14ac:dyDescent="0.2">
      <c r="A152" s="98"/>
      <c r="B152" s="3"/>
      <c r="C152" s="3"/>
      <c r="D152" s="3"/>
      <c r="E152" s="98"/>
      <c r="F152" s="98"/>
      <c r="G152" s="98"/>
      <c r="H152" s="98"/>
      <c r="I152" s="98"/>
      <c r="J152" s="98"/>
      <c r="K152" s="98"/>
      <c r="L152" s="3"/>
      <c r="M152" s="81"/>
      <c r="N152" s="81"/>
      <c r="O152" s="81"/>
      <c r="P152" s="81"/>
      <c r="Q152" s="81"/>
      <c r="R152" s="81"/>
      <c r="S152" s="81"/>
      <c r="T152" s="42"/>
      <c r="U152" s="42"/>
      <c r="V152" s="42"/>
      <c r="W152" s="42"/>
      <c r="X152" s="42"/>
    </row>
    <row r="153" spans="1:24" s="78" customFormat="1" x14ac:dyDescent="0.2">
      <c r="A153" s="98"/>
      <c r="B153" s="3"/>
      <c r="C153" s="3"/>
      <c r="D153" s="3"/>
      <c r="E153" s="98"/>
      <c r="F153" s="98"/>
      <c r="G153" s="98"/>
      <c r="H153" s="98"/>
      <c r="I153" s="98"/>
      <c r="J153" s="98"/>
      <c r="K153" s="98"/>
      <c r="L153" s="3"/>
      <c r="M153" s="81"/>
      <c r="N153" s="81"/>
      <c r="O153" s="81"/>
      <c r="P153" s="81"/>
      <c r="Q153" s="81"/>
      <c r="R153" s="81"/>
      <c r="S153" s="81"/>
      <c r="T153" s="42"/>
      <c r="U153" s="42"/>
      <c r="V153" s="42"/>
      <c r="W153" s="42"/>
      <c r="X153" s="42"/>
    </row>
    <row r="154" spans="1:24" s="78" customFormat="1" x14ac:dyDescent="0.2">
      <c r="A154" s="98"/>
      <c r="B154" s="3"/>
      <c r="C154" s="3"/>
      <c r="D154" s="3"/>
      <c r="E154" s="98"/>
      <c r="F154" s="98"/>
      <c r="G154" s="98"/>
      <c r="H154" s="98"/>
      <c r="I154" s="98"/>
      <c r="J154" s="98"/>
      <c r="K154" s="98"/>
      <c r="L154" s="3"/>
      <c r="M154" s="81"/>
      <c r="N154" s="81"/>
      <c r="O154" s="81"/>
      <c r="P154" s="81"/>
      <c r="Q154" s="81"/>
      <c r="R154" s="81"/>
      <c r="S154" s="81"/>
      <c r="T154" s="42"/>
      <c r="U154" s="42"/>
      <c r="V154" s="42"/>
      <c r="W154" s="42"/>
      <c r="X154" s="42"/>
    </row>
    <row r="155" spans="1:24" s="78" customFormat="1" x14ac:dyDescent="0.2">
      <c r="A155" s="98"/>
      <c r="B155" s="3"/>
      <c r="C155" s="3"/>
      <c r="D155" s="3"/>
      <c r="E155" s="98"/>
      <c r="F155" s="98"/>
      <c r="G155" s="98"/>
      <c r="H155" s="98"/>
      <c r="I155" s="98"/>
      <c r="J155" s="98"/>
      <c r="K155" s="98"/>
      <c r="L155" s="3"/>
      <c r="M155" s="81"/>
      <c r="N155" s="81"/>
      <c r="O155" s="81"/>
      <c r="P155" s="81"/>
      <c r="Q155" s="81"/>
      <c r="R155" s="81"/>
      <c r="S155" s="81"/>
      <c r="T155" s="42"/>
      <c r="U155" s="42"/>
      <c r="V155" s="42"/>
      <c r="W155" s="42"/>
      <c r="X155" s="42"/>
    </row>
    <row r="156" spans="1:24" s="78" customFormat="1" x14ac:dyDescent="0.2">
      <c r="A156" s="98"/>
      <c r="B156" s="3"/>
      <c r="C156" s="3"/>
      <c r="D156" s="3"/>
      <c r="E156" s="98"/>
      <c r="F156" s="98"/>
      <c r="G156" s="98"/>
      <c r="H156" s="98"/>
      <c r="I156" s="98"/>
      <c r="J156" s="98"/>
      <c r="K156" s="98"/>
      <c r="L156" s="3"/>
      <c r="M156" s="81"/>
      <c r="N156" s="81"/>
      <c r="O156" s="81"/>
      <c r="P156" s="81"/>
      <c r="Q156" s="81"/>
      <c r="R156" s="81"/>
      <c r="S156" s="81"/>
      <c r="T156" s="42"/>
      <c r="U156" s="42"/>
      <c r="V156" s="42"/>
      <c r="W156" s="42"/>
      <c r="X156" s="42"/>
    </row>
    <row r="157" spans="1:24" s="78" customFormat="1" x14ac:dyDescent="0.2">
      <c r="A157" s="98"/>
      <c r="B157" s="3"/>
      <c r="C157" s="3"/>
      <c r="D157" s="3"/>
      <c r="E157" s="98"/>
      <c r="F157" s="98"/>
      <c r="G157" s="98"/>
      <c r="H157" s="98"/>
      <c r="I157" s="98"/>
      <c r="J157" s="98"/>
      <c r="K157" s="98"/>
      <c r="L157" s="3"/>
      <c r="M157" s="81"/>
      <c r="N157" s="81"/>
      <c r="O157" s="81"/>
      <c r="P157" s="81"/>
      <c r="Q157" s="81"/>
      <c r="R157" s="81"/>
      <c r="S157" s="81"/>
      <c r="T157" s="42"/>
      <c r="U157" s="42"/>
      <c r="V157" s="42"/>
      <c r="W157" s="42"/>
      <c r="X157" s="42"/>
    </row>
    <row r="158" spans="1:24" s="78" customFormat="1" x14ac:dyDescent="0.2">
      <c r="A158" s="98"/>
      <c r="B158" s="3"/>
      <c r="C158" s="3"/>
      <c r="D158" s="3"/>
      <c r="E158" s="98"/>
      <c r="F158" s="98"/>
      <c r="G158" s="98"/>
      <c r="H158" s="98"/>
      <c r="I158" s="98"/>
      <c r="J158" s="98"/>
      <c r="K158" s="98"/>
      <c r="L158" s="3"/>
      <c r="M158" s="81"/>
      <c r="N158" s="81"/>
      <c r="O158" s="81"/>
      <c r="P158" s="81"/>
      <c r="Q158" s="81"/>
      <c r="R158" s="81"/>
      <c r="S158" s="81"/>
      <c r="T158" s="42"/>
      <c r="U158" s="42"/>
      <c r="V158" s="42"/>
      <c r="W158" s="42"/>
      <c r="X158" s="42"/>
    </row>
    <row r="159" spans="1:24" s="78" customFormat="1" x14ac:dyDescent="0.2">
      <c r="A159" s="98"/>
      <c r="B159" s="3"/>
      <c r="C159" s="3"/>
      <c r="D159" s="3"/>
      <c r="E159" s="98"/>
      <c r="F159" s="98"/>
      <c r="G159" s="98"/>
      <c r="H159" s="98"/>
      <c r="I159" s="98"/>
      <c r="J159" s="98"/>
      <c r="K159" s="98"/>
      <c r="L159" s="3"/>
      <c r="M159" s="81"/>
      <c r="N159" s="81"/>
      <c r="O159" s="81"/>
      <c r="P159" s="81"/>
      <c r="Q159" s="81"/>
      <c r="R159" s="81"/>
      <c r="S159" s="81"/>
      <c r="T159" s="42"/>
      <c r="U159" s="42"/>
      <c r="V159" s="42"/>
      <c r="W159" s="42"/>
      <c r="X159" s="42"/>
    </row>
    <row r="160" spans="1:24" s="78" customFormat="1" x14ac:dyDescent="0.2">
      <c r="A160" s="98"/>
      <c r="B160" s="3"/>
      <c r="C160" s="3"/>
      <c r="D160" s="3"/>
      <c r="E160" s="98"/>
      <c r="F160" s="98"/>
      <c r="G160" s="98"/>
      <c r="H160" s="98"/>
      <c r="I160" s="98"/>
      <c r="J160" s="98"/>
      <c r="K160" s="98"/>
      <c r="L160" s="3"/>
      <c r="M160" s="81"/>
      <c r="N160" s="81"/>
      <c r="O160" s="81"/>
      <c r="P160" s="81"/>
      <c r="Q160" s="81"/>
      <c r="R160" s="81"/>
      <c r="S160" s="81"/>
      <c r="T160" s="42"/>
      <c r="U160" s="42"/>
      <c r="V160" s="42"/>
      <c r="W160" s="42"/>
      <c r="X160" s="42"/>
    </row>
    <row r="161" spans="1:25" s="78" customFormat="1" x14ac:dyDescent="0.2">
      <c r="A161" s="98"/>
      <c r="B161" s="3"/>
      <c r="C161" s="3"/>
      <c r="D161" s="3"/>
      <c r="E161" s="98"/>
      <c r="F161" s="98"/>
      <c r="G161" s="98"/>
      <c r="H161" s="98"/>
      <c r="I161" s="98"/>
      <c r="J161" s="98"/>
      <c r="K161" s="98"/>
      <c r="L161" s="3"/>
      <c r="M161" s="81"/>
      <c r="N161" s="81"/>
      <c r="O161" s="81"/>
      <c r="P161" s="81"/>
      <c r="Q161" s="81"/>
      <c r="R161" s="81"/>
      <c r="S161" s="81"/>
      <c r="T161" s="42"/>
      <c r="U161" s="42"/>
      <c r="V161" s="42"/>
      <c r="W161" s="42"/>
      <c r="X161" s="42"/>
    </row>
    <row r="162" spans="1:25" s="78" customFormat="1" x14ac:dyDescent="0.2">
      <c r="A162" s="98"/>
      <c r="B162" s="3"/>
      <c r="C162" s="3"/>
      <c r="D162" s="3"/>
      <c r="E162" s="98"/>
      <c r="F162" s="98"/>
      <c r="G162" s="98"/>
      <c r="H162" s="98"/>
      <c r="I162" s="98"/>
      <c r="J162" s="98"/>
      <c r="K162" s="98"/>
      <c r="L162" s="3"/>
      <c r="M162" s="81"/>
      <c r="N162" s="81"/>
      <c r="O162" s="81"/>
      <c r="P162" s="81"/>
      <c r="Q162" s="81"/>
      <c r="R162" s="81"/>
      <c r="S162" s="81"/>
      <c r="T162" s="42"/>
      <c r="U162" s="42"/>
      <c r="V162" s="42"/>
      <c r="W162" s="42"/>
      <c r="X162" s="42"/>
    </row>
    <row r="163" spans="1:25" s="78" customFormat="1" x14ac:dyDescent="0.2">
      <c r="A163" s="98"/>
      <c r="B163" s="3"/>
      <c r="C163" s="3"/>
      <c r="D163" s="3"/>
      <c r="E163" s="98"/>
      <c r="F163" s="98"/>
      <c r="G163" s="98"/>
      <c r="H163" s="98"/>
      <c r="I163" s="98"/>
      <c r="J163" s="98"/>
      <c r="K163" s="98"/>
      <c r="L163" s="3"/>
      <c r="M163" s="81"/>
      <c r="N163" s="81"/>
      <c r="O163" s="81"/>
      <c r="P163" s="81"/>
      <c r="Q163" s="81"/>
      <c r="R163" s="81"/>
      <c r="S163" s="81"/>
      <c r="T163" s="42"/>
      <c r="U163" s="42"/>
      <c r="V163" s="42"/>
      <c r="W163" s="42"/>
      <c r="X163" s="42"/>
    </row>
    <row r="164" spans="1:25" s="78" customFormat="1" x14ac:dyDescent="0.2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3"/>
      <c r="M164" s="81"/>
      <c r="N164" s="81"/>
      <c r="O164" s="81"/>
      <c r="P164" s="81"/>
      <c r="Q164" s="81"/>
      <c r="R164" s="81"/>
      <c r="S164" s="81"/>
      <c r="T164" s="42"/>
      <c r="U164" s="42"/>
      <c r="V164" s="42"/>
      <c r="W164" s="42"/>
      <c r="X164" s="42"/>
      <c r="Y164" s="60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 tint="-0.499984740745262"/>
  </sheetPr>
  <dimension ref="A1:X189"/>
  <sheetViews>
    <sheetView showGridLines="0" zoomScaleNormal="100" zoomScaleSheetLayoutView="100" workbookViewId="0">
      <selection activeCell="N25" sqref="N25"/>
    </sheetView>
  </sheetViews>
  <sheetFormatPr baseColWidth="10" defaultRowHeight="12.75" x14ac:dyDescent="0.2"/>
  <cols>
    <col min="1" max="1" width="1.85546875" style="52" customWidth="1"/>
    <col min="2" max="2" width="13" style="52" customWidth="1"/>
    <col min="3" max="8" width="10.42578125" style="52" customWidth="1"/>
    <col min="9" max="9" width="13.42578125" style="52" customWidth="1"/>
    <col min="10" max="10" width="12.140625" style="52" customWidth="1"/>
    <col min="11" max="11" width="10.85546875" style="52" customWidth="1"/>
    <col min="12" max="12" width="1.7109375" style="3" customWidth="1"/>
    <col min="13" max="13" width="11.5703125" style="81" customWidth="1"/>
    <col min="14" max="14" width="16" style="81" customWidth="1"/>
    <col min="15" max="16" width="11.7109375" style="81" customWidth="1"/>
    <col min="17" max="17" width="11.85546875" style="81" bestFit="1" customWidth="1"/>
    <col min="18" max="24" width="11.42578125" style="42"/>
    <col min="25" max="16384" width="11.42578125" style="43"/>
  </cols>
  <sheetData>
    <row r="1" spans="1:17" ht="33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N1" s="80" t="s">
        <v>68</v>
      </c>
      <c r="O1" s="80"/>
      <c r="P1" s="80"/>
      <c r="Q1" s="42"/>
    </row>
    <row r="2" spans="1:17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N2" s="306">
        <v>224069</v>
      </c>
      <c r="O2" s="107">
        <v>42736</v>
      </c>
      <c r="P2" s="108">
        <v>299.50025581395346</v>
      </c>
      <c r="Q2" s="42"/>
    </row>
    <row r="3" spans="1:17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N3" s="306">
        <v>415402</v>
      </c>
      <c r="O3" s="107">
        <v>42767</v>
      </c>
      <c r="P3" s="108">
        <v>299.50025581395346</v>
      </c>
      <c r="Q3" s="42"/>
    </row>
    <row r="4" spans="1:17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N4" s="306">
        <v>352578</v>
      </c>
      <c r="O4" s="107">
        <v>42795</v>
      </c>
      <c r="P4" s="108">
        <v>299.50025581395346</v>
      </c>
      <c r="Q4" s="42"/>
    </row>
    <row r="5" spans="1:17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N5" s="306">
        <v>263142</v>
      </c>
      <c r="O5" s="107">
        <v>42826</v>
      </c>
      <c r="P5" s="108">
        <v>299.50025581395346</v>
      </c>
      <c r="Q5" s="42"/>
    </row>
    <row r="6" spans="1:17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6"/>
      <c r="N6" s="306">
        <v>282476</v>
      </c>
      <c r="O6" s="107">
        <v>42856</v>
      </c>
      <c r="P6" s="108">
        <v>299.50025581395346</v>
      </c>
      <c r="Q6" s="42"/>
    </row>
    <row r="7" spans="1:17" x14ac:dyDescent="0.2">
      <c r="A7" s="44"/>
      <c r="B7" s="45"/>
      <c r="C7" s="363" t="s">
        <v>69</v>
      </c>
      <c r="D7" s="363"/>
      <c r="E7" s="363"/>
      <c r="F7" s="363"/>
      <c r="G7" s="363"/>
      <c r="H7" s="363"/>
      <c r="I7" s="363"/>
      <c r="J7" s="363"/>
      <c r="K7" s="363"/>
      <c r="L7" s="46"/>
      <c r="N7" s="306">
        <v>232163</v>
      </c>
      <c r="O7" s="107">
        <v>42887</v>
      </c>
      <c r="P7" s="108">
        <v>299.50025581395346</v>
      </c>
      <c r="Q7" s="42"/>
    </row>
    <row r="8" spans="1:17" x14ac:dyDescent="0.2">
      <c r="A8" s="44"/>
      <c r="B8" s="45"/>
      <c r="C8" s="348" t="s">
        <v>243</v>
      </c>
      <c r="D8" s="348"/>
      <c r="E8" s="348"/>
      <c r="F8" s="348"/>
      <c r="G8" s="348"/>
      <c r="H8" s="348"/>
      <c r="I8" s="348"/>
      <c r="J8" s="348"/>
      <c r="K8" s="348"/>
      <c r="L8" s="46"/>
      <c r="N8" s="306">
        <v>257990</v>
      </c>
      <c r="O8" s="107">
        <v>42917</v>
      </c>
      <c r="P8" s="108">
        <v>299.50025581395346</v>
      </c>
      <c r="Q8" s="42"/>
    </row>
    <row r="9" spans="1:17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20"/>
      <c r="L9" s="46"/>
      <c r="N9" s="306">
        <v>380730</v>
      </c>
      <c r="O9" s="107">
        <v>42948</v>
      </c>
      <c r="P9" s="108">
        <v>299.50025581395346</v>
      </c>
      <c r="Q9" s="42"/>
    </row>
    <row r="10" spans="1:17" ht="15.75" customHeight="1" x14ac:dyDescent="0.2">
      <c r="A10" s="44"/>
      <c r="C10" s="358" t="s">
        <v>30</v>
      </c>
      <c r="D10" s="358"/>
      <c r="E10" s="358"/>
      <c r="F10" s="358"/>
      <c r="G10" s="358"/>
      <c r="H10" s="358"/>
      <c r="I10" s="350" t="s">
        <v>241</v>
      </c>
      <c r="J10" s="350" t="s">
        <v>233</v>
      </c>
      <c r="K10" s="350" t="s">
        <v>242</v>
      </c>
      <c r="L10" s="46"/>
      <c r="N10" s="306">
        <v>240658</v>
      </c>
      <c r="O10" s="107">
        <v>42979</v>
      </c>
      <c r="P10" s="108">
        <v>299.50025581395346</v>
      </c>
      <c r="Q10" s="42"/>
    </row>
    <row r="11" spans="1:17" x14ac:dyDescent="0.2">
      <c r="A11" s="44"/>
      <c r="C11" s="53">
        <v>2017</v>
      </c>
      <c r="D11" s="53">
        <v>2018</v>
      </c>
      <c r="E11" s="53">
        <v>2019</v>
      </c>
      <c r="F11" s="53">
        <v>2020</v>
      </c>
      <c r="G11" s="53">
        <v>2021</v>
      </c>
      <c r="H11" s="53">
        <v>2022</v>
      </c>
      <c r="I11" s="350"/>
      <c r="J11" s="350"/>
      <c r="K11" s="350"/>
      <c r="L11" s="46"/>
      <c r="N11" s="306">
        <v>233632</v>
      </c>
      <c r="O11" s="107">
        <v>43009</v>
      </c>
      <c r="P11" s="108">
        <v>299.50025581395346</v>
      </c>
      <c r="Q11" s="42"/>
    </row>
    <row r="12" spans="1:17" ht="12" customHeight="1" x14ac:dyDescent="0.2">
      <c r="A12" s="44"/>
      <c r="C12" s="50"/>
      <c r="D12" s="50"/>
      <c r="E12" s="50"/>
      <c r="F12" s="50"/>
      <c r="G12" s="50"/>
      <c r="H12" s="50"/>
      <c r="I12" s="50"/>
      <c r="J12" s="50"/>
      <c r="K12" s="50"/>
      <c r="L12" s="46"/>
      <c r="N12" s="306">
        <v>395034</v>
      </c>
      <c r="O12" s="107">
        <v>43040</v>
      </c>
      <c r="P12" s="108">
        <v>299.50025581395346</v>
      </c>
      <c r="Q12" s="42"/>
    </row>
    <row r="13" spans="1:17" x14ac:dyDescent="0.2">
      <c r="A13" s="44"/>
      <c r="B13" s="3" t="s">
        <v>46</v>
      </c>
      <c r="C13" s="100">
        <v>224.06899999999999</v>
      </c>
      <c r="D13" s="100">
        <v>353.346</v>
      </c>
      <c r="E13" s="100">
        <v>225.85599999999999</v>
      </c>
      <c r="F13" s="100">
        <v>357.18900000000002</v>
      </c>
      <c r="G13" s="100">
        <v>168.55699999999999</v>
      </c>
      <c r="H13" s="100">
        <v>334.16500000000002</v>
      </c>
      <c r="I13" s="55">
        <v>98.250443470161457</v>
      </c>
      <c r="J13" s="55">
        <v>198.25044347016146</v>
      </c>
      <c r="K13" s="55">
        <v>-52.810136930308602</v>
      </c>
      <c r="L13" s="46"/>
      <c r="M13" s="81">
        <v>1</v>
      </c>
      <c r="N13" s="306">
        <v>330874</v>
      </c>
      <c r="O13" s="107">
        <v>43070</v>
      </c>
      <c r="P13" s="108">
        <v>300.72899999999998</v>
      </c>
      <c r="Q13" s="42"/>
    </row>
    <row r="14" spans="1:17" x14ac:dyDescent="0.2">
      <c r="A14" s="44"/>
      <c r="B14" s="3" t="s">
        <v>47</v>
      </c>
      <c r="C14" s="100">
        <v>415.40199999999999</v>
      </c>
      <c r="D14" s="100">
        <v>288.63799999999998</v>
      </c>
      <c r="E14" s="100">
        <v>313.65800000000002</v>
      </c>
      <c r="F14" s="100">
        <v>435.03100000000001</v>
      </c>
      <c r="G14" s="100">
        <v>461.19900000000001</v>
      </c>
      <c r="H14" s="100">
        <v>227.166</v>
      </c>
      <c r="I14" s="55">
        <v>-50.744472559567569</v>
      </c>
      <c r="J14" s="55">
        <v>49.255527440432431</v>
      </c>
      <c r="K14" s="55">
        <v>6.0152035142323257</v>
      </c>
      <c r="L14" s="46"/>
      <c r="M14" s="81">
        <v>1</v>
      </c>
      <c r="N14" s="306">
        <v>353346</v>
      </c>
      <c r="O14" s="107">
        <v>43101</v>
      </c>
      <c r="P14" s="108">
        <v>311.5020833333333</v>
      </c>
      <c r="Q14" s="42"/>
    </row>
    <row r="15" spans="1:17" x14ac:dyDescent="0.2">
      <c r="A15" s="44"/>
      <c r="B15" s="3" t="s">
        <v>48</v>
      </c>
      <c r="C15" s="100">
        <v>352.57799999999997</v>
      </c>
      <c r="D15" s="100">
        <v>137.50299999999999</v>
      </c>
      <c r="E15" s="100">
        <v>399.96300000000002</v>
      </c>
      <c r="F15" s="100">
        <v>158.422</v>
      </c>
      <c r="G15" s="100">
        <v>231.89099999999999</v>
      </c>
      <c r="H15" s="100">
        <v>329.45600000000002</v>
      </c>
      <c r="I15" s="55">
        <v>42.073646670202812</v>
      </c>
      <c r="J15" s="55">
        <v>142.07364667020281</v>
      </c>
      <c r="K15" s="55">
        <v>46.375503402305227</v>
      </c>
      <c r="L15" s="46"/>
      <c r="M15" s="81">
        <v>1</v>
      </c>
      <c r="N15" s="306">
        <v>288638</v>
      </c>
      <c r="O15" s="107">
        <v>43132</v>
      </c>
      <c r="P15" s="108">
        <v>300.93841666666668</v>
      </c>
      <c r="Q15" s="42"/>
    </row>
    <row r="16" spans="1:17" x14ac:dyDescent="0.2">
      <c r="A16" s="44"/>
      <c r="B16" s="3" t="s">
        <v>49</v>
      </c>
      <c r="C16" s="100">
        <v>263.142</v>
      </c>
      <c r="D16" s="100">
        <v>270.31900000000002</v>
      </c>
      <c r="E16" s="100">
        <v>236.27799999999999</v>
      </c>
      <c r="F16" s="100">
        <v>60.524999999999999</v>
      </c>
      <c r="G16" s="100">
        <v>204.59700000000001</v>
      </c>
      <c r="H16" s="100">
        <v>563.19799999999998</v>
      </c>
      <c r="I16" s="55">
        <v>175.27187593170964</v>
      </c>
      <c r="J16" s="55">
        <v>275.27187593170964</v>
      </c>
      <c r="K16" s="55">
        <v>238.03717472118961</v>
      </c>
      <c r="L16" s="46"/>
      <c r="M16" s="81">
        <v>1</v>
      </c>
      <c r="N16" s="306">
        <v>137503</v>
      </c>
      <c r="O16" s="107">
        <v>43160</v>
      </c>
      <c r="P16" s="108">
        <v>283.01549999999997</v>
      </c>
      <c r="Q16" s="112"/>
    </row>
    <row r="17" spans="1:17" x14ac:dyDescent="0.2">
      <c r="A17" s="44"/>
      <c r="B17" s="3" t="s">
        <v>50</v>
      </c>
      <c r="C17" s="100">
        <v>282.476</v>
      </c>
      <c r="D17" s="100">
        <v>368.721</v>
      </c>
      <c r="E17" s="100">
        <v>379.21199999999999</v>
      </c>
      <c r="F17" s="100">
        <v>185.30099999999999</v>
      </c>
      <c r="G17" s="100">
        <v>353.40600000000001</v>
      </c>
      <c r="H17" s="100">
        <v>265.06900000000002</v>
      </c>
      <c r="I17" s="55">
        <v>-24.995897070225183</v>
      </c>
      <c r="J17" s="55">
        <v>75.004102929774817</v>
      </c>
      <c r="K17" s="55">
        <v>90.719963734680348</v>
      </c>
      <c r="L17" s="46"/>
      <c r="M17" s="81">
        <v>1</v>
      </c>
      <c r="N17" s="306">
        <v>270319</v>
      </c>
      <c r="O17" s="107">
        <v>43191</v>
      </c>
      <c r="P17" s="108">
        <v>283.61358333333334</v>
      </c>
      <c r="Q17" s="42"/>
    </row>
    <row r="18" spans="1:17" x14ac:dyDescent="0.2">
      <c r="A18" s="44"/>
      <c r="B18" s="3" t="s">
        <v>51</v>
      </c>
      <c r="C18" s="100">
        <v>232.16300000000001</v>
      </c>
      <c r="D18" s="100">
        <v>125.151</v>
      </c>
      <c r="E18" s="100">
        <v>357.34899999999999</v>
      </c>
      <c r="F18" s="100">
        <v>228.131</v>
      </c>
      <c r="G18" s="100">
        <v>387.42700000000002</v>
      </c>
      <c r="H18" s="100">
        <v>360.05</v>
      </c>
      <c r="I18" s="55">
        <v>-7.0663634697633366</v>
      </c>
      <c r="J18" s="55">
        <v>92.933636530236669</v>
      </c>
      <c r="K18" s="55">
        <v>69.826547027804224</v>
      </c>
      <c r="L18" s="46"/>
      <c r="M18" s="81">
        <v>1</v>
      </c>
      <c r="N18" s="306">
        <v>368721</v>
      </c>
      <c r="O18" s="107">
        <v>43221</v>
      </c>
      <c r="P18" s="108">
        <v>290.8006666666667</v>
      </c>
      <c r="Q18" s="42"/>
    </row>
    <row r="19" spans="1:17" x14ac:dyDescent="0.2">
      <c r="A19" s="44"/>
      <c r="B19" s="3" t="s">
        <v>52</v>
      </c>
      <c r="C19" s="100">
        <v>257.99</v>
      </c>
      <c r="D19" s="100">
        <v>443.74799999999999</v>
      </c>
      <c r="E19" s="100">
        <v>374.14299999999997</v>
      </c>
      <c r="F19" s="100">
        <v>313.32100000000003</v>
      </c>
      <c r="G19" s="100">
        <v>250.315</v>
      </c>
      <c r="H19" s="100">
        <v>792.43799999999999</v>
      </c>
      <c r="I19" s="55">
        <v>216.57631384455587</v>
      </c>
      <c r="J19" s="55">
        <v>316.57631384455584</v>
      </c>
      <c r="K19" s="55">
        <v>-20.109089400327463</v>
      </c>
      <c r="L19" s="46"/>
      <c r="M19" s="81">
        <v>1</v>
      </c>
      <c r="N19" s="306">
        <v>125151</v>
      </c>
      <c r="O19" s="107">
        <v>43252</v>
      </c>
      <c r="P19" s="108">
        <v>281.88299999999998</v>
      </c>
      <c r="Q19" s="42"/>
    </row>
    <row r="20" spans="1:17" x14ac:dyDescent="0.2">
      <c r="A20" s="44"/>
      <c r="B20" s="3" t="s">
        <v>53</v>
      </c>
      <c r="C20" s="100">
        <v>380.73</v>
      </c>
      <c r="D20" s="100">
        <v>314.06200000000001</v>
      </c>
      <c r="E20" s="100">
        <v>420.71</v>
      </c>
      <c r="F20" s="100">
        <v>239.27</v>
      </c>
      <c r="G20" s="100">
        <v>171.11799999999999</v>
      </c>
      <c r="H20" s="100">
        <v>747.80600000000004</v>
      </c>
      <c r="I20" s="55">
        <v>337.01188653443825</v>
      </c>
      <c r="J20" s="55">
        <v>437.01188653443825</v>
      </c>
      <c r="K20" s="55">
        <v>-28.483303381117576</v>
      </c>
      <c r="L20" s="46"/>
      <c r="M20" s="81">
        <v>1</v>
      </c>
      <c r="N20" s="306">
        <v>443748</v>
      </c>
      <c r="O20" s="107">
        <v>43282</v>
      </c>
      <c r="P20" s="108">
        <v>297.3628333333333</v>
      </c>
      <c r="Q20" s="42"/>
    </row>
    <row r="21" spans="1:17" x14ac:dyDescent="0.2">
      <c r="A21" s="44"/>
      <c r="B21" s="3" t="s">
        <v>54</v>
      </c>
      <c r="C21" s="100">
        <v>240.65799999999999</v>
      </c>
      <c r="D21" s="100">
        <v>211.55099999999999</v>
      </c>
      <c r="E21" s="100">
        <v>270.096</v>
      </c>
      <c r="F21" s="100">
        <v>414.03399999999999</v>
      </c>
      <c r="G21" s="100">
        <v>210.369</v>
      </c>
      <c r="H21" s="100">
        <v>468.00299999999999</v>
      </c>
      <c r="I21" s="55">
        <v>122.46766396189552</v>
      </c>
      <c r="J21" s="55">
        <v>222.46766396189551</v>
      </c>
      <c r="K21" s="55">
        <v>-49.190404652757977</v>
      </c>
      <c r="L21" s="46"/>
      <c r="M21" s="81">
        <v>1</v>
      </c>
      <c r="N21" s="306">
        <v>314062</v>
      </c>
      <c r="O21" s="107">
        <v>43313</v>
      </c>
      <c r="P21" s="108">
        <v>291.80716666666666</v>
      </c>
      <c r="Q21" s="42"/>
    </row>
    <row r="22" spans="1:17" x14ac:dyDescent="0.2">
      <c r="A22" s="44"/>
      <c r="B22" s="3" t="s">
        <v>55</v>
      </c>
      <c r="C22" s="100">
        <v>233.63200000000001</v>
      </c>
      <c r="D22" s="100">
        <v>172.35599999999999</v>
      </c>
      <c r="E22" s="100">
        <v>254.774</v>
      </c>
      <c r="F22" s="100">
        <v>295.23200000000003</v>
      </c>
      <c r="G22" s="100">
        <v>163.536</v>
      </c>
      <c r="H22" s="100">
        <v>525.73699999999997</v>
      </c>
      <c r="I22" s="55">
        <v>221.48089717248797</v>
      </c>
      <c r="J22" s="55">
        <v>321.48089717248797</v>
      </c>
      <c r="K22" s="55">
        <v>-44.60763060914806</v>
      </c>
      <c r="L22" s="46"/>
      <c r="M22" s="81">
        <v>1</v>
      </c>
      <c r="N22" s="306">
        <v>211551</v>
      </c>
      <c r="O22" s="107">
        <v>43344</v>
      </c>
      <c r="P22" s="108">
        <v>289.38158333333331</v>
      </c>
      <c r="Q22" s="42"/>
    </row>
    <row r="23" spans="1:17" x14ac:dyDescent="0.2">
      <c r="A23" s="44"/>
      <c r="B23" s="3" t="s">
        <v>56</v>
      </c>
      <c r="C23" s="100">
        <v>395.03399999999999</v>
      </c>
      <c r="D23" s="100">
        <v>316.01100000000002</v>
      </c>
      <c r="E23" s="100">
        <v>230.947</v>
      </c>
      <c r="F23" s="100">
        <v>233.798</v>
      </c>
      <c r="G23" s="100">
        <v>306.90100000000001</v>
      </c>
      <c r="H23" s="163">
        <v>553.28899999999999</v>
      </c>
      <c r="I23" s="57">
        <v>80.282566690887265</v>
      </c>
      <c r="J23" s="57">
        <v>180.28256669088728</v>
      </c>
      <c r="K23" s="57">
        <v>31.267589970829523</v>
      </c>
      <c r="L23" s="46"/>
      <c r="M23" s="81">
        <v>1</v>
      </c>
      <c r="N23" s="306">
        <v>172356</v>
      </c>
      <c r="O23" s="107">
        <v>43374</v>
      </c>
      <c r="P23" s="108">
        <v>284.27525000000003</v>
      </c>
      <c r="Q23" s="42"/>
    </row>
    <row r="24" spans="1:17" x14ac:dyDescent="0.2">
      <c r="A24" s="44"/>
      <c r="B24" s="3" t="s">
        <v>57</v>
      </c>
      <c r="C24" s="100">
        <v>330.87400000000002</v>
      </c>
      <c r="D24" s="100">
        <v>452.54899999999998</v>
      </c>
      <c r="E24" s="100">
        <v>614.90200000000004</v>
      </c>
      <c r="F24" s="100">
        <v>375.56</v>
      </c>
      <c r="G24" s="100">
        <v>322.99</v>
      </c>
      <c r="H24" s="100"/>
      <c r="I24" s="55"/>
      <c r="J24" s="55"/>
      <c r="K24" s="55">
        <v>-13.997763340078818</v>
      </c>
      <c r="L24" s="46"/>
      <c r="M24" s="81" t="s">
        <v>235</v>
      </c>
      <c r="N24" s="306">
        <v>316011</v>
      </c>
      <c r="O24" s="107">
        <v>43405</v>
      </c>
      <c r="P24" s="108">
        <v>277.69</v>
      </c>
      <c r="Q24" s="42"/>
    </row>
    <row r="25" spans="1:17" x14ac:dyDescent="0.2">
      <c r="A25" s="44"/>
      <c r="B25" s="61" t="s">
        <v>58</v>
      </c>
      <c r="C25" s="101">
        <v>3608.7480000000005</v>
      </c>
      <c r="D25" s="101">
        <v>3453.9549999999995</v>
      </c>
      <c r="E25" s="101">
        <v>4077.8879999999999</v>
      </c>
      <c r="F25" s="101">
        <v>3295.8139999999999</v>
      </c>
      <c r="G25" s="101">
        <v>3232.3059999999996</v>
      </c>
      <c r="H25" s="101">
        <v>5166.3770000000004</v>
      </c>
      <c r="I25" s="60"/>
      <c r="J25" s="60"/>
      <c r="K25" s="60"/>
      <c r="L25" s="46"/>
      <c r="M25" s="150"/>
      <c r="N25" s="306">
        <v>452549</v>
      </c>
      <c r="O25" s="107">
        <v>43435</v>
      </c>
      <c r="P25" s="108">
        <v>287.82958333333329</v>
      </c>
      <c r="Q25" s="42"/>
    </row>
    <row r="26" spans="1:17" x14ac:dyDescent="0.2">
      <c r="A26" s="44"/>
      <c r="B26" s="61" t="s">
        <v>59</v>
      </c>
      <c r="C26" s="92"/>
      <c r="D26" s="62">
        <v>-4.2893823564294609</v>
      </c>
      <c r="E26" s="62">
        <v>18.064305991247732</v>
      </c>
      <c r="F26" s="62">
        <v>-19.178408038671002</v>
      </c>
      <c r="G26" s="62">
        <v>-1.9269291288889545</v>
      </c>
      <c r="H26" s="62">
        <v>59.835640561258785</v>
      </c>
      <c r="I26" s="60"/>
      <c r="J26" s="60"/>
      <c r="K26" s="60"/>
      <c r="L26" s="46"/>
      <c r="M26" s="150"/>
      <c r="N26" s="306">
        <v>225856</v>
      </c>
      <c r="O26" s="107">
        <v>43466</v>
      </c>
      <c r="P26" s="108">
        <v>277.20541666666668</v>
      </c>
      <c r="Q26" s="42"/>
    </row>
    <row r="27" spans="1:17" x14ac:dyDescent="0.2">
      <c r="A27" s="44"/>
      <c r="B27" s="3"/>
      <c r="C27" s="58"/>
      <c r="D27" s="58"/>
      <c r="E27" s="58"/>
      <c r="F27" s="58"/>
      <c r="G27" s="58"/>
      <c r="H27" s="59"/>
      <c r="I27" s="65"/>
      <c r="J27" s="65"/>
      <c r="K27" s="65"/>
      <c r="L27" s="46"/>
      <c r="M27" s="150"/>
      <c r="N27" s="306">
        <v>313658</v>
      </c>
      <c r="O27" s="107">
        <v>43497</v>
      </c>
      <c r="P27" s="108">
        <v>279.29041666666666</v>
      </c>
      <c r="Q27" s="42"/>
    </row>
    <row r="28" spans="1:17" x14ac:dyDescent="0.2">
      <c r="A28" s="44"/>
      <c r="B28" s="61" t="s">
        <v>26</v>
      </c>
      <c r="C28" s="101">
        <v>3277.8740000000003</v>
      </c>
      <c r="D28" s="101">
        <v>3001.4059999999995</v>
      </c>
      <c r="E28" s="101">
        <v>3462.9859999999999</v>
      </c>
      <c r="F28" s="101">
        <v>2920.2539999999999</v>
      </c>
      <c r="G28" s="101">
        <v>2909.3159999999998</v>
      </c>
      <c r="H28" s="163">
        <v>5166.3770000000004</v>
      </c>
      <c r="I28" s="57">
        <v>77.580469086204488</v>
      </c>
      <c r="J28" s="57">
        <v>177.58046908620449</v>
      </c>
      <c r="K28" s="57">
        <v>-0.37455645981480101</v>
      </c>
      <c r="L28" s="46"/>
      <c r="M28" s="150"/>
      <c r="N28" s="306">
        <v>399963</v>
      </c>
      <c r="O28" s="107">
        <v>43525</v>
      </c>
      <c r="P28" s="108">
        <v>301.16208333333333</v>
      </c>
      <c r="Q28" s="42"/>
    </row>
    <row r="29" spans="1:17" x14ac:dyDescent="0.2">
      <c r="A29" s="44"/>
      <c r="B29" s="61" t="s">
        <v>59</v>
      </c>
      <c r="C29" s="92"/>
      <c r="D29" s="62">
        <v>-8.4343693503777359</v>
      </c>
      <c r="E29" s="62">
        <v>15.378792472594526</v>
      </c>
      <c r="F29" s="62">
        <v>-15.672370607331365</v>
      </c>
      <c r="G29" s="62">
        <v>-0.37455645981480101</v>
      </c>
      <c r="H29" s="57">
        <v>77.580469086204488</v>
      </c>
      <c r="I29" s="63"/>
      <c r="J29" s="63"/>
      <c r="K29" s="63"/>
      <c r="L29" s="46"/>
      <c r="M29" s="150"/>
      <c r="N29" s="306">
        <v>236278</v>
      </c>
      <c r="O29" s="107">
        <v>43556</v>
      </c>
      <c r="P29" s="108">
        <v>298.32533333333333</v>
      </c>
      <c r="Q29" s="42"/>
    </row>
    <row r="30" spans="1:17" ht="12" customHeight="1" x14ac:dyDescent="0.2">
      <c r="A30" s="44"/>
      <c r="C30" s="64"/>
      <c r="D30" s="64"/>
      <c r="E30" s="64"/>
      <c r="F30" s="64"/>
      <c r="G30" s="59"/>
      <c r="H30" s="59"/>
      <c r="I30" s="65"/>
      <c r="J30" s="65"/>
      <c r="K30" s="65"/>
      <c r="L30" s="46"/>
      <c r="M30" s="150"/>
      <c r="N30" s="306">
        <v>379212</v>
      </c>
      <c r="O30" s="107">
        <v>43586</v>
      </c>
      <c r="P30" s="108">
        <v>299.19958333333329</v>
      </c>
      <c r="Q30" s="42"/>
    </row>
    <row r="31" spans="1:17" ht="12" customHeight="1" x14ac:dyDescent="0.2">
      <c r="A31" s="44"/>
      <c r="C31" s="67"/>
      <c r="D31" s="67"/>
      <c r="G31" s="67"/>
      <c r="H31" s="67"/>
      <c r="I31" s="67"/>
      <c r="J31" s="67"/>
      <c r="K31" s="67"/>
      <c r="L31" s="46"/>
      <c r="M31" s="150"/>
      <c r="N31" s="306">
        <v>357349</v>
      </c>
      <c r="O31" s="107">
        <v>43617</v>
      </c>
      <c r="P31" s="108">
        <v>318.54941666666667</v>
      </c>
      <c r="Q31" s="42"/>
    </row>
    <row r="32" spans="1:17" ht="14.25" customHeight="1" x14ac:dyDescent="0.2">
      <c r="A32" s="44"/>
      <c r="B32" s="67"/>
      <c r="C32" s="347" t="s">
        <v>69</v>
      </c>
      <c r="D32" s="347"/>
      <c r="E32" s="347"/>
      <c r="F32" s="347"/>
      <c r="G32" s="347"/>
      <c r="H32" s="347"/>
      <c r="I32" s="347"/>
      <c r="J32" s="347"/>
      <c r="K32" s="67"/>
      <c r="L32" s="46"/>
      <c r="M32" s="150"/>
      <c r="N32" s="306">
        <v>374143</v>
      </c>
      <c r="O32" s="107">
        <v>43647</v>
      </c>
      <c r="P32" s="108">
        <v>312.74900000000002</v>
      </c>
      <c r="Q32" s="42"/>
    </row>
    <row r="33" spans="1:24" x14ac:dyDescent="0.2">
      <c r="A33" s="68"/>
      <c r="C33" s="347" t="s">
        <v>244</v>
      </c>
      <c r="D33" s="347"/>
      <c r="E33" s="347"/>
      <c r="F33" s="347"/>
      <c r="G33" s="347"/>
      <c r="H33" s="347"/>
      <c r="I33" s="347"/>
      <c r="J33" s="347"/>
      <c r="K33" s="67"/>
      <c r="L33" s="113"/>
      <c r="M33" s="150"/>
      <c r="N33" s="306">
        <v>420710</v>
      </c>
      <c r="O33" s="107">
        <v>43678</v>
      </c>
      <c r="P33" s="108">
        <v>321.63633333333331</v>
      </c>
      <c r="Q33" s="42"/>
    </row>
    <row r="34" spans="1:24" x14ac:dyDescent="0.2">
      <c r="A34" s="68"/>
      <c r="C34" s="69"/>
      <c r="D34" s="69"/>
      <c r="E34" s="69"/>
      <c r="F34" s="69"/>
      <c r="G34" s="70"/>
      <c r="H34" s="70"/>
      <c r="I34" s="71"/>
      <c r="J34" s="71"/>
      <c r="K34" s="71"/>
      <c r="L34" s="46"/>
      <c r="M34" s="150"/>
      <c r="N34" s="306">
        <v>270096</v>
      </c>
      <c r="O34" s="107">
        <v>43709</v>
      </c>
      <c r="P34" s="108">
        <v>326.51508333333334</v>
      </c>
      <c r="Q34" s="42"/>
    </row>
    <row r="35" spans="1:24" x14ac:dyDescent="0.2">
      <c r="A35" s="68"/>
      <c r="C35" s="69"/>
      <c r="D35" s="69"/>
      <c r="E35" s="69"/>
      <c r="F35" s="69"/>
      <c r="G35" s="70"/>
      <c r="H35" s="70"/>
      <c r="I35" s="71"/>
      <c r="J35" s="71"/>
      <c r="K35" s="71"/>
      <c r="L35" s="46"/>
      <c r="M35" s="150"/>
      <c r="N35" s="306">
        <v>254774</v>
      </c>
      <c r="O35" s="107">
        <v>43739</v>
      </c>
      <c r="P35" s="108">
        <v>333.38324999999998</v>
      </c>
      <c r="Q35" s="42"/>
    </row>
    <row r="36" spans="1:24" x14ac:dyDescent="0.2">
      <c r="A36" s="68"/>
      <c r="C36" s="69"/>
      <c r="D36" s="69"/>
      <c r="E36" s="69"/>
      <c r="F36" s="69"/>
      <c r="G36" s="70"/>
      <c r="H36" s="70"/>
      <c r="I36" s="71"/>
      <c r="J36" s="71"/>
      <c r="K36" s="71"/>
      <c r="L36" s="46"/>
      <c r="M36" s="150"/>
      <c r="N36" s="306">
        <v>230947</v>
      </c>
      <c r="O36" s="107">
        <v>43770</v>
      </c>
      <c r="P36" s="108">
        <v>326.29458333333332</v>
      </c>
      <c r="Q36" s="42"/>
    </row>
    <row r="37" spans="1:24" x14ac:dyDescent="0.2">
      <c r="A37" s="68"/>
      <c r="C37" s="69"/>
      <c r="D37" s="69"/>
      <c r="E37" s="69"/>
      <c r="F37" s="69"/>
      <c r="G37" s="70"/>
      <c r="H37" s="70"/>
      <c r="I37" s="71"/>
      <c r="J37" s="71"/>
      <c r="K37" s="71"/>
      <c r="L37" s="46"/>
      <c r="M37" s="150"/>
      <c r="N37" s="306">
        <v>614902</v>
      </c>
      <c r="O37" s="107">
        <v>43800</v>
      </c>
      <c r="P37" s="108">
        <v>339.82400000000001</v>
      </c>
      <c r="Q37" s="42"/>
    </row>
    <row r="38" spans="1:24" x14ac:dyDescent="0.2">
      <c r="A38" s="68"/>
      <c r="C38" s="69"/>
      <c r="D38" s="69"/>
      <c r="E38" s="69"/>
      <c r="F38" s="69"/>
      <c r="G38" s="70"/>
      <c r="H38" s="70"/>
      <c r="I38" s="71"/>
      <c r="J38" s="71"/>
      <c r="K38" s="71"/>
      <c r="L38" s="46"/>
      <c r="M38" s="150"/>
      <c r="N38" s="306">
        <v>357189</v>
      </c>
      <c r="O38" s="107">
        <v>43831</v>
      </c>
      <c r="P38" s="108">
        <v>350.76841666666667</v>
      </c>
      <c r="Q38" s="42"/>
    </row>
    <row r="39" spans="1:24" x14ac:dyDescent="0.2">
      <c r="A39" s="68"/>
      <c r="C39" s="69"/>
      <c r="D39" s="69"/>
      <c r="E39" s="69"/>
      <c r="F39" s="69"/>
      <c r="G39" s="70"/>
      <c r="H39" s="70"/>
      <c r="I39" s="71"/>
      <c r="J39" s="71"/>
      <c r="K39" s="71"/>
      <c r="L39" s="46"/>
      <c r="M39" s="150"/>
      <c r="N39" s="306">
        <v>435031</v>
      </c>
      <c r="O39" s="107">
        <v>43862</v>
      </c>
      <c r="P39" s="108">
        <v>360.88283333333334</v>
      </c>
      <c r="Q39" s="42"/>
    </row>
    <row r="40" spans="1:24" x14ac:dyDescent="0.2">
      <c r="A40" s="68"/>
      <c r="C40" s="69"/>
      <c r="D40" s="69"/>
      <c r="E40" s="69"/>
      <c r="F40" s="69"/>
      <c r="G40" s="70"/>
      <c r="H40" s="70"/>
      <c r="I40" s="71"/>
      <c r="J40" s="71"/>
      <c r="K40" s="71"/>
      <c r="L40" s="46"/>
      <c r="M40" s="150"/>
      <c r="N40" s="306">
        <v>158422</v>
      </c>
      <c r="O40" s="107">
        <v>43891</v>
      </c>
      <c r="P40" s="108">
        <v>340.75441666666671</v>
      </c>
      <c r="Q40" s="42"/>
    </row>
    <row r="41" spans="1:24" x14ac:dyDescent="0.2">
      <c r="A41" s="68"/>
      <c r="C41" s="69"/>
      <c r="D41" s="69"/>
      <c r="E41" s="69"/>
      <c r="F41" s="69"/>
      <c r="G41" s="70"/>
      <c r="H41" s="70"/>
      <c r="I41" s="71"/>
      <c r="J41" s="71"/>
      <c r="K41" s="71"/>
      <c r="L41" s="46"/>
      <c r="M41" s="150"/>
      <c r="N41" s="306">
        <v>60525</v>
      </c>
      <c r="O41" s="107">
        <v>43922</v>
      </c>
      <c r="P41" s="108">
        <v>326.10833333333329</v>
      </c>
      <c r="Q41" s="42"/>
    </row>
    <row r="42" spans="1:24" x14ac:dyDescent="0.2">
      <c r="A42" s="68"/>
      <c r="C42" s="69"/>
      <c r="D42" s="69"/>
      <c r="E42" s="69"/>
      <c r="F42" s="69"/>
      <c r="G42" s="70"/>
      <c r="H42" s="70"/>
      <c r="I42" s="71"/>
      <c r="J42" s="71"/>
      <c r="K42" s="71"/>
      <c r="L42" s="46"/>
      <c r="M42" s="150"/>
      <c r="N42" s="306">
        <v>185301</v>
      </c>
      <c r="O42" s="107">
        <v>43952</v>
      </c>
      <c r="P42" s="108">
        <v>309.94908333333331</v>
      </c>
      <c r="Q42" s="42"/>
    </row>
    <row r="43" spans="1:24" x14ac:dyDescent="0.2">
      <c r="A43" s="68"/>
      <c r="C43" s="69"/>
      <c r="D43" s="69"/>
      <c r="E43" s="69"/>
      <c r="F43" s="69"/>
      <c r="G43" s="70"/>
      <c r="H43" s="70"/>
      <c r="I43" s="71"/>
      <c r="J43" s="71"/>
      <c r="K43" s="71"/>
      <c r="L43" s="46"/>
      <c r="M43" s="150"/>
      <c r="N43" s="306">
        <v>228131</v>
      </c>
      <c r="O43" s="107">
        <v>43983</v>
      </c>
      <c r="P43" s="108">
        <v>299.18091666666669</v>
      </c>
      <c r="Q43" s="42"/>
    </row>
    <row r="44" spans="1:24" x14ac:dyDescent="0.2">
      <c r="A44" s="68"/>
      <c r="C44" s="69"/>
      <c r="D44" s="69"/>
      <c r="E44" s="69"/>
      <c r="F44" s="69"/>
      <c r="G44" s="70"/>
      <c r="H44" s="70"/>
      <c r="I44" s="71"/>
      <c r="J44" s="71"/>
      <c r="K44" s="71"/>
      <c r="L44" s="46"/>
      <c r="M44" s="150"/>
      <c r="N44" s="306">
        <v>313321</v>
      </c>
      <c r="O44" s="107">
        <v>44013</v>
      </c>
      <c r="P44" s="108">
        <v>294.11241666666666</v>
      </c>
      <c r="Q44" s="42"/>
    </row>
    <row r="45" spans="1:24" x14ac:dyDescent="0.2">
      <c r="A45" s="68"/>
      <c r="B45" s="66"/>
      <c r="C45" s="70"/>
      <c r="D45" s="70"/>
      <c r="E45" s="70"/>
      <c r="F45" s="70"/>
      <c r="G45" s="70"/>
      <c r="H45" s="70"/>
      <c r="I45" s="74"/>
      <c r="J45" s="74"/>
      <c r="K45" s="74"/>
      <c r="L45" s="46"/>
      <c r="M45" s="150"/>
      <c r="N45" s="306">
        <v>239270</v>
      </c>
      <c r="O45" s="107">
        <v>44044</v>
      </c>
      <c r="P45" s="108">
        <v>278.99241666666671</v>
      </c>
      <c r="Q45" s="42"/>
    </row>
    <row r="46" spans="1:24" x14ac:dyDescent="0.2">
      <c r="A46" s="15"/>
      <c r="B46" s="61"/>
      <c r="C46" s="89"/>
      <c r="D46" s="89"/>
      <c r="E46" s="89"/>
      <c r="F46" s="89"/>
      <c r="G46" s="89"/>
      <c r="H46" s="89"/>
      <c r="I46" s="74"/>
      <c r="J46" s="74"/>
      <c r="K46" s="74"/>
      <c r="L46" s="46"/>
      <c r="N46" s="306">
        <v>414034</v>
      </c>
      <c r="O46" s="107">
        <v>44075</v>
      </c>
      <c r="P46" s="108">
        <v>290.98725000000002</v>
      </c>
      <c r="Q46" s="42"/>
    </row>
    <row r="47" spans="1:24" x14ac:dyDescent="0.2">
      <c r="A47" s="201" t="s">
        <v>24</v>
      </c>
      <c r="B47" s="13"/>
      <c r="C47" s="13"/>
      <c r="D47" s="13"/>
      <c r="E47" s="13"/>
      <c r="F47" s="13"/>
      <c r="G47" s="13"/>
      <c r="H47" s="13"/>
      <c r="I47" s="75"/>
      <c r="J47" s="75"/>
      <c r="K47" s="75"/>
      <c r="L47" s="76"/>
      <c r="N47" s="306">
        <v>295232</v>
      </c>
      <c r="O47" s="107">
        <v>44105</v>
      </c>
      <c r="P47" s="108">
        <v>294.35874999999999</v>
      </c>
      <c r="Q47" s="42"/>
    </row>
    <row r="48" spans="1:24" s="78" customFormat="1" x14ac:dyDescent="0.2">
      <c r="A48" s="1"/>
      <c r="B48" s="79"/>
      <c r="C48" s="79"/>
      <c r="D48" s="79"/>
      <c r="E48" s="79"/>
      <c r="F48" s="79"/>
      <c r="G48" s="1"/>
      <c r="H48" s="1"/>
      <c r="I48" s="77"/>
      <c r="J48" s="77"/>
      <c r="K48" s="77"/>
      <c r="L48" s="1"/>
      <c r="M48" s="81"/>
      <c r="N48" s="306">
        <v>233798</v>
      </c>
      <c r="O48" s="107">
        <v>44136</v>
      </c>
      <c r="P48" s="108">
        <v>294.59633333333329</v>
      </c>
      <c r="Q48" s="42"/>
      <c r="R48" s="42"/>
      <c r="S48" s="42"/>
      <c r="T48" s="42"/>
      <c r="U48" s="42"/>
      <c r="V48" s="42"/>
      <c r="W48" s="42"/>
      <c r="X48" s="42"/>
    </row>
    <row r="49" spans="1:24" s="78" customFormat="1" x14ac:dyDescent="0.2">
      <c r="A49" s="1"/>
      <c r="B49" s="1"/>
      <c r="C49" s="1"/>
      <c r="D49" s="1"/>
      <c r="E49" s="1"/>
      <c r="F49" s="79"/>
      <c r="G49" s="1"/>
      <c r="H49" s="1"/>
      <c r="I49" s="77"/>
      <c r="J49" s="77"/>
      <c r="K49" s="77"/>
      <c r="L49" s="1"/>
      <c r="M49" s="81"/>
      <c r="N49" s="306">
        <v>375560</v>
      </c>
      <c r="O49" s="107">
        <v>44166</v>
      </c>
      <c r="P49" s="108">
        <v>274.65116666666671</v>
      </c>
      <c r="Q49" s="42"/>
      <c r="R49" s="42"/>
      <c r="S49" s="42"/>
      <c r="T49" s="42"/>
      <c r="U49" s="42"/>
      <c r="V49" s="42"/>
      <c r="W49" s="42"/>
      <c r="X49" s="42"/>
    </row>
    <row r="50" spans="1:24" s="42" customFormat="1" x14ac:dyDescent="0.2">
      <c r="A50" s="80"/>
      <c r="D50" s="80"/>
      <c r="E50" s="1"/>
      <c r="F50" s="79"/>
      <c r="G50" s="1"/>
      <c r="H50" s="1"/>
      <c r="I50" s="1"/>
      <c r="J50" s="1"/>
      <c r="K50" s="1"/>
      <c r="L50" s="1"/>
      <c r="M50" s="81"/>
      <c r="N50" s="306">
        <v>168557</v>
      </c>
      <c r="O50" s="107">
        <v>44197</v>
      </c>
      <c r="P50" s="108">
        <v>258.93183333333332</v>
      </c>
    </row>
    <row r="51" spans="1:24" s="42" customFormat="1" x14ac:dyDescent="0.2">
      <c r="A51" s="80"/>
      <c r="E51" s="1"/>
      <c r="F51" s="79"/>
      <c r="G51" s="1"/>
      <c r="H51" s="1"/>
      <c r="I51" s="1"/>
      <c r="J51" s="1"/>
      <c r="K51" s="1"/>
      <c r="L51" s="1"/>
      <c r="M51" s="81"/>
      <c r="N51" s="306">
        <v>461199</v>
      </c>
      <c r="O51" s="107">
        <v>44228</v>
      </c>
      <c r="P51" s="108">
        <v>261.11250000000001</v>
      </c>
    </row>
    <row r="52" spans="1:24" s="42" customFormat="1" x14ac:dyDescent="0.2">
      <c r="A52" s="80"/>
      <c r="E52" s="1"/>
      <c r="F52" s="79"/>
      <c r="G52" s="1"/>
      <c r="H52" s="1"/>
      <c r="I52" s="1"/>
      <c r="J52" s="1"/>
      <c r="K52" s="1"/>
      <c r="L52" s="1"/>
      <c r="M52" s="81"/>
      <c r="N52" s="306">
        <v>231891</v>
      </c>
      <c r="O52" s="107">
        <v>44256</v>
      </c>
      <c r="P52" s="108">
        <v>267.23491666666666</v>
      </c>
    </row>
    <row r="53" spans="1:24" s="42" customFormat="1" x14ac:dyDescent="0.2">
      <c r="A53" s="80"/>
      <c r="E53" s="1"/>
      <c r="F53" s="79"/>
      <c r="G53" s="1"/>
      <c r="H53" s="1"/>
      <c r="I53" s="1"/>
      <c r="J53" s="1"/>
      <c r="K53" s="1"/>
      <c r="L53" s="1"/>
      <c r="M53" s="81"/>
      <c r="N53" s="306">
        <v>204597</v>
      </c>
      <c r="O53" s="107">
        <v>44287</v>
      </c>
      <c r="P53" s="108">
        <v>279.24091666666669</v>
      </c>
    </row>
    <row r="54" spans="1:24" s="42" customFormat="1" x14ac:dyDescent="0.2">
      <c r="A54" s="80"/>
      <c r="E54" s="1"/>
      <c r="F54" s="79"/>
      <c r="G54" s="1"/>
      <c r="H54" s="1"/>
      <c r="I54" s="1"/>
      <c r="J54" s="1"/>
      <c r="K54" s="1"/>
      <c r="L54" s="1"/>
      <c r="M54" s="81"/>
      <c r="N54" s="306">
        <v>353406</v>
      </c>
      <c r="O54" s="107">
        <v>44317</v>
      </c>
      <c r="P54" s="108">
        <v>293.24966666666671</v>
      </c>
    </row>
    <row r="55" spans="1:24" s="42" customFormat="1" x14ac:dyDescent="0.2">
      <c r="A55" s="80"/>
      <c r="E55" s="1"/>
      <c r="F55" s="79"/>
      <c r="G55" s="1"/>
      <c r="H55" s="1"/>
      <c r="I55" s="1"/>
      <c r="J55" s="1"/>
      <c r="K55" s="1"/>
      <c r="L55" s="1"/>
      <c r="M55" s="81"/>
      <c r="N55" s="306">
        <v>387427</v>
      </c>
      <c r="O55" s="107">
        <v>44348</v>
      </c>
      <c r="P55" s="108">
        <v>306.52433333333329</v>
      </c>
    </row>
    <row r="56" spans="1:24" s="42" customFormat="1" x14ac:dyDescent="0.2">
      <c r="A56" s="80"/>
      <c r="E56" s="1"/>
      <c r="F56" s="79"/>
      <c r="G56" s="1"/>
      <c r="H56" s="1"/>
      <c r="I56" s="1"/>
      <c r="J56" s="1"/>
      <c r="K56" s="1"/>
      <c r="L56" s="1"/>
      <c r="M56" s="81"/>
      <c r="N56" s="306">
        <v>250315</v>
      </c>
      <c r="O56" s="107">
        <v>44378</v>
      </c>
      <c r="P56" s="108">
        <v>301.2738333333333</v>
      </c>
    </row>
    <row r="57" spans="1:24" s="42" customFormat="1" x14ac:dyDescent="0.2">
      <c r="A57" s="80"/>
      <c r="E57" s="1"/>
      <c r="F57" s="79"/>
      <c r="G57" s="1"/>
      <c r="H57" s="1"/>
      <c r="I57" s="1"/>
      <c r="J57" s="1"/>
      <c r="K57" s="1"/>
      <c r="L57" s="1"/>
      <c r="M57" s="81"/>
      <c r="N57" s="306">
        <v>171118</v>
      </c>
      <c r="O57" s="107">
        <v>44409</v>
      </c>
      <c r="P57" s="108">
        <v>295.59449999999998</v>
      </c>
    </row>
    <row r="58" spans="1:24" s="42" customFormat="1" x14ac:dyDescent="0.2">
      <c r="A58" s="80"/>
      <c r="E58" s="1"/>
      <c r="F58" s="79"/>
      <c r="G58" s="1"/>
      <c r="H58" s="1"/>
      <c r="I58" s="1"/>
      <c r="J58" s="1"/>
      <c r="K58" s="1"/>
      <c r="L58" s="1"/>
      <c r="M58" s="81"/>
      <c r="N58" s="306">
        <v>210369</v>
      </c>
      <c r="O58" s="107">
        <v>44440</v>
      </c>
      <c r="P58" s="108">
        <v>278.62241666666671</v>
      </c>
    </row>
    <row r="59" spans="1:24" s="42" customFormat="1" x14ac:dyDescent="0.2">
      <c r="A59" s="80"/>
      <c r="E59" s="1"/>
      <c r="F59" s="79"/>
      <c r="G59" s="1"/>
      <c r="H59" s="1"/>
      <c r="I59" s="1"/>
      <c r="J59" s="1"/>
      <c r="K59" s="1"/>
      <c r="L59" s="1"/>
      <c r="M59" s="81"/>
      <c r="N59" s="306">
        <v>163536</v>
      </c>
      <c r="O59" s="107">
        <v>44470</v>
      </c>
      <c r="P59" s="108">
        <v>267.64774999999997</v>
      </c>
    </row>
    <row r="60" spans="1:24" s="42" customFormat="1" x14ac:dyDescent="0.2">
      <c r="A60" s="80"/>
      <c r="E60" s="1"/>
      <c r="F60" s="79"/>
      <c r="G60" s="1"/>
      <c r="H60" s="1"/>
      <c r="I60" s="1"/>
      <c r="J60" s="1"/>
      <c r="K60" s="1"/>
      <c r="L60" s="1"/>
      <c r="M60" s="81"/>
      <c r="N60" s="306">
        <v>306901</v>
      </c>
      <c r="O60" s="107">
        <v>44501</v>
      </c>
      <c r="P60" s="108">
        <v>273.73966666666666</v>
      </c>
    </row>
    <row r="61" spans="1:24" s="42" customFormat="1" x14ac:dyDescent="0.2">
      <c r="A61" s="80"/>
      <c r="E61" s="1"/>
      <c r="F61" s="79"/>
      <c r="G61" s="1"/>
      <c r="H61" s="1"/>
      <c r="I61" s="1"/>
      <c r="J61" s="1"/>
      <c r="K61" s="1"/>
      <c r="L61" s="1"/>
      <c r="M61" s="81"/>
      <c r="N61" s="306">
        <v>322990</v>
      </c>
      <c r="O61" s="107">
        <v>44531</v>
      </c>
      <c r="P61" s="108">
        <v>269.35883333333334</v>
      </c>
    </row>
    <row r="62" spans="1:24" s="42" customFormat="1" x14ac:dyDescent="0.2">
      <c r="A62" s="80"/>
      <c r="E62" s="114"/>
      <c r="F62" s="115"/>
      <c r="G62" s="1"/>
      <c r="H62" s="1"/>
      <c r="I62" s="1"/>
      <c r="J62" s="1"/>
      <c r="K62" s="1"/>
      <c r="L62" s="1"/>
      <c r="M62" s="81"/>
      <c r="N62" s="306">
        <v>334165</v>
      </c>
      <c r="O62" s="107">
        <v>44562</v>
      </c>
      <c r="P62" s="108">
        <v>283.15949999999998</v>
      </c>
    </row>
    <row r="63" spans="1:24" s="42" customFormat="1" x14ac:dyDescent="0.2">
      <c r="A63" s="80"/>
      <c r="E63" s="114"/>
      <c r="F63" s="115"/>
      <c r="G63" s="1"/>
      <c r="H63" s="1"/>
      <c r="I63" s="1"/>
      <c r="J63" s="1"/>
      <c r="K63" s="1"/>
      <c r="L63" s="1"/>
      <c r="M63" s="81"/>
      <c r="N63" s="306">
        <v>227166</v>
      </c>
      <c r="O63" s="107">
        <v>44593</v>
      </c>
      <c r="P63" s="108">
        <v>263.65674999999999</v>
      </c>
    </row>
    <row r="64" spans="1:24" s="42" customFormat="1" x14ac:dyDescent="0.2">
      <c r="A64" s="80"/>
      <c r="E64" s="114"/>
      <c r="F64" s="115"/>
      <c r="G64" s="1"/>
      <c r="H64" s="1"/>
      <c r="I64" s="1"/>
      <c r="J64" s="1"/>
      <c r="K64" s="1"/>
      <c r="L64" s="1"/>
      <c r="M64" s="81"/>
      <c r="N64" s="306">
        <v>329456</v>
      </c>
      <c r="O64" s="107">
        <v>44621</v>
      </c>
      <c r="P64" s="108">
        <v>271.78716666666668</v>
      </c>
    </row>
    <row r="65" spans="1:16" s="42" customFormat="1" x14ac:dyDescent="0.2">
      <c r="A65" s="80"/>
      <c r="E65" s="114"/>
      <c r="F65" s="115"/>
      <c r="G65" s="1"/>
      <c r="H65" s="1"/>
      <c r="I65" s="1"/>
      <c r="J65" s="1"/>
      <c r="K65" s="1"/>
      <c r="L65" s="1"/>
      <c r="M65" s="81"/>
      <c r="N65" s="306">
        <v>563198</v>
      </c>
      <c r="O65" s="107">
        <v>44652</v>
      </c>
      <c r="P65" s="108">
        <v>301.6705833333333</v>
      </c>
    </row>
    <row r="66" spans="1:16" s="42" customFormat="1" x14ac:dyDescent="0.2">
      <c r="A66" s="80"/>
      <c r="E66" s="114"/>
      <c r="F66" s="115"/>
      <c r="G66" s="1"/>
      <c r="H66" s="1"/>
      <c r="I66" s="1"/>
      <c r="J66" s="1"/>
      <c r="K66" s="1"/>
      <c r="L66" s="1"/>
      <c r="M66" s="81"/>
      <c r="N66" s="306">
        <v>265069</v>
      </c>
      <c r="O66" s="107">
        <v>44682</v>
      </c>
      <c r="P66" s="108">
        <v>294.30916666666667</v>
      </c>
    </row>
    <row r="67" spans="1:16" s="42" customFormat="1" x14ac:dyDescent="0.2">
      <c r="A67" s="80"/>
      <c r="E67" s="114"/>
      <c r="F67" s="115"/>
      <c r="G67" s="1"/>
      <c r="H67" s="1"/>
      <c r="I67" s="1"/>
      <c r="J67" s="1"/>
      <c r="K67" s="1"/>
      <c r="L67" s="1"/>
      <c r="M67" s="81"/>
      <c r="N67" s="306">
        <v>360050</v>
      </c>
      <c r="O67" s="107">
        <v>44713</v>
      </c>
      <c r="P67" s="108">
        <v>292.02775000000003</v>
      </c>
    </row>
    <row r="68" spans="1:16" s="42" customFormat="1" x14ac:dyDescent="0.2">
      <c r="A68" s="80"/>
      <c r="E68" s="114"/>
      <c r="F68" s="115"/>
      <c r="G68" s="1"/>
      <c r="H68" s="1"/>
      <c r="I68" s="1"/>
      <c r="J68" s="1"/>
      <c r="K68" s="1"/>
      <c r="L68" s="1"/>
      <c r="M68" s="81"/>
      <c r="N68" s="306">
        <v>792438</v>
      </c>
      <c r="O68" s="107">
        <v>44743</v>
      </c>
      <c r="P68" s="108">
        <v>337.2046666666667</v>
      </c>
    </row>
    <row r="69" spans="1:16" s="42" customFormat="1" x14ac:dyDescent="0.2">
      <c r="A69" s="80"/>
      <c r="E69" s="114"/>
      <c r="F69" s="115"/>
      <c r="G69" s="1"/>
      <c r="H69" s="1"/>
      <c r="I69" s="1"/>
      <c r="J69" s="1"/>
      <c r="K69" s="1"/>
      <c r="L69" s="1"/>
      <c r="M69" s="81"/>
      <c r="N69" s="306">
        <v>747806</v>
      </c>
      <c r="O69" s="107">
        <v>44774</v>
      </c>
      <c r="P69" s="108">
        <v>385.262</v>
      </c>
    </row>
    <row r="70" spans="1:16" s="42" customFormat="1" x14ac:dyDescent="0.2">
      <c r="A70" s="80"/>
      <c r="E70" s="114"/>
      <c r="F70" s="115"/>
      <c r="G70" s="1"/>
      <c r="H70" s="1"/>
      <c r="I70" s="1"/>
      <c r="J70" s="1"/>
      <c r="K70" s="1"/>
      <c r="L70" s="1"/>
      <c r="M70" s="81"/>
      <c r="N70" s="306">
        <v>468003</v>
      </c>
      <c r="O70" s="107">
        <v>44805</v>
      </c>
      <c r="P70" s="108">
        <v>406.73149999999998</v>
      </c>
    </row>
    <row r="71" spans="1:16" s="42" customFormat="1" x14ac:dyDescent="0.2">
      <c r="A71" s="80"/>
      <c r="E71" s="114"/>
      <c r="F71" s="115"/>
      <c r="G71" s="1"/>
      <c r="H71" s="1"/>
      <c r="I71" s="1"/>
      <c r="J71" s="1"/>
      <c r="K71" s="1"/>
      <c r="L71" s="1"/>
      <c r="M71" s="81"/>
      <c r="N71" s="306">
        <v>525737</v>
      </c>
      <c r="O71" s="107">
        <v>44835</v>
      </c>
      <c r="P71" s="108">
        <v>436.91491666666667</v>
      </c>
    </row>
    <row r="72" spans="1:16" s="42" customFormat="1" x14ac:dyDescent="0.2">
      <c r="A72" s="80"/>
      <c r="E72" s="114"/>
      <c r="F72" s="115"/>
      <c r="G72" s="1"/>
      <c r="H72" s="1"/>
      <c r="I72" s="1"/>
      <c r="J72" s="1"/>
      <c r="K72" s="1"/>
      <c r="L72" s="1"/>
      <c r="M72" s="81"/>
      <c r="N72" s="306">
        <v>553289</v>
      </c>
      <c r="O72" s="107">
        <v>44866</v>
      </c>
      <c r="P72" s="108">
        <v>457.44725</v>
      </c>
    </row>
    <row r="73" spans="1:16" s="42" customFormat="1" x14ac:dyDescent="0.2">
      <c r="A73" s="80"/>
      <c r="E73" s="114"/>
      <c r="F73" s="115"/>
      <c r="G73" s="1"/>
      <c r="H73" s="1"/>
      <c r="I73" s="1"/>
      <c r="J73" s="1"/>
      <c r="K73" s="1"/>
      <c r="L73" s="1"/>
      <c r="M73" s="81"/>
      <c r="N73" s="81"/>
      <c r="O73" s="81"/>
      <c r="P73" s="81"/>
    </row>
    <row r="74" spans="1:16" s="42" customFormat="1" x14ac:dyDescent="0.2">
      <c r="A74" s="80"/>
      <c r="E74" s="114"/>
      <c r="F74" s="115"/>
      <c r="G74" s="1"/>
      <c r="H74" s="1"/>
      <c r="I74" s="1"/>
      <c r="J74" s="1"/>
      <c r="K74" s="1"/>
      <c r="L74" s="1"/>
      <c r="M74" s="81"/>
      <c r="N74" s="81"/>
      <c r="O74" s="81"/>
      <c r="P74" s="81"/>
    </row>
    <row r="75" spans="1:16" s="42" customFormat="1" x14ac:dyDescent="0.2">
      <c r="A75" s="80"/>
      <c r="E75" s="114"/>
      <c r="F75" s="115"/>
      <c r="G75" s="1"/>
      <c r="H75" s="1"/>
      <c r="I75" s="1"/>
      <c r="J75" s="1"/>
      <c r="K75" s="1"/>
      <c r="L75" s="1"/>
      <c r="M75" s="81"/>
      <c r="N75" s="81"/>
      <c r="O75" s="81"/>
      <c r="P75" s="81"/>
    </row>
    <row r="76" spans="1:16" s="42" customFormat="1" x14ac:dyDescent="0.2">
      <c r="A76" s="80"/>
      <c r="E76" s="114"/>
      <c r="F76" s="115"/>
      <c r="G76" s="1"/>
      <c r="H76" s="1"/>
      <c r="I76" s="1"/>
      <c r="J76" s="1"/>
      <c r="K76" s="1"/>
      <c r="L76" s="1"/>
      <c r="M76" s="81"/>
      <c r="N76" s="81"/>
      <c r="O76" s="81"/>
      <c r="P76" s="81"/>
    </row>
    <row r="77" spans="1:16" s="42" customFormat="1" x14ac:dyDescent="0.2">
      <c r="A77" s="80"/>
      <c r="E77" s="114"/>
      <c r="F77" s="115"/>
      <c r="G77" s="1"/>
      <c r="H77" s="1"/>
      <c r="I77" s="1"/>
      <c r="J77" s="1"/>
      <c r="K77" s="1"/>
      <c r="L77" s="1"/>
      <c r="M77" s="81"/>
      <c r="N77" s="81"/>
      <c r="O77" s="81"/>
      <c r="P77" s="81"/>
    </row>
    <row r="78" spans="1:16" s="42" customFormat="1" x14ac:dyDescent="0.2">
      <c r="A78" s="80"/>
      <c r="E78" s="114"/>
      <c r="F78" s="115"/>
      <c r="G78" s="1"/>
      <c r="H78" s="1"/>
      <c r="I78" s="1"/>
      <c r="J78" s="1"/>
      <c r="K78" s="1"/>
      <c r="L78" s="1"/>
      <c r="M78" s="81"/>
      <c r="N78" s="81"/>
      <c r="O78" s="81"/>
      <c r="P78" s="81"/>
    </row>
    <row r="79" spans="1:16" s="42" customFormat="1" x14ac:dyDescent="0.2">
      <c r="A79" s="80"/>
      <c r="E79" s="114"/>
      <c r="F79" s="115"/>
      <c r="G79" s="1"/>
      <c r="H79" s="1"/>
      <c r="I79" s="1"/>
      <c r="J79" s="1"/>
      <c r="K79" s="1"/>
      <c r="L79" s="1"/>
      <c r="M79" s="81"/>
      <c r="N79" s="81"/>
      <c r="O79" s="81"/>
      <c r="P79" s="81"/>
    </row>
    <row r="80" spans="1:16" s="42" customFormat="1" x14ac:dyDescent="0.2">
      <c r="A80" s="80"/>
      <c r="E80" s="114"/>
      <c r="F80" s="115"/>
      <c r="G80" s="1"/>
      <c r="H80" s="1"/>
      <c r="I80" s="1"/>
      <c r="J80" s="1"/>
      <c r="K80" s="1"/>
      <c r="L80" s="1"/>
      <c r="M80" s="81"/>
      <c r="N80" s="81"/>
      <c r="O80" s="81"/>
      <c r="P80" s="81"/>
    </row>
    <row r="81" spans="1:17" s="42" customFormat="1" x14ac:dyDescent="0.2">
      <c r="A81" s="80"/>
      <c r="E81" s="114"/>
      <c r="F81" s="115"/>
      <c r="G81" s="1"/>
      <c r="H81" s="1"/>
      <c r="I81" s="1"/>
      <c r="J81" s="1"/>
      <c r="K81" s="1"/>
      <c r="L81" s="1"/>
      <c r="M81" s="306"/>
      <c r="N81" s="81"/>
      <c r="O81" s="81"/>
      <c r="P81" s="81"/>
    </row>
    <row r="82" spans="1:17" s="42" customFormat="1" x14ac:dyDescent="0.2">
      <c r="A82" s="80"/>
      <c r="E82" s="114"/>
      <c r="F82" s="115"/>
      <c r="G82" s="1"/>
      <c r="H82" s="1"/>
      <c r="I82" s="1"/>
      <c r="J82" s="1"/>
      <c r="K82" s="1"/>
      <c r="L82" s="1"/>
      <c r="M82" s="81"/>
      <c r="N82" s="81"/>
      <c r="O82" s="81"/>
      <c r="P82" s="81"/>
    </row>
    <row r="83" spans="1:17" s="42" customFormat="1" x14ac:dyDescent="0.2">
      <c r="A83" s="80"/>
      <c r="E83" s="114"/>
      <c r="F83" s="115"/>
      <c r="G83" s="1"/>
      <c r="H83" s="1"/>
      <c r="I83" s="1"/>
      <c r="J83" s="1"/>
      <c r="K83" s="1"/>
      <c r="L83" s="1"/>
      <c r="M83" s="81"/>
      <c r="N83" s="81"/>
      <c r="O83" s="81"/>
      <c r="P83" s="81"/>
    </row>
    <row r="84" spans="1:17" s="42" customFormat="1" x14ac:dyDescent="0.2">
      <c r="A84" s="80"/>
      <c r="E84" s="114"/>
      <c r="F84" s="115"/>
      <c r="G84" s="1"/>
      <c r="H84" s="1"/>
      <c r="I84" s="1"/>
      <c r="J84" s="1"/>
      <c r="K84" s="1"/>
      <c r="L84" s="1"/>
      <c r="M84" s="81"/>
      <c r="N84" s="81"/>
      <c r="O84" s="81"/>
      <c r="P84" s="81"/>
    </row>
    <row r="85" spans="1:17" s="42" customFormat="1" x14ac:dyDescent="0.2">
      <c r="A85" s="80"/>
      <c r="E85" s="114"/>
      <c r="F85" s="115"/>
      <c r="G85" s="1"/>
      <c r="H85" s="1"/>
      <c r="I85" s="1"/>
      <c r="J85" s="1"/>
      <c r="K85" s="1"/>
      <c r="L85" s="1"/>
      <c r="M85" s="81"/>
      <c r="N85" s="81"/>
      <c r="O85" s="81"/>
      <c r="P85" s="81"/>
    </row>
    <row r="86" spans="1:17" s="42" customFormat="1" x14ac:dyDescent="0.2">
      <c r="A86" s="80"/>
      <c r="E86" s="114"/>
      <c r="F86" s="115"/>
      <c r="G86" s="1"/>
      <c r="H86" s="1"/>
      <c r="I86" s="1"/>
      <c r="J86" s="1"/>
      <c r="K86" s="1"/>
      <c r="L86" s="1"/>
      <c r="M86" s="81"/>
      <c r="N86" s="81"/>
      <c r="O86" s="81"/>
      <c r="P86" s="81"/>
    </row>
    <row r="87" spans="1:17" s="42" customFormat="1" x14ac:dyDescent="0.2">
      <c r="A87" s="80"/>
      <c r="E87" s="114"/>
      <c r="F87" s="115"/>
      <c r="G87" s="1"/>
      <c r="H87" s="1"/>
      <c r="I87" s="1"/>
      <c r="J87" s="1"/>
      <c r="K87" s="1"/>
      <c r="L87" s="1"/>
      <c r="M87" s="81"/>
      <c r="N87" s="81"/>
      <c r="O87" s="81"/>
      <c r="P87" s="81"/>
      <c r="Q87" s="81"/>
    </row>
    <row r="88" spans="1:17" s="42" customFormat="1" x14ac:dyDescent="0.2">
      <c r="A88" s="80"/>
      <c r="E88" s="114"/>
      <c r="F88" s="115"/>
      <c r="G88" s="1"/>
      <c r="H88" s="1"/>
      <c r="I88" s="1"/>
      <c r="J88" s="1"/>
      <c r="K88" s="1"/>
      <c r="L88" s="1"/>
      <c r="M88" s="81"/>
      <c r="N88" s="81"/>
      <c r="O88" s="81"/>
      <c r="P88" s="81"/>
      <c r="Q88" s="81"/>
    </row>
    <row r="89" spans="1:17" s="42" customFormat="1" x14ac:dyDescent="0.2">
      <c r="A89" s="80"/>
      <c r="E89" s="114"/>
      <c r="F89" s="115"/>
      <c r="G89" s="1"/>
      <c r="H89" s="1"/>
      <c r="I89" s="1"/>
      <c r="J89" s="1"/>
      <c r="K89" s="1"/>
      <c r="L89" s="1"/>
      <c r="M89" s="81"/>
      <c r="N89" s="81"/>
      <c r="O89" s="81"/>
      <c r="P89" s="81"/>
      <c r="Q89" s="81"/>
    </row>
    <row r="90" spans="1:17" s="42" customFormat="1" x14ac:dyDescent="0.2">
      <c r="A90" s="80"/>
      <c r="E90" s="114"/>
      <c r="F90" s="115"/>
      <c r="G90" s="1"/>
      <c r="H90" s="1"/>
      <c r="I90" s="1"/>
      <c r="J90" s="1"/>
      <c r="K90" s="1"/>
      <c r="L90" s="1"/>
      <c r="M90" s="81"/>
      <c r="N90" s="81"/>
      <c r="O90" s="81"/>
      <c r="P90" s="81"/>
      <c r="Q90" s="81"/>
    </row>
    <row r="91" spans="1:17" s="42" customFormat="1" x14ac:dyDescent="0.2">
      <c r="A91" s="80"/>
      <c r="E91" s="114"/>
      <c r="F91" s="115"/>
      <c r="G91" s="1"/>
      <c r="H91" s="1"/>
      <c r="I91" s="1"/>
      <c r="J91" s="1"/>
      <c r="K91" s="1"/>
      <c r="L91" s="1"/>
      <c r="M91" s="81"/>
      <c r="N91" s="81"/>
      <c r="O91" s="81"/>
      <c r="P91" s="81"/>
      <c r="Q91" s="81"/>
    </row>
    <row r="92" spans="1:17" s="42" customFormat="1" x14ac:dyDescent="0.2">
      <c r="A92" s="80"/>
      <c r="E92" s="114"/>
      <c r="F92" s="115"/>
      <c r="G92" s="1"/>
      <c r="H92" s="1"/>
      <c r="I92" s="1"/>
      <c r="J92" s="1"/>
      <c r="K92" s="1"/>
      <c r="L92" s="1"/>
      <c r="M92" s="81"/>
      <c r="N92" s="81"/>
      <c r="O92" s="81"/>
      <c r="P92" s="81"/>
      <c r="Q92" s="81"/>
    </row>
    <row r="93" spans="1:17" s="42" customFormat="1" x14ac:dyDescent="0.2">
      <c r="A93" s="80"/>
      <c r="E93" s="114"/>
      <c r="F93" s="115"/>
      <c r="G93" s="1"/>
      <c r="H93" s="1"/>
      <c r="I93" s="1"/>
      <c r="J93" s="1"/>
      <c r="K93" s="1"/>
      <c r="L93" s="1"/>
      <c r="M93" s="81"/>
      <c r="N93" s="81"/>
      <c r="O93" s="81"/>
      <c r="P93" s="81"/>
      <c r="Q93" s="81"/>
    </row>
    <row r="94" spans="1:17" s="42" customFormat="1" x14ac:dyDescent="0.2">
      <c r="A94" s="80"/>
      <c r="E94" s="114"/>
      <c r="F94" s="115"/>
      <c r="G94" s="1"/>
      <c r="H94" s="1"/>
      <c r="I94" s="1"/>
      <c r="J94" s="1"/>
      <c r="K94" s="1"/>
      <c r="L94" s="1"/>
      <c r="M94" s="81"/>
      <c r="N94" s="81"/>
      <c r="O94" s="81"/>
      <c r="P94" s="81"/>
      <c r="Q94" s="81"/>
    </row>
    <row r="95" spans="1:17" s="42" customFormat="1" x14ac:dyDescent="0.2">
      <c r="A95" s="80"/>
      <c r="E95" s="114"/>
      <c r="F95" s="115"/>
      <c r="G95" s="1"/>
      <c r="H95" s="1"/>
      <c r="I95" s="1"/>
      <c r="J95" s="1"/>
      <c r="K95" s="1"/>
      <c r="L95" s="1"/>
      <c r="M95" s="81"/>
      <c r="N95" s="81"/>
      <c r="O95" s="81"/>
      <c r="P95" s="81"/>
      <c r="Q95" s="81"/>
    </row>
    <row r="96" spans="1:17" s="42" customFormat="1" x14ac:dyDescent="0.2">
      <c r="A96" s="80"/>
      <c r="E96" s="114"/>
      <c r="F96" s="115"/>
      <c r="G96" s="1"/>
      <c r="H96" s="1"/>
      <c r="I96" s="1"/>
      <c r="J96" s="1"/>
      <c r="K96" s="1"/>
      <c r="L96" s="1"/>
      <c r="M96" s="81"/>
      <c r="N96" s="81"/>
      <c r="O96" s="81"/>
      <c r="P96" s="81"/>
      <c r="Q96" s="81"/>
    </row>
    <row r="97" spans="1:17" s="42" customFormat="1" x14ac:dyDescent="0.2">
      <c r="A97" s="80"/>
      <c r="E97" s="114"/>
      <c r="F97" s="115"/>
      <c r="G97" s="1"/>
      <c r="H97" s="1"/>
      <c r="I97" s="1"/>
      <c r="J97" s="1"/>
      <c r="K97" s="1"/>
      <c r="L97" s="1"/>
      <c r="M97" s="81"/>
      <c r="N97" s="81"/>
      <c r="O97" s="81"/>
      <c r="P97" s="81"/>
      <c r="Q97" s="81"/>
    </row>
    <row r="98" spans="1:17" s="42" customFormat="1" x14ac:dyDescent="0.2">
      <c r="A98" s="80"/>
      <c r="E98" s="114"/>
      <c r="F98" s="115"/>
      <c r="G98" s="1"/>
      <c r="H98" s="1"/>
      <c r="I98" s="1"/>
      <c r="J98" s="1"/>
      <c r="K98" s="1"/>
      <c r="L98" s="1"/>
      <c r="M98" s="81"/>
      <c r="N98" s="81"/>
      <c r="O98" s="81"/>
      <c r="P98" s="81"/>
      <c r="Q98" s="81"/>
    </row>
    <row r="99" spans="1:17" s="42" customFormat="1" x14ac:dyDescent="0.2">
      <c r="A99" s="80"/>
      <c r="E99" s="114"/>
      <c r="F99" s="115"/>
      <c r="G99" s="1"/>
      <c r="H99" s="1"/>
      <c r="I99" s="1"/>
      <c r="J99" s="1"/>
      <c r="K99" s="1"/>
      <c r="L99" s="1"/>
      <c r="M99" s="81"/>
      <c r="N99" s="81"/>
      <c r="O99" s="81"/>
      <c r="P99" s="81"/>
      <c r="Q99" s="81"/>
    </row>
    <row r="100" spans="1:17" s="42" customFormat="1" x14ac:dyDescent="0.2">
      <c r="A100" s="80"/>
      <c r="E100" s="114"/>
      <c r="F100" s="115"/>
      <c r="G100" s="1"/>
      <c r="H100" s="1"/>
      <c r="I100" s="1"/>
      <c r="J100" s="1"/>
      <c r="K100" s="1"/>
      <c r="L100" s="1"/>
      <c r="M100" s="81"/>
      <c r="N100" s="81"/>
      <c r="O100" s="81"/>
      <c r="P100" s="81"/>
      <c r="Q100" s="81"/>
    </row>
    <row r="101" spans="1:17" s="42" customFormat="1" x14ac:dyDescent="0.2">
      <c r="A101" s="80"/>
      <c r="E101" s="114"/>
      <c r="F101" s="115"/>
      <c r="G101" s="1"/>
      <c r="H101" s="1"/>
      <c r="I101" s="1"/>
      <c r="J101" s="1"/>
      <c r="K101" s="1"/>
      <c r="L101" s="1"/>
      <c r="M101" s="81"/>
      <c r="N101" s="81"/>
      <c r="O101" s="81"/>
      <c r="P101" s="81"/>
      <c r="Q101" s="81"/>
    </row>
    <row r="102" spans="1:17" s="42" customFormat="1" x14ac:dyDescent="0.2">
      <c r="A102" s="80"/>
      <c r="E102" s="114"/>
      <c r="F102" s="115"/>
      <c r="G102" s="1"/>
      <c r="H102" s="1"/>
      <c r="I102" s="1"/>
      <c r="J102" s="1"/>
      <c r="K102" s="1"/>
      <c r="L102" s="1"/>
      <c r="M102" s="81"/>
      <c r="N102" s="81"/>
      <c r="O102" s="81"/>
      <c r="P102" s="81"/>
      <c r="Q102" s="81"/>
    </row>
    <row r="103" spans="1:17" s="42" customFormat="1" x14ac:dyDescent="0.2">
      <c r="A103" s="80"/>
      <c r="E103" s="114"/>
      <c r="F103" s="115"/>
      <c r="G103" s="1"/>
      <c r="H103" s="1"/>
      <c r="I103" s="1"/>
      <c r="J103" s="1"/>
      <c r="K103" s="1"/>
      <c r="L103" s="1"/>
      <c r="M103" s="81"/>
      <c r="N103" s="81"/>
      <c r="O103" s="81"/>
      <c r="P103" s="81"/>
      <c r="Q103" s="81"/>
    </row>
    <row r="104" spans="1:17" s="42" customFormat="1" x14ac:dyDescent="0.2">
      <c r="A104" s="80"/>
      <c r="E104" s="116"/>
      <c r="F104" s="115"/>
      <c r="G104" s="1"/>
      <c r="H104" s="1"/>
      <c r="I104" s="1"/>
      <c r="J104" s="1"/>
      <c r="K104" s="1"/>
      <c r="L104" s="1"/>
      <c r="M104" s="81"/>
      <c r="N104" s="81"/>
      <c r="O104" s="81"/>
      <c r="P104" s="81"/>
      <c r="Q104" s="81"/>
    </row>
    <row r="105" spans="1:17" s="42" customFormat="1" x14ac:dyDescent="0.2">
      <c r="A105" s="80"/>
      <c r="E105" s="116"/>
      <c r="F105" s="115"/>
      <c r="G105" s="1"/>
      <c r="H105" s="1"/>
      <c r="I105" s="1"/>
      <c r="J105" s="1"/>
      <c r="K105" s="1"/>
      <c r="L105" s="1"/>
      <c r="M105" s="81"/>
      <c r="N105" s="81"/>
      <c r="O105" s="81"/>
      <c r="P105" s="81"/>
      <c r="Q105" s="81"/>
    </row>
    <row r="106" spans="1:17" s="42" customFormat="1" x14ac:dyDescent="0.2">
      <c r="A106" s="80"/>
      <c r="E106" s="116"/>
      <c r="F106" s="115"/>
      <c r="G106" s="1"/>
      <c r="H106" s="1"/>
      <c r="I106" s="1"/>
      <c r="J106" s="1"/>
      <c r="K106" s="1"/>
      <c r="L106" s="1"/>
      <c r="M106" s="81"/>
      <c r="N106" s="81"/>
      <c r="O106" s="81"/>
      <c r="P106" s="81"/>
      <c r="Q106" s="81"/>
    </row>
    <row r="107" spans="1:17" s="42" customFormat="1" x14ac:dyDescent="0.2">
      <c r="A107" s="80"/>
      <c r="E107" s="116"/>
      <c r="F107" s="115"/>
      <c r="G107" s="1"/>
      <c r="H107" s="1"/>
      <c r="I107" s="1"/>
      <c r="J107" s="1"/>
      <c r="K107" s="1"/>
      <c r="L107" s="1"/>
      <c r="M107" s="81"/>
      <c r="N107" s="81"/>
      <c r="O107" s="81"/>
      <c r="P107" s="81"/>
      <c r="Q107" s="81"/>
    </row>
    <row r="108" spans="1:17" s="42" customFormat="1" x14ac:dyDescent="0.2">
      <c r="A108" s="80"/>
      <c r="E108" s="116"/>
      <c r="F108" s="115"/>
      <c r="G108" s="1"/>
      <c r="H108" s="1"/>
      <c r="I108" s="1"/>
      <c r="J108" s="1"/>
      <c r="K108" s="1"/>
      <c r="L108" s="1"/>
      <c r="M108" s="81"/>
      <c r="N108" s="81"/>
      <c r="O108" s="81"/>
      <c r="P108" s="81"/>
      <c r="Q108" s="81"/>
    </row>
    <row r="109" spans="1:17" s="42" customFormat="1" x14ac:dyDescent="0.2">
      <c r="A109" s="80"/>
      <c r="E109" s="116"/>
      <c r="F109" s="115"/>
      <c r="G109" s="1"/>
      <c r="H109" s="1"/>
      <c r="I109" s="1"/>
      <c r="J109" s="1"/>
      <c r="K109" s="1"/>
      <c r="L109" s="1"/>
      <c r="M109" s="81"/>
      <c r="N109" s="81"/>
      <c r="O109" s="81"/>
      <c r="P109" s="81"/>
      <c r="Q109" s="81"/>
    </row>
    <row r="110" spans="1:17" s="42" customFormat="1" x14ac:dyDescent="0.2">
      <c r="A110" s="80"/>
      <c r="E110" s="116"/>
      <c r="F110" s="115"/>
      <c r="G110" s="1"/>
      <c r="H110" s="1"/>
      <c r="I110" s="1"/>
      <c r="J110" s="1"/>
      <c r="K110" s="1"/>
      <c r="L110" s="1"/>
      <c r="M110" s="81"/>
      <c r="N110" s="81"/>
      <c r="O110" s="81"/>
      <c r="P110" s="81"/>
      <c r="Q110" s="81"/>
    </row>
    <row r="111" spans="1:17" s="42" customFormat="1" x14ac:dyDescent="0.2">
      <c r="A111" s="80"/>
      <c r="E111" s="117"/>
      <c r="F111" s="117"/>
      <c r="G111" s="97"/>
      <c r="H111" s="97"/>
      <c r="I111" s="111"/>
      <c r="J111" s="111"/>
      <c r="K111" s="111"/>
      <c r="L111" s="1"/>
      <c r="M111" s="81"/>
      <c r="N111" s="81"/>
      <c r="O111" s="81"/>
      <c r="P111" s="81"/>
      <c r="Q111" s="81"/>
    </row>
    <row r="112" spans="1:17" s="42" customFormat="1" x14ac:dyDescent="0.2">
      <c r="A112" s="80"/>
      <c r="E112" s="117"/>
      <c r="F112" s="117"/>
      <c r="G112" s="97"/>
      <c r="H112" s="97"/>
      <c r="I112" s="111"/>
      <c r="J112" s="111"/>
      <c r="K112" s="111"/>
      <c r="L112" s="1"/>
      <c r="M112" s="81"/>
      <c r="N112" s="81"/>
      <c r="O112" s="81"/>
      <c r="P112" s="81"/>
      <c r="Q112" s="81"/>
    </row>
    <row r="113" spans="1:17" s="42" customFormat="1" x14ac:dyDescent="0.2">
      <c r="A113" s="80"/>
      <c r="E113" s="117"/>
      <c r="F113" s="117"/>
      <c r="G113" s="97"/>
      <c r="H113" s="97"/>
      <c r="I113" s="111"/>
      <c r="J113" s="111"/>
      <c r="K113" s="111"/>
      <c r="L113" s="1"/>
      <c r="M113" s="81"/>
      <c r="N113" s="81"/>
      <c r="O113" s="81"/>
      <c r="P113" s="81"/>
      <c r="Q113" s="81"/>
    </row>
    <row r="114" spans="1:17" s="42" customFormat="1" x14ac:dyDescent="0.2">
      <c r="A114" s="80"/>
      <c r="E114" s="117"/>
      <c r="F114" s="117"/>
      <c r="G114" s="97"/>
      <c r="H114" s="97"/>
      <c r="I114" s="111"/>
      <c r="J114" s="111"/>
      <c r="K114" s="111"/>
      <c r="L114" s="1"/>
      <c r="M114" s="81"/>
      <c r="N114" s="81"/>
      <c r="O114" s="81"/>
      <c r="P114" s="81"/>
      <c r="Q114" s="81"/>
    </row>
    <row r="115" spans="1:17" s="42" customFormat="1" x14ac:dyDescent="0.2">
      <c r="A115" s="80"/>
      <c r="E115" s="117"/>
      <c r="F115" s="117"/>
      <c r="G115" s="97"/>
      <c r="H115" s="97"/>
      <c r="I115" s="111"/>
      <c r="J115" s="111"/>
      <c r="K115" s="111"/>
      <c r="L115" s="1"/>
      <c r="M115" s="81"/>
      <c r="N115" s="81"/>
      <c r="O115" s="81"/>
      <c r="P115" s="81"/>
      <c r="Q115" s="81"/>
    </row>
    <row r="116" spans="1:17" s="42" customFormat="1" x14ac:dyDescent="0.2">
      <c r="A116" s="80"/>
      <c r="E116" s="117"/>
      <c r="F116" s="117"/>
      <c r="G116" s="97"/>
      <c r="H116" s="97"/>
      <c r="I116" s="111"/>
      <c r="J116" s="111"/>
      <c r="K116" s="111"/>
      <c r="L116" s="1"/>
      <c r="M116" s="81"/>
      <c r="N116" s="81"/>
      <c r="O116" s="81"/>
      <c r="P116" s="81"/>
      <c r="Q116" s="81"/>
    </row>
    <row r="117" spans="1:17" s="42" customFormat="1" x14ac:dyDescent="0.2">
      <c r="A117" s="80"/>
      <c r="E117" s="117"/>
      <c r="F117" s="117"/>
      <c r="G117" s="97"/>
      <c r="H117" s="97"/>
      <c r="I117" s="111"/>
      <c r="J117" s="111"/>
      <c r="K117" s="111"/>
      <c r="L117" s="1"/>
      <c r="M117" s="81"/>
      <c r="N117" s="81"/>
      <c r="O117" s="81"/>
      <c r="P117" s="81"/>
      <c r="Q117" s="81"/>
    </row>
    <row r="118" spans="1:17" s="42" customFormat="1" x14ac:dyDescent="0.2">
      <c r="A118" s="80"/>
      <c r="E118" s="117"/>
      <c r="F118" s="117"/>
      <c r="G118" s="97"/>
      <c r="H118" s="97"/>
      <c r="I118" s="111"/>
      <c r="J118" s="111"/>
      <c r="K118" s="111"/>
      <c r="L118" s="1"/>
      <c r="M118" s="81"/>
      <c r="N118" s="81"/>
      <c r="O118" s="81"/>
      <c r="P118" s="81"/>
      <c r="Q118" s="81"/>
    </row>
    <row r="119" spans="1:17" s="42" customFormat="1" x14ac:dyDescent="0.2">
      <c r="A119" s="80"/>
      <c r="E119" s="117"/>
      <c r="F119" s="117"/>
      <c r="G119" s="97"/>
      <c r="H119" s="97"/>
      <c r="I119" s="111"/>
      <c r="J119" s="111"/>
      <c r="K119" s="111"/>
      <c r="L119" s="1"/>
      <c r="M119" s="81"/>
      <c r="N119" s="81"/>
      <c r="O119" s="81"/>
      <c r="P119" s="81"/>
      <c r="Q119" s="81"/>
    </row>
    <row r="120" spans="1:17" s="42" customFormat="1" x14ac:dyDescent="0.2">
      <c r="A120" s="80"/>
      <c r="E120" s="117"/>
      <c r="F120" s="117"/>
      <c r="G120" s="97"/>
      <c r="H120" s="97"/>
      <c r="I120" s="111"/>
      <c r="J120" s="111"/>
      <c r="K120" s="111"/>
      <c r="L120" s="1"/>
      <c r="M120" s="81"/>
      <c r="N120" s="81"/>
      <c r="O120" s="81"/>
      <c r="P120" s="81"/>
      <c r="Q120" s="81"/>
    </row>
    <row r="121" spans="1:17" s="42" customFormat="1" x14ac:dyDescent="0.2">
      <c r="A121" s="80"/>
      <c r="E121" s="117"/>
      <c r="F121" s="117"/>
      <c r="G121" s="97"/>
      <c r="H121" s="97"/>
      <c r="I121" s="111"/>
      <c r="J121" s="111"/>
      <c r="K121" s="111"/>
      <c r="L121" s="1"/>
      <c r="M121" s="81"/>
      <c r="N121" s="81"/>
      <c r="O121" s="81"/>
      <c r="P121" s="81"/>
      <c r="Q121" s="81"/>
    </row>
    <row r="122" spans="1:17" s="42" customFormat="1" x14ac:dyDescent="0.2">
      <c r="A122" s="80"/>
      <c r="E122" s="117"/>
      <c r="F122" s="117"/>
      <c r="G122" s="97"/>
      <c r="H122" s="97"/>
      <c r="I122" s="111"/>
      <c r="J122" s="111"/>
      <c r="K122" s="111"/>
      <c r="L122" s="1"/>
      <c r="M122" s="81"/>
      <c r="N122" s="81"/>
      <c r="O122" s="81"/>
      <c r="P122" s="81"/>
      <c r="Q122" s="81"/>
    </row>
    <row r="123" spans="1:17" s="42" customFormat="1" x14ac:dyDescent="0.2">
      <c r="A123" s="80"/>
      <c r="E123" s="117"/>
      <c r="F123" s="117"/>
      <c r="G123" s="97"/>
      <c r="H123" s="97"/>
      <c r="I123" s="111"/>
      <c r="J123" s="111"/>
      <c r="K123" s="1"/>
      <c r="L123" s="1"/>
      <c r="M123" s="81"/>
      <c r="N123" s="81"/>
      <c r="O123" s="81"/>
      <c r="P123" s="81"/>
      <c r="Q123" s="81"/>
    </row>
    <row r="124" spans="1:17" s="42" customFormat="1" x14ac:dyDescent="0.2">
      <c r="A124" s="80"/>
      <c r="E124" s="117"/>
      <c r="F124" s="117"/>
      <c r="G124" s="97"/>
      <c r="H124" s="97"/>
      <c r="I124" s="111"/>
      <c r="J124" s="111"/>
      <c r="K124" s="1"/>
      <c r="L124" s="1"/>
      <c r="M124" s="81"/>
      <c r="N124" s="81"/>
      <c r="O124" s="81"/>
      <c r="P124" s="81"/>
      <c r="Q124" s="81"/>
    </row>
    <row r="125" spans="1:17" s="42" customFormat="1" x14ac:dyDescent="0.2">
      <c r="A125" s="80"/>
      <c r="E125" s="117"/>
      <c r="F125" s="117"/>
      <c r="G125" s="97"/>
      <c r="H125" s="97"/>
      <c r="I125" s="111"/>
      <c r="J125" s="111"/>
      <c r="K125" s="1"/>
      <c r="L125" s="1"/>
      <c r="M125" s="81"/>
      <c r="N125" s="81"/>
      <c r="O125" s="81"/>
      <c r="P125" s="81"/>
      <c r="Q125" s="81"/>
    </row>
    <row r="126" spans="1:17" s="42" customFormat="1" x14ac:dyDescent="0.2">
      <c r="A126" s="80"/>
      <c r="E126" s="117"/>
      <c r="F126" s="117"/>
      <c r="G126" s="97"/>
      <c r="H126" s="97"/>
      <c r="I126" s="111"/>
      <c r="J126" s="111"/>
      <c r="K126" s="1"/>
      <c r="L126" s="1"/>
      <c r="M126" s="81"/>
      <c r="N126" s="81"/>
      <c r="O126" s="81"/>
      <c r="P126" s="81"/>
      <c r="Q126" s="81"/>
    </row>
    <row r="127" spans="1:17" s="42" customFormat="1" x14ac:dyDescent="0.2">
      <c r="A127" s="80"/>
      <c r="E127" s="117"/>
      <c r="F127" s="117"/>
      <c r="G127" s="97"/>
      <c r="H127" s="97"/>
      <c r="I127" s="111"/>
      <c r="J127" s="111"/>
      <c r="K127" s="1"/>
      <c r="L127" s="1"/>
      <c r="M127" s="81"/>
      <c r="N127" s="81"/>
      <c r="O127" s="81"/>
      <c r="P127" s="81"/>
      <c r="Q127" s="81"/>
    </row>
    <row r="128" spans="1:17" s="42" customFormat="1" x14ac:dyDescent="0.2">
      <c r="A128" s="80"/>
      <c r="E128" s="117"/>
      <c r="F128" s="117"/>
      <c r="G128" s="97"/>
      <c r="H128" s="97"/>
      <c r="I128" s="111"/>
      <c r="J128" s="111"/>
      <c r="K128" s="1"/>
      <c r="L128" s="1"/>
      <c r="M128" s="81"/>
      <c r="N128" s="81"/>
      <c r="O128" s="81"/>
      <c r="P128" s="81"/>
      <c r="Q128" s="81"/>
    </row>
    <row r="129" spans="1:17" s="42" customFormat="1" x14ac:dyDescent="0.2">
      <c r="A129" s="80"/>
      <c r="E129" s="117"/>
      <c r="F129" s="117"/>
      <c r="G129" s="97"/>
      <c r="H129" s="97"/>
      <c r="I129" s="111"/>
      <c r="J129" s="111"/>
      <c r="K129" s="1"/>
      <c r="L129" s="1"/>
      <c r="M129" s="81"/>
      <c r="N129" s="81"/>
      <c r="O129" s="81"/>
      <c r="P129" s="81"/>
      <c r="Q129" s="81"/>
    </row>
    <row r="130" spans="1:17" s="42" customFormat="1" x14ac:dyDescent="0.2">
      <c r="A130" s="80"/>
      <c r="E130" s="117"/>
      <c r="F130" s="117"/>
      <c r="G130" s="97"/>
      <c r="H130" s="97"/>
      <c r="I130" s="111"/>
      <c r="J130" s="111"/>
      <c r="K130" s="1"/>
      <c r="L130" s="1"/>
      <c r="M130" s="81"/>
      <c r="N130" s="81"/>
      <c r="O130" s="81"/>
      <c r="P130" s="81"/>
      <c r="Q130" s="81"/>
    </row>
    <row r="131" spans="1:17" s="42" customFormat="1" x14ac:dyDescent="0.2">
      <c r="A131" s="80"/>
      <c r="E131" s="117"/>
      <c r="F131" s="117"/>
      <c r="G131" s="97"/>
      <c r="H131" s="97"/>
      <c r="I131" s="111"/>
      <c r="J131" s="111"/>
      <c r="K131" s="1"/>
      <c r="L131" s="1"/>
      <c r="M131" s="81"/>
      <c r="N131" s="81"/>
      <c r="O131" s="81"/>
      <c r="P131" s="81"/>
      <c r="Q131" s="81"/>
    </row>
    <row r="132" spans="1:17" s="42" customFormat="1" x14ac:dyDescent="0.2">
      <c r="A132" s="80"/>
      <c r="E132" s="117"/>
      <c r="F132" s="117"/>
      <c r="G132" s="97"/>
      <c r="H132" s="97"/>
      <c r="I132" s="111"/>
      <c r="J132" s="111"/>
      <c r="K132" s="1"/>
      <c r="L132" s="1"/>
      <c r="M132" s="81"/>
      <c r="N132" s="81"/>
      <c r="O132" s="81"/>
      <c r="P132" s="81"/>
      <c r="Q132" s="81"/>
    </row>
    <row r="133" spans="1:17" s="42" customFormat="1" x14ac:dyDescent="0.2">
      <c r="A133" s="80"/>
      <c r="E133" s="117"/>
      <c r="F133" s="117"/>
      <c r="G133" s="97"/>
      <c r="H133" s="97"/>
      <c r="I133" s="111"/>
      <c r="J133" s="111"/>
      <c r="K133" s="1"/>
      <c r="L133" s="1"/>
      <c r="M133" s="81"/>
      <c r="N133" s="81"/>
      <c r="O133" s="81"/>
      <c r="P133" s="81"/>
      <c r="Q133" s="81"/>
    </row>
    <row r="134" spans="1:17" s="42" customFormat="1" x14ac:dyDescent="0.2">
      <c r="A134" s="80"/>
      <c r="E134" s="117"/>
      <c r="F134" s="117"/>
      <c r="G134" s="97"/>
      <c r="H134" s="97"/>
      <c r="I134" s="111"/>
      <c r="J134" s="111"/>
      <c r="K134" s="1"/>
      <c r="L134" s="1"/>
      <c r="M134" s="81"/>
      <c r="N134" s="81"/>
      <c r="O134" s="81"/>
      <c r="P134" s="81"/>
      <c r="Q134" s="81"/>
    </row>
    <row r="135" spans="1:17" s="42" customFormat="1" x14ac:dyDescent="0.2">
      <c r="A135" s="80"/>
      <c r="E135" s="117"/>
      <c r="F135" s="117"/>
      <c r="G135" s="97"/>
      <c r="H135" s="97"/>
      <c r="I135" s="111"/>
      <c r="J135" s="1"/>
      <c r="K135" s="1"/>
      <c r="L135" s="1"/>
      <c r="M135" s="81"/>
      <c r="N135" s="81"/>
      <c r="O135" s="81"/>
      <c r="P135" s="81"/>
      <c r="Q135" s="81"/>
    </row>
    <row r="136" spans="1:17" s="42" customFormat="1" x14ac:dyDescent="0.2">
      <c r="A136" s="80"/>
      <c r="E136" s="117"/>
      <c r="F136" s="117"/>
      <c r="G136" s="97"/>
      <c r="H136" s="97"/>
      <c r="I136" s="111"/>
      <c r="J136" s="1"/>
      <c r="K136" s="1"/>
      <c r="L136" s="1"/>
      <c r="M136" s="81"/>
      <c r="N136" s="81"/>
      <c r="O136" s="81"/>
      <c r="P136" s="81"/>
      <c r="Q136" s="81"/>
    </row>
    <row r="137" spans="1:17" s="42" customFormat="1" x14ac:dyDescent="0.2">
      <c r="A137" s="80"/>
      <c r="E137" s="117"/>
      <c r="F137" s="117"/>
      <c r="G137" s="97"/>
      <c r="H137" s="97"/>
      <c r="I137" s="111"/>
      <c r="J137" s="1"/>
      <c r="K137" s="1"/>
      <c r="L137" s="1"/>
      <c r="M137" s="81"/>
      <c r="N137" s="81"/>
      <c r="O137" s="81"/>
      <c r="P137" s="81"/>
      <c r="Q137" s="81"/>
    </row>
    <row r="138" spans="1:17" s="42" customFormat="1" x14ac:dyDescent="0.2">
      <c r="A138" s="80"/>
      <c r="E138" s="117"/>
      <c r="F138" s="117"/>
      <c r="G138" s="97"/>
      <c r="H138" s="97"/>
      <c r="I138" s="111"/>
      <c r="J138" s="1"/>
      <c r="K138" s="1"/>
      <c r="L138" s="1"/>
      <c r="M138" s="81"/>
      <c r="N138" s="81"/>
      <c r="O138" s="81"/>
      <c r="P138" s="81"/>
      <c r="Q138" s="81"/>
    </row>
    <row r="139" spans="1:17" s="42" customFormat="1" x14ac:dyDescent="0.2">
      <c r="A139" s="80"/>
      <c r="E139" s="117"/>
      <c r="F139" s="117"/>
      <c r="G139" s="97"/>
      <c r="H139" s="97"/>
      <c r="I139" s="111"/>
      <c r="J139" s="1"/>
      <c r="K139" s="1"/>
      <c r="L139" s="1"/>
      <c r="M139" s="81"/>
      <c r="N139" s="81"/>
      <c r="O139" s="81"/>
      <c r="P139" s="81"/>
      <c r="Q139" s="81"/>
    </row>
    <row r="140" spans="1:17" s="42" customFormat="1" x14ac:dyDescent="0.2">
      <c r="A140" s="80"/>
      <c r="E140" s="117"/>
      <c r="F140" s="117"/>
      <c r="G140" s="97"/>
      <c r="H140" s="97"/>
      <c r="I140" s="111"/>
      <c r="J140" s="1"/>
      <c r="K140" s="1"/>
      <c r="L140" s="1"/>
      <c r="M140" s="81"/>
      <c r="N140" s="81"/>
      <c r="O140" s="81"/>
      <c r="P140" s="81"/>
      <c r="Q140" s="81"/>
    </row>
    <row r="141" spans="1:17" s="42" customFormat="1" x14ac:dyDescent="0.2">
      <c r="A141" s="80"/>
      <c r="E141" s="117"/>
      <c r="F141" s="117"/>
      <c r="G141" s="97"/>
      <c r="H141" s="97"/>
      <c r="I141" s="111"/>
      <c r="J141" s="1"/>
      <c r="K141" s="1"/>
      <c r="L141" s="1"/>
      <c r="M141" s="81"/>
      <c r="N141" s="81"/>
      <c r="O141" s="81"/>
      <c r="P141" s="81"/>
      <c r="Q141" s="81"/>
    </row>
    <row r="142" spans="1:17" s="42" customFormat="1" x14ac:dyDescent="0.2">
      <c r="A142" s="80"/>
      <c r="E142" s="117"/>
      <c r="F142" s="117"/>
      <c r="G142" s="97"/>
      <c r="H142" s="97"/>
      <c r="I142" s="111"/>
      <c r="J142" s="1"/>
      <c r="K142" s="1"/>
      <c r="L142" s="1"/>
      <c r="M142" s="81"/>
      <c r="N142" s="81"/>
      <c r="O142" s="81"/>
      <c r="P142" s="81"/>
      <c r="Q142" s="81"/>
    </row>
    <row r="143" spans="1:17" s="42" customFormat="1" x14ac:dyDescent="0.2">
      <c r="A143" s="80"/>
      <c r="E143" s="117"/>
      <c r="F143" s="117"/>
      <c r="G143" s="97"/>
      <c r="H143" s="97"/>
      <c r="I143" s="111"/>
      <c r="J143" s="1"/>
      <c r="K143" s="1"/>
      <c r="L143" s="1"/>
      <c r="M143" s="81"/>
      <c r="N143" s="81"/>
      <c r="O143" s="81"/>
      <c r="P143" s="81"/>
      <c r="Q143" s="81"/>
    </row>
    <row r="144" spans="1:17" s="42" customFormat="1" x14ac:dyDescent="0.2">
      <c r="A144" s="80"/>
      <c r="E144" s="117"/>
      <c r="F144" s="117"/>
      <c r="G144" s="97"/>
      <c r="H144" s="97"/>
      <c r="I144" s="111"/>
      <c r="J144" s="1"/>
      <c r="K144" s="1"/>
      <c r="L144" s="1"/>
      <c r="M144" s="81"/>
      <c r="N144" s="81"/>
      <c r="O144" s="81"/>
      <c r="P144" s="81"/>
      <c r="Q144" s="81"/>
    </row>
    <row r="145" spans="1:24" s="42" customFormat="1" x14ac:dyDescent="0.2">
      <c r="A145" s="80"/>
      <c r="E145" s="117"/>
      <c r="F145" s="117"/>
      <c r="G145" s="97"/>
      <c r="H145" s="97"/>
      <c r="I145" s="111"/>
      <c r="J145" s="1"/>
      <c r="K145" s="1"/>
      <c r="L145" s="1"/>
      <c r="M145" s="81"/>
      <c r="N145" s="81"/>
      <c r="O145" s="81"/>
      <c r="P145" s="81"/>
      <c r="Q145" s="81"/>
    </row>
    <row r="146" spans="1:24" s="42" customFormat="1" x14ac:dyDescent="0.2">
      <c r="A146" s="80"/>
      <c r="E146" s="117"/>
      <c r="F146" s="117"/>
      <c r="G146" s="97"/>
      <c r="H146" s="97"/>
      <c r="I146" s="111"/>
      <c r="J146" s="1"/>
      <c r="K146" s="1"/>
      <c r="L146" s="1"/>
      <c r="M146" s="81"/>
      <c r="N146" s="81"/>
      <c r="O146" s="81"/>
      <c r="P146" s="81"/>
      <c r="Q146" s="81"/>
    </row>
    <row r="147" spans="1:24" s="42" customFormat="1" x14ac:dyDescent="0.2">
      <c r="A147" s="82"/>
      <c r="E147" s="117"/>
      <c r="F147" s="117"/>
      <c r="G147" s="97"/>
      <c r="H147" s="97"/>
      <c r="I147" s="3"/>
      <c r="J147" s="3"/>
      <c r="K147" s="3"/>
      <c r="L147" s="3"/>
      <c r="M147" s="81"/>
      <c r="N147" s="81"/>
      <c r="O147" s="81"/>
      <c r="P147" s="81"/>
      <c r="Q147" s="81"/>
    </row>
    <row r="148" spans="1:24" s="42" customFormat="1" x14ac:dyDescent="0.2">
      <c r="A148" s="82"/>
      <c r="E148" s="117"/>
      <c r="F148" s="117"/>
      <c r="G148" s="97"/>
      <c r="H148" s="97"/>
      <c r="I148" s="3"/>
      <c r="J148" s="3"/>
      <c r="K148" s="3"/>
      <c r="L148" s="3"/>
      <c r="M148" s="81"/>
      <c r="N148" s="81"/>
      <c r="O148" s="81"/>
      <c r="P148" s="81"/>
      <c r="Q148" s="81"/>
    </row>
    <row r="149" spans="1:24" s="42" customFormat="1" x14ac:dyDescent="0.2">
      <c r="A149" s="82"/>
      <c r="E149" s="117"/>
      <c r="F149" s="117"/>
      <c r="G149" s="97"/>
      <c r="H149" s="97"/>
      <c r="I149" s="3"/>
      <c r="J149" s="3"/>
      <c r="K149" s="3"/>
      <c r="L149" s="3"/>
      <c r="M149" s="81"/>
      <c r="N149" s="81"/>
      <c r="O149" s="81"/>
      <c r="P149" s="81"/>
      <c r="Q149" s="81"/>
    </row>
    <row r="150" spans="1:24" s="42" customFormat="1" x14ac:dyDescent="0.2">
      <c r="A150" s="82"/>
      <c r="E150" s="117"/>
      <c r="F150" s="117"/>
      <c r="G150" s="97"/>
      <c r="H150" s="97"/>
      <c r="I150" s="3"/>
      <c r="J150" s="3"/>
      <c r="K150" s="3"/>
      <c r="L150" s="3"/>
      <c r="M150" s="81"/>
      <c r="N150" s="81"/>
      <c r="O150" s="81"/>
      <c r="P150" s="81"/>
      <c r="Q150" s="81"/>
    </row>
    <row r="151" spans="1:24" s="42" customFormat="1" x14ac:dyDescent="0.2">
      <c r="A151" s="82"/>
      <c r="E151" s="117"/>
      <c r="F151" s="117"/>
      <c r="G151" s="97"/>
      <c r="H151" s="97"/>
      <c r="I151" s="3"/>
      <c r="J151" s="3"/>
      <c r="K151" s="3"/>
      <c r="L151" s="3"/>
      <c r="M151" s="81"/>
      <c r="N151" s="81"/>
      <c r="O151" s="81"/>
      <c r="P151" s="81"/>
      <c r="Q151" s="81"/>
    </row>
    <row r="152" spans="1:24" s="42" customFormat="1" x14ac:dyDescent="0.2">
      <c r="A152" s="82"/>
      <c r="E152" s="117"/>
      <c r="F152" s="117"/>
      <c r="G152" s="97"/>
      <c r="H152" s="97"/>
      <c r="I152" s="3"/>
      <c r="J152" s="3"/>
      <c r="K152" s="3"/>
      <c r="L152" s="3"/>
      <c r="M152" s="81"/>
      <c r="N152" s="81"/>
      <c r="O152" s="81"/>
      <c r="P152" s="81"/>
      <c r="Q152" s="81"/>
    </row>
    <row r="153" spans="1:24" s="42" customFormat="1" x14ac:dyDescent="0.2">
      <c r="A153" s="82"/>
      <c r="E153" s="117"/>
      <c r="F153" s="117"/>
      <c r="G153" s="97"/>
      <c r="H153" s="97"/>
      <c r="I153" s="3"/>
      <c r="J153" s="3"/>
      <c r="K153" s="3"/>
      <c r="L153" s="3"/>
      <c r="M153" s="81"/>
      <c r="N153" s="81"/>
      <c r="O153" s="81"/>
      <c r="P153" s="81"/>
      <c r="Q153" s="81"/>
    </row>
    <row r="154" spans="1:24" s="42" customFormat="1" x14ac:dyDescent="0.2">
      <c r="A154" s="82"/>
      <c r="E154" s="117"/>
      <c r="F154" s="117"/>
      <c r="G154" s="97"/>
      <c r="H154" s="97"/>
      <c r="I154" s="3"/>
      <c r="J154" s="3"/>
      <c r="K154" s="3"/>
      <c r="L154" s="3"/>
      <c r="M154" s="81"/>
      <c r="N154" s="81"/>
      <c r="O154" s="81"/>
      <c r="P154" s="81"/>
      <c r="Q154" s="81"/>
    </row>
    <row r="155" spans="1:24" s="42" customFormat="1" x14ac:dyDescent="0.2">
      <c r="A155" s="82"/>
      <c r="E155" s="117"/>
      <c r="F155" s="117"/>
      <c r="G155" s="97"/>
      <c r="H155" s="97"/>
      <c r="I155" s="3"/>
      <c r="J155" s="3"/>
      <c r="K155" s="3"/>
      <c r="L155" s="3"/>
      <c r="M155" s="81"/>
      <c r="N155" s="81"/>
      <c r="O155" s="81"/>
      <c r="P155" s="81"/>
      <c r="Q155" s="81"/>
    </row>
    <row r="156" spans="1:24" s="118" customFormat="1" x14ac:dyDescent="0.2">
      <c r="A156" s="82"/>
      <c r="E156" s="117"/>
      <c r="F156" s="117"/>
      <c r="G156" s="97"/>
      <c r="H156" s="97"/>
      <c r="I156" s="119"/>
      <c r="J156" s="119"/>
      <c r="K156" s="119"/>
      <c r="L156" s="3"/>
      <c r="M156" s="81"/>
      <c r="N156" s="81"/>
      <c r="O156" s="81"/>
      <c r="P156" s="81"/>
      <c r="Q156" s="81"/>
      <c r="R156" s="42"/>
      <c r="S156" s="42"/>
      <c r="T156" s="42"/>
      <c r="U156" s="42"/>
      <c r="V156" s="42"/>
      <c r="W156" s="42"/>
      <c r="X156" s="42"/>
    </row>
    <row r="157" spans="1:24" s="118" customFormat="1" x14ac:dyDescent="0.2">
      <c r="A157" s="82"/>
      <c r="E157" s="117"/>
      <c r="F157" s="117"/>
      <c r="G157" s="97"/>
      <c r="H157" s="97"/>
      <c r="I157" s="119"/>
      <c r="J157" s="119"/>
      <c r="K157" s="119"/>
      <c r="L157" s="3"/>
      <c r="M157" s="81"/>
      <c r="N157" s="81"/>
      <c r="O157" s="81"/>
      <c r="P157" s="81"/>
      <c r="Q157" s="81"/>
      <c r="R157" s="42"/>
      <c r="S157" s="42"/>
      <c r="T157" s="42"/>
      <c r="U157" s="42"/>
      <c r="V157" s="42"/>
      <c r="W157" s="42"/>
      <c r="X157" s="42"/>
    </row>
    <row r="158" spans="1:24" s="118" customFormat="1" x14ac:dyDescent="0.2">
      <c r="A158" s="82"/>
      <c r="E158" s="117"/>
      <c r="F158" s="117"/>
      <c r="G158" s="97"/>
      <c r="H158" s="97"/>
      <c r="I158" s="119"/>
      <c r="J158" s="119"/>
      <c r="K158" s="119"/>
      <c r="L158" s="3"/>
      <c r="M158" s="81"/>
      <c r="N158" s="81"/>
      <c r="O158" s="81"/>
      <c r="P158" s="81"/>
      <c r="Q158" s="81"/>
      <c r="R158" s="42"/>
      <c r="S158" s="42"/>
      <c r="T158" s="42"/>
      <c r="U158" s="42"/>
      <c r="V158" s="42"/>
      <c r="W158" s="42"/>
      <c r="X158" s="42"/>
    </row>
    <row r="159" spans="1:24" x14ac:dyDescent="0.2">
      <c r="A159" s="82"/>
      <c r="B159" s="43"/>
      <c r="C159" s="43"/>
      <c r="D159" s="43"/>
      <c r="E159" s="117"/>
      <c r="F159" s="117"/>
      <c r="G159" s="3"/>
      <c r="H159" s="3"/>
    </row>
    <row r="160" spans="1:24" x14ac:dyDescent="0.2">
      <c r="A160" s="82"/>
      <c r="B160" s="43"/>
      <c r="C160" s="43"/>
      <c r="D160" s="43"/>
      <c r="E160" s="117"/>
      <c r="F160" s="117"/>
      <c r="G160" s="3"/>
      <c r="H160" s="3"/>
    </row>
    <row r="161" spans="1:8" x14ac:dyDescent="0.2">
      <c r="A161" s="82"/>
      <c r="B161" s="43"/>
      <c r="C161" s="43"/>
      <c r="D161" s="43"/>
      <c r="E161" s="117"/>
      <c r="F161" s="117"/>
      <c r="G161" s="3"/>
      <c r="H161" s="3"/>
    </row>
    <row r="162" spans="1:8" x14ac:dyDescent="0.2">
      <c r="A162" s="82"/>
      <c r="B162" s="43"/>
      <c r="C162" s="43"/>
      <c r="D162" s="43"/>
      <c r="E162" s="117"/>
      <c r="F162" s="117"/>
      <c r="G162" s="3"/>
      <c r="H162" s="3"/>
    </row>
    <row r="163" spans="1:8" x14ac:dyDescent="0.2">
      <c r="A163" s="82"/>
      <c r="B163" s="43"/>
      <c r="C163" s="43"/>
      <c r="D163" s="43"/>
      <c r="E163" s="117"/>
      <c r="F163" s="117"/>
      <c r="G163" s="3"/>
      <c r="H163" s="3"/>
    </row>
    <row r="164" spans="1:8" x14ac:dyDescent="0.2">
      <c r="A164" s="82"/>
      <c r="B164" s="43"/>
      <c r="C164" s="43"/>
      <c r="D164" s="43"/>
      <c r="E164" s="117"/>
      <c r="F164" s="117"/>
      <c r="G164" s="3"/>
      <c r="H164" s="3"/>
    </row>
    <row r="165" spans="1:8" x14ac:dyDescent="0.2">
      <c r="A165" s="82"/>
      <c r="B165" s="43"/>
      <c r="C165" s="43"/>
      <c r="D165" s="43"/>
      <c r="E165" s="117"/>
      <c r="F165" s="117"/>
      <c r="G165" s="3"/>
      <c r="H165" s="3"/>
    </row>
    <row r="166" spans="1:8" x14ac:dyDescent="0.2">
      <c r="A166" s="82"/>
      <c r="B166" s="43"/>
      <c r="C166" s="43"/>
      <c r="D166" s="43"/>
      <c r="E166" s="117"/>
      <c r="F166" s="117"/>
      <c r="G166" s="3"/>
      <c r="H166" s="3"/>
    </row>
    <row r="167" spans="1:8" x14ac:dyDescent="0.2">
      <c r="A167" s="82"/>
      <c r="B167" s="43"/>
      <c r="C167" s="43"/>
      <c r="D167" s="43"/>
      <c r="E167" s="117"/>
      <c r="F167" s="117"/>
      <c r="G167" s="3"/>
      <c r="H167" s="3"/>
    </row>
    <row r="168" spans="1:8" x14ac:dyDescent="0.2">
      <c r="A168" s="82"/>
      <c r="B168" s="43"/>
      <c r="C168" s="43"/>
      <c r="D168" s="43"/>
      <c r="E168" s="117"/>
      <c r="F168" s="117"/>
      <c r="G168" s="3"/>
      <c r="H168" s="3"/>
    </row>
    <row r="169" spans="1:8" x14ac:dyDescent="0.2">
      <c r="A169" s="82"/>
      <c r="B169" s="43"/>
      <c r="C169" s="43"/>
      <c r="D169" s="43"/>
      <c r="E169" s="117"/>
      <c r="F169" s="117"/>
      <c r="G169" s="3"/>
      <c r="H169" s="3"/>
    </row>
    <row r="170" spans="1:8" x14ac:dyDescent="0.2">
      <c r="A170" s="82"/>
      <c r="B170" s="43"/>
      <c r="C170" s="43"/>
      <c r="D170" s="43"/>
      <c r="E170" s="117"/>
      <c r="F170" s="117"/>
      <c r="G170" s="3"/>
      <c r="H170" s="3"/>
    </row>
    <row r="171" spans="1:8" x14ac:dyDescent="0.2">
      <c r="A171" s="82"/>
      <c r="B171" s="43"/>
      <c r="C171" s="43"/>
      <c r="D171" s="43"/>
      <c r="E171" s="117"/>
      <c r="F171" s="83"/>
      <c r="G171" s="3"/>
      <c r="H171" s="3"/>
    </row>
    <row r="172" spans="1:8" x14ac:dyDescent="0.2">
      <c r="A172" s="82"/>
      <c r="B172" s="43"/>
      <c r="C172" s="43"/>
      <c r="D172" s="43"/>
      <c r="E172" s="117"/>
      <c r="F172" s="83"/>
      <c r="G172" s="3"/>
      <c r="H172" s="3"/>
    </row>
    <row r="173" spans="1:8" x14ac:dyDescent="0.2">
      <c r="A173" s="82"/>
      <c r="B173" s="43"/>
      <c r="C173" s="43"/>
      <c r="D173" s="43"/>
      <c r="E173" s="117"/>
      <c r="F173" s="83"/>
      <c r="G173" s="3"/>
      <c r="H173" s="3"/>
    </row>
    <row r="174" spans="1:8" x14ac:dyDescent="0.2">
      <c r="A174" s="82"/>
      <c r="B174" s="43"/>
      <c r="C174" s="43"/>
      <c r="D174" s="43"/>
      <c r="E174" s="117"/>
      <c r="F174" s="83"/>
      <c r="G174" s="3"/>
      <c r="H174" s="3"/>
    </row>
    <row r="175" spans="1:8" x14ac:dyDescent="0.2">
      <c r="A175" s="82"/>
      <c r="B175" s="43"/>
      <c r="C175" s="43"/>
      <c r="D175" s="43"/>
      <c r="E175" s="117"/>
      <c r="F175" s="83"/>
      <c r="G175" s="3"/>
      <c r="H175" s="3"/>
    </row>
    <row r="176" spans="1:8" x14ac:dyDescent="0.2">
      <c r="A176" s="82"/>
      <c r="B176" s="43"/>
      <c r="C176" s="43"/>
      <c r="D176" s="43"/>
      <c r="E176" s="117"/>
      <c r="F176" s="83"/>
      <c r="G176" s="3"/>
      <c r="H176" s="3"/>
    </row>
    <row r="177" spans="1:8" x14ac:dyDescent="0.2">
      <c r="A177" s="82"/>
      <c r="B177" s="43"/>
      <c r="C177" s="43"/>
      <c r="D177" s="43"/>
      <c r="E177" s="83"/>
      <c r="F177" s="83"/>
      <c r="G177" s="3"/>
      <c r="H177" s="3"/>
    </row>
    <row r="178" spans="1:8" x14ac:dyDescent="0.2">
      <c r="A178" s="82"/>
      <c r="B178" s="43"/>
      <c r="C178" s="43"/>
      <c r="D178" s="43"/>
      <c r="E178" s="83"/>
      <c r="F178" s="83"/>
      <c r="G178" s="3"/>
      <c r="H178" s="3"/>
    </row>
    <row r="179" spans="1:8" x14ac:dyDescent="0.2">
      <c r="A179" s="82"/>
      <c r="B179" s="43"/>
      <c r="C179" s="43"/>
      <c r="D179" s="43"/>
      <c r="E179" s="83"/>
      <c r="F179" s="83"/>
      <c r="G179" s="3"/>
      <c r="H179" s="3"/>
    </row>
    <row r="180" spans="1:8" x14ac:dyDescent="0.2">
      <c r="A180" s="82"/>
      <c r="B180" s="43"/>
      <c r="C180" s="43"/>
      <c r="D180" s="43"/>
      <c r="E180" s="83"/>
      <c r="F180" s="83"/>
      <c r="G180" s="3"/>
      <c r="H180" s="3"/>
    </row>
    <row r="181" spans="1:8" x14ac:dyDescent="0.2">
      <c r="A181" s="82"/>
      <c r="B181" s="43"/>
      <c r="C181" s="43"/>
      <c r="D181" s="43"/>
      <c r="E181" s="83"/>
      <c r="F181" s="83"/>
      <c r="G181" s="3"/>
      <c r="H181" s="3"/>
    </row>
    <row r="182" spans="1:8" x14ac:dyDescent="0.2">
      <c r="A182" s="82"/>
      <c r="B182" s="43"/>
      <c r="C182" s="43"/>
      <c r="D182" s="43"/>
      <c r="E182" s="83"/>
      <c r="F182" s="83"/>
    </row>
    <row r="183" spans="1:8" x14ac:dyDescent="0.2">
      <c r="B183" s="43"/>
      <c r="C183" s="43"/>
      <c r="D183" s="43"/>
      <c r="E183" s="83"/>
      <c r="F183" s="83"/>
    </row>
    <row r="184" spans="1:8" x14ac:dyDescent="0.2">
      <c r="B184" s="43"/>
      <c r="C184" s="43"/>
      <c r="D184" s="43"/>
      <c r="E184" s="83"/>
      <c r="F184" s="83"/>
    </row>
    <row r="185" spans="1:8" x14ac:dyDescent="0.2">
      <c r="B185" s="43"/>
      <c r="C185" s="43"/>
      <c r="D185" s="83"/>
      <c r="E185" s="83"/>
      <c r="F185" s="83"/>
    </row>
    <row r="186" spans="1:8" x14ac:dyDescent="0.2">
      <c r="B186" s="43"/>
      <c r="C186" s="43"/>
      <c r="D186" s="83"/>
      <c r="E186" s="83"/>
      <c r="F186" s="83"/>
    </row>
    <row r="187" spans="1:8" x14ac:dyDescent="0.2">
      <c r="B187" s="43"/>
      <c r="C187" s="43"/>
      <c r="D187" s="83"/>
      <c r="E187" s="83"/>
      <c r="F187" s="83"/>
    </row>
    <row r="188" spans="1:8" x14ac:dyDescent="0.2">
      <c r="B188" s="43"/>
      <c r="C188" s="43"/>
      <c r="D188" s="83"/>
      <c r="E188" s="83"/>
      <c r="F188" s="83"/>
    </row>
    <row r="189" spans="1:8" x14ac:dyDescent="0.2">
      <c r="B189" s="83"/>
      <c r="C189" s="83"/>
      <c r="D189" s="83"/>
      <c r="E189" s="83"/>
      <c r="F189" s="83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 tint="-0.499984740745262"/>
  </sheetPr>
  <dimension ref="A1:X233"/>
  <sheetViews>
    <sheetView showGridLines="0" zoomScaleNormal="100" zoomScaleSheetLayoutView="100" workbookViewId="0">
      <selection activeCell="O32" sqref="O32"/>
    </sheetView>
  </sheetViews>
  <sheetFormatPr baseColWidth="10" defaultRowHeight="12.75" x14ac:dyDescent="0.2"/>
  <cols>
    <col min="1" max="1" width="1.85546875" style="52" customWidth="1"/>
    <col min="2" max="2" width="13" style="52" customWidth="1"/>
    <col min="3" max="8" width="10.42578125" style="52" customWidth="1"/>
    <col min="9" max="10" width="12.85546875" style="52" customWidth="1"/>
    <col min="11" max="11" width="11.28515625" style="52" customWidth="1"/>
    <col min="12" max="12" width="1.7109375" style="3" customWidth="1"/>
    <col min="13" max="13" width="8.42578125" style="81" bestFit="1" customWidth="1"/>
    <col min="14" max="14" width="10.140625" style="81" bestFit="1" customWidth="1"/>
    <col min="15" max="16" width="11.5703125" style="81" bestFit="1" customWidth="1"/>
    <col min="17" max="18" width="11.42578125" style="81"/>
    <col min="19" max="23" width="11.42578125" style="42"/>
    <col min="24" max="16384" width="11.42578125" style="43"/>
  </cols>
  <sheetData>
    <row r="1" spans="1:18" ht="33.75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41"/>
      <c r="N1" s="80" t="s">
        <v>70</v>
      </c>
      <c r="O1" s="80"/>
      <c r="P1" s="80"/>
      <c r="Q1" s="42"/>
      <c r="R1" s="42"/>
    </row>
    <row r="2" spans="1:18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46"/>
      <c r="N2" s="306">
        <v>181043</v>
      </c>
      <c r="O2" s="107">
        <v>42736</v>
      </c>
      <c r="P2" s="108">
        <v>219.74602325581395</v>
      </c>
      <c r="Q2" s="42"/>
      <c r="R2" s="42"/>
    </row>
    <row r="3" spans="1:18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46"/>
      <c r="N3" s="306">
        <v>295610</v>
      </c>
      <c r="O3" s="309">
        <v>42767</v>
      </c>
      <c r="P3" s="108">
        <v>219.74602325581395</v>
      </c>
      <c r="Q3" s="42"/>
      <c r="R3" s="42"/>
    </row>
    <row r="4" spans="1:18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N4" s="306">
        <v>271378</v>
      </c>
      <c r="O4" s="107">
        <v>42795</v>
      </c>
      <c r="P4" s="108">
        <v>219.74602325581395</v>
      </c>
      <c r="Q4" s="42"/>
      <c r="R4" s="42"/>
    </row>
    <row r="5" spans="1:18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N5" s="306">
        <v>171765</v>
      </c>
      <c r="O5" s="107">
        <v>42826</v>
      </c>
      <c r="P5" s="108">
        <v>219.74602325581395</v>
      </c>
      <c r="Q5" s="42"/>
      <c r="R5" s="42"/>
    </row>
    <row r="6" spans="1:18" ht="15" customHeight="1" x14ac:dyDescent="0.2">
      <c r="B6" s="49"/>
      <c r="C6" s="49"/>
      <c r="D6" s="49"/>
      <c r="E6" s="49"/>
      <c r="F6" s="49"/>
      <c r="G6" s="49"/>
      <c r="H6" s="49"/>
      <c r="I6" s="49"/>
      <c r="J6" s="49"/>
      <c r="K6" s="49"/>
      <c r="L6" s="148"/>
      <c r="N6" s="306">
        <v>209675</v>
      </c>
      <c r="O6" s="107">
        <v>42856</v>
      </c>
      <c r="P6" s="108">
        <v>219.74602325581395</v>
      </c>
      <c r="Q6" s="42"/>
      <c r="R6" s="42"/>
    </row>
    <row r="7" spans="1:18" x14ac:dyDescent="0.2">
      <c r="B7" s="49"/>
      <c r="C7" s="363" t="s">
        <v>71</v>
      </c>
      <c r="D7" s="363"/>
      <c r="E7" s="363"/>
      <c r="F7" s="363"/>
      <c r="G7" s="363"/>
      <c r="H7" s="363"/>
      <c r="I7" s="363"/>
      <c r="J7" s="363"/>
      <c r="K7" s="363"/>
      <c r="L7" s="148"/>
      <c r="N7" s="306">
        <v>175269</v>
      </c>
      <c r="O7" s="107">
        <v>42887</v>
      </c>
      <c r="P7" s="108">
        <v>219.74602325581395</v>
      </c>
      <c r="Q7" s="42"/>
      <c r="R7" s="42"/>
    </row>
    <row r="8" spans="1:18" ht="15" customHeight="1" x14ac:dyDescent="0.2">
      <c r="B8" s="25"/>
      <c r="C8" s="348" t="s">
        <v>243</v>
      </c>
      <c r="D8" s="348"/>
      <c r="E8" s="348"/>
      <c r="F8" s="348"/>
      <c r="G8" s="348"/>
      <c r="H8" s="348"/>
      <c r="I8" s="348"/>
      <c r="J8" s="348"/>
      <c r="K8" s="348"/>
      <c r="L8" s="215"/>
      <c r="N8" s="306">
        <v>177333</v>
      </c>
      <c r="O8" s="107">
        <v>42917</v>
      </c>
      <c r="P8" s="108">
        <v>219.74602325581395</v>
      </c>
      <c r="Q8" s="42"/>
      <c r="R8" s="42"/>
    </row>
    <row r="9" spans="1:18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109"/>
      <c r="L9" s="46"/>
      <c r="N9" s="306">
        <v>331850</v>
      </c>
      <c r="O9" s="309">
        <v>42948</v>
      </c>
      <c r="P9" s="108">
        <v>219.74602325581395</v>
      </c>
      <c r="Q9" s="42"/>
      <c r="R9" s="42"/>
    </row>
    <row r="10" spans="1:18" ht="15.75" customHeight="1" x14ac:dyDescent="0.2">
      <c r="A10" s="44"/>
      <c r="C10" s="358" t="s">
        <v>30</v>
      </c>
      <c r="D10" s="358"/>
      <c r="E10" s="358"/>
      <c r="F10" s="358"/>
      <c r="G10" s="358"/>
      <c r="H10" s="358"/>
      <c r="I10" s="350" t="s">
        <v>241</v>
      </c>
      <c r="J10" s="350" t="s">
        <v>233</v>
      </c>
      <c r="K10" s="350" t="s">
        <v>242</v>
      </c>
      <c r="L10" s="46"/>
      <c r="N10" s="306">
        <v>135371</v>
      </c>
      <c r="O10" s="309">
        <v>42979</v>
      </c>
      <c r="P10" s="108">
        <v>219.74602325581395</v>
      </c>
      <c r="Q10" s="42"/>
      <c r="R10" s="42"/>
    </row>
    <row r="11" spans="1:18" x14ac:dyDescent="0.2">
      <c r="A11" s="44"/>
      <c r="C11" s="53">
        <v>2017</v>
      </c>
      <c r="D11" s="53">
        <v>2018</v>
      </c>
      <c r="E11" s="53">
        <v>2019</v>
      </c>
      <c r="F11" s="53">
        <v>2020</v>
      </c>
      <c r="G11" s="53">
        <v>2021</v>
      </c>
      <c r="H11" s="53">
        <v>2022</v>
      </c>
      <c r="I11" s="350"/>
      <c r="J11" s="350"/>
      <c r="K11" s="350"/>
      <c r="L11" s="46"/>
      <c r="M11" s="292"/>
      <c r="N11" s="306">
        <v>177784</v>
      </c>
      <c r="O11" s="309">
        <v>43009</v>
      </c>
      <c r="P11" s="108">
        <v>219.74602325581395</v>
      </c>
      <c r="Q11" s="42"/>
      <c r="R11" s="42"/>
    </row>
    <row r="12" spans="1:18" ht="12" customHeight="1" x14ac:dyDescent="0.2">
      <c r="A12" s="44"/>
      <c r="C12" s="50"/>
      <c r="D12" s="50"/>
      <c r="E12" s="50"/>
      <c r="F12" s="50"/>
      <c r="G12" s="50"/>
      <c r="H12" s="50"/>
      <c r="I12" s="50"/>
      <c r="J12" s="50"/>
      <c r="K12" s="50"/>
      <c r="L12" s="46"/>
      <c r="N12" s="306">
        <v>252189</v>
      </c>
      <c r="O12" s="309">
        <v>43040</v>
      </c>
      <c r="P12" s="108">
        <v>219.74602325581395</v>
      </c>
      <c r="Q12" s="42"/>
      <c r="R12" s="42"/>
    </row>
    <row r="13" spans="1:18" x14ac:dyDescent="0.2">
      <c r="A13" s="44"/>
      <c r="B13" s="3" t="s">
        <v>46</v>
      </c>
      <c r="C13" s="100">
        <v>181.04300000000001</v>
      </c>
      <c r="D13" s="100">
        <v>284.483</v>
      </c>
      <c r="E13" s="100">
        <v>167.67599999999999</v>
      </c>
      <c r="F13" s="100">
        <v>313.30599999999998</v>
      </c>
      <c r="G13" s="100">
        <v>131.79900000000001</v>
      </c>
      <c r="H13" s="100">
        <v>297.33699999999999</v>
      </c>
      <c r="I13" s="55">
        <v>125.59882851918451</v>
      </c>
      <c r="J13" s="55">
        <v>225.59882851918451</v>
      </c>
      <c r="K13" s="55">
        <v>-57.932819671503253</v>
      </c>
      <c r="L13" s="46"/>
      <c r="M13" s="306">
        <v>1</v>
      </c>
      <c r="N13" s="306">
        <v>250267</v>
      </c>
      <c r="O13" s="107">
        <v>43070</v>
      </c>
      <c r="P13" s="108">
        <v>219.12783333333334</v>
      </c>
      <c r="Q13" s="42"/>
      <c r="R13" s="42"/>
    </row>
    <row r="14" spans="1:18" x14ac:dyDescent="0.2">
      <c r="A14" s="44"/>
      <c r="B14" s="3" t="s">
        <v>47</v>
      </c>
      <c r="C14" s="100">
        <v>295.61</v>
      </c>
      <c r="D14" s="100">
        <v>228.196</v>
      </c>
      <c r="E14" s="100">
        <v>245.04499999999999</v>
      </c>
      <c r="F14" s="100">
        <v>233.935</v>
      </c>
      <c r="G14" s="100">
        <v>305.73899999999998</v>
      </c>
      <c r="H14" s="100">
        <v>202.79900000000001</v>
      </c>
      <c r="I14" s="55">
        <v>-33.66924075763967</v>
      </c>
      <c r="J14" s="55">
        <v>66.33075924236033</v>
      </c>
      <c r="K14" s="55">
        <v>30.693996195524377</v>
      </c>
      <c r="L14" s="46"/>
      <c r="M14" s="306">
        <v>1</v>
      </c>
      <c r="N14" s="306">
        <v>284483</v>
      </c>
      <c r="O14" s="309">
        <v>43101</v>
      </c>
      <c r="P14" s="108">
        <v>227.74783333333335</v>
      </c>
      <c r="Q14" s="42"/>
      <c r="R14" s="42"/>
    </row>
    <row r="15" spans="1:18" x14ac:dyDescent="0.2">
      <c r="A15" s="44"/>
      <c r="B15" s="3" t="s">
        <v>48</v>
      </c>
      <c r="C15" s="100">
        <v>271.37799999999999</v>
      </c>
      <c r="D15" s="100">
        <v>97.301000000000002</v>
      </c>
      <c r="E15" s="100">
        <v>325.93</v>
      </c>
      <c r="F15" s="100">
        <v>123.31399999999999</v>
      </c>
      <c r="G15" s="100">
        <v>204.80199999999999</v>
      </c>
      <c r="H15" s="100">
        <v>240.34700000000001</v>
      </c>
      <c r="I15" s="55">
        <v>17.355787541137314</v>
      </c>
      <c r="J15" s="55">
        <v>117.35578754113732</v>
      </c>
      <c r="K15" s="55">
        <v>66.081710105908485</v>
      </c>
      <c r="L15" s="46"/>
      <c r="M15" s="306">
        <v>1</v>
      </c>
      <c r="N15" s="306">
        <v>228196</v>
      </c>
      <c r="O15" s="309">
        <v>43132</v>
      </c>
      <c r="P15" s="108">
        <v>222.13</v>
      </c>
      <c r="Q15" s="42"/>
      <c r="R15" s="42"/>
    </row>
    <row r="16" spans="1:18" x14ac:dyDescent="0.2">
      <c r="A16" s="44"/>
      <c r="B16" s="3" t="s">
        <v>49</v>
      </c>
      <c r="C16" s="100">
        <v>171.76499999999999</v>
      </c>
      <c r="D16" s="100">
        <v>230.136</v>
      </c>
      <c r="E16" s="100">
        <v>192.19900000000001</v>
      </c>
      <c r="F16" s="100">
        <v>53.067</v>
      </c>
      <c r="G16" s="100">
        <v>134.68299999999999</v>
      </c>
      <c r="H16" s="100">
        <v>532.31500000000005</v>
      </c>
      <c r="I16" s="55">
        <v>295.23547886518719</v>
      </c>
      <c r="J16" s="55">
        <v>395.23547886518719</v>
      </c>
      <c r="K16" s="55">
        <v>153.7980289068536</v>
      </c>
      <c r="L16" s="46"/>
      <c r="M16" s="306">
        <v>1</v>
      </c>
      <c r="N16" s="306">
        <v>97301</v>
      </c>
      <c r="O16" s="309">
        <v>43160</v>
      </c>
      <c r="P16" s="108">
        <v>207.62358333333333</v>
      </c>
      <c r="Q16" s="42"/>
      <c r="R16" s="42"/>
    </row>
    <row r="17" spans="1:24" x14ac:dyDescent="0.2">
      <c r="A17" s="44"/>
      <c r="B17" s="3" t="s">
        <v>50</v>
      </c>
      <c r="C17" s="100">
        <v>209.67500000000001</v>
      </c>
      <c r="D17" s="100">
        <v>197.96600000000001</v>
      </c>
      <c r="E17" s="100">
        <v>323.60500000000002</v>
      </c>
      <c r="F17" s="100">
        <v>121.438</v>
      </c>
      <c r="G17" s="100">
        <v>310.61500000000001</v>
      </c>
      <c r="H17" s="100">
        <v>218.184</v>
      </c>
      <c r="I17" s="55">
        <v>-29.757416737762188</v>
      </c>
      <c r="J17" s="55">
        <v>70.242583262237815</v>
      </c>
      <c r="K17" s="55">
        <v>155.78072761409115</v>
      </c>
      <c r="L17" s="46"/>
      <c r="M17" s="306">
        <v>1</v>
      </c>
      <c r="N17" s="306">
        <v>230136</v>
      </c>
      <c r="O17" s="309">
        <v>43191</v>
      </c>
      <c r="P17" s="108">
        <v>212.48783333333336</v>
      </c>
      <c r="Q17" s="42"/>
      <c r="R17" s="42"/>
    </row>
    <row r="18" spans="1:24" x14ac:dyDescent="0.2">
      <c r="A18" s="44"/>
      <c r="B18" s="3" t="s">
        <v>51</v>
      </c>
      <c r="C18" s="100">
        <v>175.26900000000001</v>
      </c>
      <c r="D18" s="100">
        <v>81.694999999999993</v>
      </c>
      <c r="E18" s="100">
        <v>264.947</v>
      </c>
      <c r="F18" s="100">
        <v>196.67699999999999</v>
      </c>
      <c r="G18" s="100">
        <v>309.87900000000002</v>
      </c>
      <c r="H18" s="100">
        <v>268.53100000000001</v>
      </c>
      <c r="I18" s="55">
        <v>-13.343272696762288</v>
      </c>
      <c r="J18" s="55">
        <v>86.656727303237716</v>
      </c>
      <c r="K18" s="55">
        <v>57.557314785155377</v>
      </c>
      <c r="L18" s="46"/>
      <c r="M18" s="306">
        <v>1</v>
      </c>
      <c r="N18" s="306">
        <v>197966</v>
      </c>
      <c r="O18" s="309">
        <v>43221</v>
      </c>
      <c r="P18" s="108">
        <v>211.51208333333335</v>
      </c>
      <c r="Q18" s="42"/>
      <c r="R18" s="42"/>
    </row>
    <row r="19" spans="1:24" x14ac:dyDescent="0.2">
      <c r="A19" s="44"/>
      <c r="B19" s="3" t="s">
        <v>52</v>
      </c>
      <c r="C19" s="100">
        <v>177.333</v>
      </c>
      <c r="D19" s="100">
        <v>104.90600000000001</v>
      </c>
      <c r="E19" s="100">
        <v>325.154</v>
      </c>
      <c r="F19" s="100">
        <v>249.31800000000001</v>
      </c>
      <c r="G19" s="100">
        <v>179.399</v>
      </c>
      <c r="H19" s="100">
        <v>609.79899999999998</v>
      </c>
      <c r="I19" s="55">
        <v>239.91215112681786</v>
      </c>
      <c r="J19" s="55">
        <v>339.91215112681783</v>
      </c>
      <c r="K19" s="55">
        <v>-28.044104316575623</v>
      </c>
      <c r="L19" s="46"/>
      <c r="M19" s="306">
        <v>1</v>
      </c>
      <c r="N19" s="306">
        <v>81695</v>
      </c>
      <c r="O19" s="309">
        <v>43252</v>
      </c>
      <c r="P19" s="108">
        <v>203.71424999999999</v>
      </c>
      <c r="Q19" s="42"/>
      <c r="R19" s="42"/>
    </row>
    <row r="20" spans="1:24" x14ac:dyDescent="0.2">
      <c r="A20" s="44"/>
      <c r="B20" s="3" t="s">
        <v>53</v>
      </c>
      <c r="C20" s="100">
        <v>331.85</v>
      </c>
      <c r="D20" s="100">
        <v>290.68200000000002</v>
      </c>
      <c r="E20" s="100">
        <v>305.66800000000001</v>
      </c>
      <c r="F20" s="100">
        <v>188.05699999999999</v>
      </c>
      <c r="G20" s="100">
        <v>117.477</v>
      </c>
      <c r="H20" s="100">
        <v>610.221</v>
      </c>
      <c r="I20" s="55">
        <v>419.43869863888244</v>
      </c>
      <c r="J20" s="55">
        <v>519.43869863888244</v>
      </c>
      <c r="K20" s="55">
        <v>-37.53117405892894</v>
      </c>
      <c r="L20" s="46"/>
      <c r="M20" s="306">
        <v>1</v>
      </c>
      <c r="N20" s="306">
        <v>104906</v>
      </c>
      <c r="O20" s="107">
        <v>43282</v>
      </c>
      <c r="P20" s="108">
        <v>197.67866666666666</v>
      </c>
      <c r="Q20" s="42"/>
      <c r="R20" s="42"/>
    </row>
    <row r="21" spans="1:24" x14ac:dyDescent="0.2">
      <c r="A21" s="44"/>
      <c r="B21" s="3" t="s">
        <v>54</v>
      </c>
      <c r="C21" s="100">
        <v>135.37100000000001</v>
      </c>
      <c r="D21" s="100">
        <v>114.029</v>
      </c>
      <c r="E21" s="100">
        <v>170.637</v>
      </c>
      <c r="F21" s="100">
        <v>245.39500000000001</v>
      </c>
      <c r="G21" s="100">
        <v>184.81399999999999</v>
      </c>
      <c r="H21" s="100">
        <v>400.34500000000003</v>
      </c>
      <c r="I21" s="55">
        <v>116.62049411841097</v>
      </c>
      <c r="J21" s="55">
        <v>216.62049411841099</v>
      </c>
      <c r="K21" s="55">
        <v>-24.687137064732379</v>
      </c>
      <c r="L21" s="46"/>
      <c r="M21" s="306">
        <v>1</v>
      </c>
      <c r="N21" s="306">
        <v>290682</v>
      </c>
      <c r="O21" s="309">
        <v>43313</v>
      </c>
      <c r="P21" s="108">
        <v>194.24799999999999</v>
      </c>
      <c r="Q21" s="42"/>
      <c r="R21" s="42"/>
    </row>
    <row r="22" spans="1:24" x14ac:dyDescent="0.2">
      <c r="A22" s="44"/>
      <c r="B22" s="3" t="s">
        <v>55</v>
      </c>
      <c r="C22" s="100">
        <v>177.78399999999999</v>
      </c>
      <c r="D22" s="100">
        <v>110.438</v>
      </c>
      <c r="E22" s="100">
        <v>204.983</v>
      </c>
      <c r="F22" s="100">
        <v>243.44900000000001</v>
      </c>
      <c r="G22" s="100">
        <v>72.545000000000002</v>
      </c>
      <c r="H22" s="100">
        <v>464.05900000000003</v>
      </c>
      <c r="I22" s="55">
        <v>539.68433386174104</v>
      </c>
      <c r="J22" s="55">
        <v>639.68433386174104</v>
      </c>
      <c r="K22" s="55">
        <v>-70.20115095974927</v>
      </c>
      <c r="L22" s="46"/>
      <c r="M22" s="306">
        <v>1</v>
      </c>
      <c r="N22" s="306">
        <v>114029</v>
      </c>
      <c r="O22" s="309">
        <v>43344</v>
      </c>
      <c r="P22" s="108">
        <v>192.46950000000001</v>
      </c>
      <c r="Q22" s="42"/>
      <c r="R22" s="42"/>
    </row>
    <row r="23" spans="1:24" x14ac:dyDescent="0.2">
      <c r="A23" s="44"/>
      <c r="B23" s="3" t="s">
        <v>56</v>
      </c>
      <c r="C23" s="100">
        <v>252.18899999999999</v>
      </c>
      <c r="D23" s="100">
        <v>172.035</v>
      </c>
      <c r="E23" s="100">
        <v>172.21700000000001</v>
      </c>
      <c r="F23" s="100">
        <v>197.12899999999999</v>
      </c>
      <c r="G23" s="100">
        <v>270.56299999999999</v>
      </c>
      <c r="H23" s="163">
        <v>512.46400000000006</v>
      </c>
      <c r="I23" s="57">
        <v>89.406533783259377</v>
      </c>
      <c r="J23" s="57">
        <v>189.40653378325939</v>
      </c>
      <c r="K23" s="57">
        <v>37.25174885481082</v>
      </c>
      <c r="L23" s="46"/>
      <c r="M23" s="306">
        <v>1</v>
      </c>
      <c r="N23" s="306">
        <v>110438</v>
      </c>
      <c r="O23" s="309">
        <v>43374</v>
      </c>
      <c r="P23" s="108">
        <v>186.85733333333334</v>
      </c>
      <c r="Q23" s="42"/>
      <c r="R23" s="42"/>
    </row>
    <row r="24" spans="1:24" x14ac:dyDescent="0.2">
      <c r="A24" s="44"/>
      <c r="B24" s="3" t="s">
        <v>57</v>
      </c>
      <c r="C24" s="100">
        <v>250.267</v>
      </c>
      <c r="D24" s="100">
        <v>360.29500000000002</v>
      </c>
      <c r="E24" s="100">
        <v>558.26700000000005</v>
      </c>
      <c r="F24" s="100">
        <v>217.64500000000001</v>
      </c>
      <c r="G24" s="100">
        <v>287.59800000000001</v>
      </c>
      <c r="H24" s="100"/>
      <c r="I24" s="55"/>
      <c r="J24" s="55"/>
      <c r="K24" s="55">
        <v>32.140871602839496</v>
      </c>
      <c r="L24" s="46"/>
      <c r="M24" s="306" t="s">
        <v>235</v>
      </c>
      <c r="N24" s="306">
        <v>172035</v>
      </c>
      <c r="O24" s="309">
        <v>43405</v>
      </c>
      <c r="P24" s="108">
        <v>180.17783333333335</v>
      </c>
      <c r="Q24" s="42"/>
      <c r="R24" s="42"/>
    </row>
    <row r="25" spans="1:24" x14ac:dyDescent="0.2">
      <c r="A25" s="44"/>
      <c r="B25" s="61" t="s">
        <v>58</v>
      </c>
      <c r="C25" s="101">
        <v>2629.5340000000001</v>
      </c>
      <c r="D25" s="101">
        <v>2272.1619999999998</v>
      </c>
      <c r="E25" s="101">
        <v>3256.3280000000004</v>
      </c>
      <c r="F25" s="101">
        <v>2382.73</v>
      </c>
      <c r="G25" s="101">
        <v>2509.913</v>
      </c>
      <c r="H25" s="101">
        <v>4356.4009999999998</v>
      </c>
      <c r="I25" s="60"/>
      <c r="J25" s="60"/>
      <c r="K25" s="60"/>
      <c r="L25" s="46"/>
      <c r="N25" s="306">
        <v>360295</v>
      </c>
      <c r="O25" s="309">
        <v>43435</v>
      </c>
      <c r="P25" s="108">
        <v>189.34683333333334</v>
      </c>
      <c r="Q25" s="42"/>
      <c r="R25" s="42"/>
    </row>
    <row r="26" spans="1:24" x14ac:dyDescent="0.2">
      <c r="A26" s="44"/>
      <c r="B26" s="61" t="s">
        <v>59</v>
      </c>
      <c r="C26" s="92"/>
      <c r="D26" s="62">
        <v>-13.590697058870516</v>
      </c>
      <c r="E26" s="62">
        <v>43.31407707725068</v>
      </c>
      <c r="F26" s="62">
        <v>-26.827702860399828</v>
      </c>
      <c r="G26" s="62">
        <v>5.3377008725285613</v>
      </c>
      <c r="H26" s="62">
        <v>73.567808924054319</v>
      </c>
      <c r="I26" s="60"/>
      <c r="J26" s="60"/>
      <c r="K26" s="60"/>
      <c r="L26" s="46"/>
      <c r="N26" s="306">
        <v>167676</v>
      </c>
      <c r="O26" s="309">
        <v>43466</v>
      </c>
      <c r="P26" s="108">
        <v>179.61291666666665</v>
      </c>
      <c r="Q26" s="42"/>
      <c r="R26" s="42"/>
    </row>
    <row r="27" spans="1:24" x14ac:dyDescent="0.2">
      <c r="A27" s="44"/>
      <c r="B27" s="3"/>
      <c r="C27" s="58"/>
      <c r="D27" s="58"/>
      <c r="E27" s="58"/>
      <c r="F27" s="58"/>
      <c r="G27" s="58"/>
      <c r="H27" s="59"/>
      <c r="I27" s="65"/>
      <c r="J27" s="65"/>
      <c r="K27" s="65"/>
      <c r="L27" s="46"/>
      <c r="N27" s="306">
        <v>245045</v>
      </c>
      <c r="O27" s="309">
        <v>43497</v>
      </c>
      <c r="P27" s="108">
        <v>181.017</v>
      </c>
      <c r="Q27" s="42"/>
      <c r="R27" s="42"/>
    </row>
    <row r="28" spans="1:24" x14ac:dyDescent="0.2">
      <c r="A28" s="44"/>
      <c r="B28" s="61" t="s">
        <v>26</v>
      </c>
      <c r="C28" s="101">
        <v>2379.2670000000003</v>
      </c>
      <c r="D28" s="101">
        <v>1911.867</v>
      </c>
      <c r="E28" s="101">
        <v>2698.0610000000006</v>
      </c>
      <c r="F28" s="101">
        <v>2165.085</v>
      </c>
      <c r="G28" s="101">
        <v>2222.3150000000001</v>
      </c>
      <c r="H28" s="163">
        <v>4356.4009999999998</v>
      </c>
      <c r="I28" s="57">
        <v>96.029860753313542</v>
      </c>
      <c r="J28" s="57">
        <v>196.02986075331356</v>
      </c>
      <c r="K28" s="57">
        <v>2.6433142347759953</v>
      </c>
      <c r="L28" s="46"/>
      <c r="N28" s="306">
        <v>325930</v>
      </c>
      <c r="O28" s="309">
        <v>43525</v>
      </c>
      <c r="P28" s="108">
        <v>200.06941666666665</v>
      </c>
      <c r="Q28" s="42"/>
      <c r="R28" s="42"/>
    </row>
    <row r="29" spans="1:24" x14ac:dyDescent="0.2">
      <c r="A29" s="44"/>
      <c r="B29" s="61" t="s">
        <v>59</v>
      </c>
      <c r="C29" s="92"/>
      <c r="D29" s="62">
        <v>-19.644705701377784</v>
      </c>
      <c r="E29" s="62">
        <v>41.121793513879389</v>
      </c>
      <c r="F29" s="62">
        <v>-19.754038177787692</v>
      </c>
      <c r="G29" s="62">
        <v>2.6433142347759953</v>
      </c>
      <c r="H29" s="57">
        <v>96.029860753313542</v>
      </c>
      <c r="I29" s="63"/>
      <c r="J29" s="63"/>
      <c r="K29" s="63"/>
      <c r="L29" s="46"/>
      <c r="N29" s="306">
        <v>192199</v>
      </c>
      <c r="O29" s="309">
        <v>43556</v>
      </c>
      <c r="P29" s="108">
        <v>196.90799999999999</v>
      </c>
      <c r="Q29" s="42"/>
      <c r="R29" s="42"/>
    </row>
    <row r="30" spans="1:24" ht="12" customHeight="1" x14ac:dyDescent="0.2">
      <c r="A30" s="44"/>
      <c r="C30" s="64"/>
      <c r="D30" s="64"/>
      <c r="E30" s="64"/>
      <c r="F30" s="64"/>
      <c r="G30" s="59"/>
      <c r="H30" s="59"/>
      <c r="I30" s="65"/>
      <c r="J30" s="65"/>
      <c r="K30" s="65"/>
      <c r="L30" s="46"/>
      <c r="N30" s="306">
        <v>323605</v>
      </c>
      <c r="O30" s="309">
        <v>43586</v>
      </c>
      <c r="P30" s="108">
        <v>207.37791666666666</v>
      </c>
      <c r="Q30" s="42"/>
      <c r="R30" s="42"/>
    </row>
    <row r="31" spans="1:24" ht="12" customHeight="1" x14ac:dyDescent="0.2">
      <c r="A31" s="44"/>
      <c r="C31" s="64"/>
      <c r="D31" s="64"/>
      <c r="E31" s="64"/>
      <c r="F31" s="64"/>
      <c r="G31" s="59"/>
      <c r="H31" s="59"/>
      <c r="I31" s="65"/>
      <c r="J31" s="65"/>
      <c r="K31" s="65"/>
      <c r="L31" s="46"/>
      <c r="N31" s="306">
        <v>264947</v>
      </c>
      <c r="O31" s="309">
        <v>43617</v>
      </c>
      <c r="P31" s="108">
        <v>222.64891666666665</v>
      </c>
      <c r="Q31" s="42"/>
      <c r="R31" s="42"/>
    </row>
    <row r="32" spans="1:24" ht="14.25" customHeight="1" x14ac:dyDescent="0.2">
      <c r="A32" s="44"/>
      <c r="B32" s="66"/>
      <c r="C32" s="347" t="s">
        <v>71</v>
      </c>
      <c r="D32" s="347"/>
      <c r="E32" s="347"/>
      <c r="F32" s="347"/>
      <c r="G32" s="347"/>
      <c r="H32" s="347"/>
      <c r="I32" s="347"/>
      <c r="J32" s="347"/>
      <c r="K32" s="67"/>
      <c r="L32" s="46"/>
      <c r="N32" s="306">
        <v>325154</v>
      </c>
      <c r="O32" s="309">
        <v>43647</v>
      </c>
      <c r="P32" s="108">
        <v>241.00291666666666</v>
      </c>
      <c r="Q32" s="42"/>
      <c r="R32" s="42"/>
      <c r="X32" s="78"/>
    </row>
    <row r="33" spans="1:24" ht="14.25" customHeight="1" x14ac:dyDescent="0.2">
      <c r="A33" s="44"/>
      <c r="B33" s="66"/>
      <c r="C33" s="347" t="s">
        <v>244</v>
      </c>
      <c r="D33" s="347"/>
      <c r="E33" s="347"/>
      <c r="F33" s="347"/>
      <c r="G33" s="347"/>
      <c r="H33" s="347"/>
      <c r="I33" s="347"/>
      <c r="J33" s="347"/>
      <c r="K33" s="67"/>
      <c r="L33" s="46"/>
      <c r="N33" s="306">
        <v>305668</v>
      </c>
      <c r="O33" s="309">
        <v>43678</v>
      </c>
      <c r="P33" s="108">
        <v>242.25174999999999</v>
      </c>
      <c r="Q33" s="42"/>
      <c r="R33" s="42"/>
      <c r="X33" s="78"/>
    </row>
    <row r="34" spans="1:24" x14ac:dyDescent="0.2">
      <c r="A34" s="68"/>
      <c r="C34" s="110"/>
      <c r="D34" s="110"/>
      <c r="E34" s="110"/>
      <c r="F34" s="110"/>
      <c r="G34" s="110"/>
      <c r="H34" s="110"/>
      <c r="I34" s="110"/>
      <c r="J34" s="110"/>
      <c r="K34" s="110"/>
      <c r="L34" s="46"/>
      <c r="N34" s="306">
        <v>170637</v>
      </c>
      <c r="O34" s="309">
        <v>43709</v>
      </c>
      <c r="P34" s="108">
        <v>246.96908333333334</v>
      </c>
      <c r="Q34" s="42"/>
      <c r="R34" s="42"/>
      <c r="X34" s="78"/>
    </row>
    <row r="35" spans="1:24" x14ac:dyDescent="0.2">
      <c r="A35" s="68"/>
      <c r="C35" s="69"/>
      <c r="D35" s="69"/>
      <c r="E35" s="69"/>
      <c r="F35" s="69"/>
      <c r="G35" s="70"/>
      <c r="H35" s="70"/>
      <c r="I35" s="71"/>
      <c r="J35" s="71"/>
      <c r="K35" s="71"/>
      <c r="L35" s="46"/>
      <c r="N35" s="306">
        <v>204983</v>
      </c>
      <c r="O35" s="309">
        <v>43739</v>
      </c>
      <c r="P35" s="108">
        <v>254.84783333333334</v>
      </c>
      <c r="Q35" s="42"/>
      <c r="R35" s="42"/>
      <c r="X35" s="78"/>
    </row>
    <row r="36" spans="1:24" x14ac:dyDescent="0.2">
      <c r="A36" s="68"/>
      <c r="C36" s="69"/>
      <c r="D36" s="69"/>
      <c r="E36" s="69"/>
      <c r="F36" s="69"/>
      <c r="G36" s="70"/>
      <c r="H36" s="70"/>
      <c r="I36" s="71"/>
      <c r="J36" s="71"/>
      <c r="K36" s="71"/>
      <c r="L36" s="46"/>
      <c r="N36" s="306">
        <v>172217</v>
      </c>
      <c r="O36" s="309">
        <v>43770</v>
      </c>
      <c r="P36" s="108">
        <v>254.863</v>
      </c>
      <c r="Q36" s="42"/>
      <c r="R36" s="42"/>
      <c r="X36" s="78"/>
    </row>
    <row r="37" spans="1:24" x14ac:dyDescent="0.2">
      <c r="A37" s="68"/>
      <c r="C37" s="69"/>
      <c r="D37" s="69"/>
      <c r="E37" s="69"/>
      <c r="F37" s="69"/>
      <c r="G37" s="70"/>
      <c r="H37" s="70"/>
      <c r="I37" s="71"/>
      <c r="J37" s="71"/>
      <c r="K37" s="71"/>
      <c r="L37" s="46"/>
      <c r="N37" s="306">
        <v>558267</v>
      </c>
      <c r="O37" s="309">
        <v>43800</v>
      </c>
      <c r="P37" s="108">
        <v>271.3606666666667</v>
      </c>
      <c r="Q37" s="42"/>
      <c r="R37" s="42"/>
      <c r="X37" s="78"/>
    </row>
    <row r="38" spans="1:24" x14ac:dyDescent="0.2">
      <c r="A38" s="68"/>
      <c r="C38" s="69"/>
      <c r="D38" s="69"/>
      <c r="E38" s="69"/>
      <c r="F38" s="69"/>
      <c r="G38" s="70"/>
      <c r="H38" s="70"/>
      <c r="I38" s="71"/>
      <c r="J38" s="71"/>
      <c r="K38" s="71"/>
      <c r="L38" s="46"/>
      <c r="N38" s="306">
        <v>313306</v>
      </c>
      <c r="O38" s="309">
        <v>43831</v>
      </c>
      <c r="P38" s="108">
        <v>283.49650000000003</v>
      </c>
      <c r="Q38" s="42"/>
      <c r="R38" s="42"/>
      <c r="X38" s="78"/>
    </row>
    <row r="39" spans="1:24" x14ac:dyDescent="0.2">
      <c r="A39" s="68"/>
      <c r="C39" s="69"/>
      <c r="D39" s="69"/>
      <c r="E39" s="69"/>
      <c r="F39" s="69"/>
      <c r="G39" s="70"/>
      <c r="H39" s="70"/>
      <c r="I39" s="71"/>
      <c r="J39" s="71"/>
      <c r="K39" s="71"/>
      <c r="L39" s="46"/>
      <c r="N39" s="306">
        <v>233935</v>
      </c>
      <c r="O39" s="309">
        <v>43862</v>
      </c>
      <c r="P39" s="108">
        <v>282.57066666666668</v>
      </c>
      <c r="Q39" s="42"/>
      <c r="R39" s="42"/>
      <c r="X39" s="78"/>
    </row>
    <row r="40" spans="1:24" x14ac:dyDescent="0.2">
      <c r="A40" s="68"/>
      <c r="C40" s="69"/>
      <c r="D40" s="69"/>
      <c r="E40" s="69"/>
      <c r="F40" s="69"/>
      <c r="G40" s="70"/>
      <c r="H40" s="70"/>
      <c r="I40" s="71"/>
      <c r="J40" s="71"/>
      <c r="K40" s="71"/>
      <c r="L40" s="46"/>
      <c r="N40" s="306">
        <v>123314</v>
      </c>
      <c r="O40" s="309">
        <v>43891</v>
      </c>
      <c r="P40" s="108">
        <v>265.68599999999998</v>
      </c>
      <c r="Q40" s="42"/>
      <c r="R40" s="42"/>
      <c r="X40" s="78"/>
    </row>
    <row r="41" spans="1:24" x14ac:dyDescent="0.2">
      <c r="A41" s="68"/>
      <c r="C41" s="69"/>
      <c r="D41" s="69"/>
      <c r="E41" s="69"/>
      <c r="F41" s="69"/>
      <c r="G41" s="70"/>
      <c r="H41" s="70"/>
      <c r="I41" s="71"/>
      <c r="J41" s="71"/>
      <c r="K41" s="71"/>
      <c r="L41" s="46"/>
      <c r="N41" s="306">
        <v>53067</v>
      </c>
      <c r="O41" s="309">
        <v>43922</v>
      </c>
      <c r="P41" s="108">
        <v>254.09166666666667</v>
      </c>
      <c r="Q41" s="42"/>
      <c r="R41" s="42"/>
      <c r="X41" s="78"/>
    </row>
    <row r="42" spans="1:24" x14ac:dyDescent="0.2">
      <c r="A42" s="68"/>
      <c r="C42" s="69"/>
      <c r="D42" s="69"/>
      <c r="E42" s="69"/>
      <c r="F42" s="69"/>
      <c r="G42" s="70"/>
      <c r="H42" s="70"/>
      <c r="I42" s="71"/>
      <c r="J42" s="71"/>
      <c r="K42" s="71"/>
      <c r="L42" s="46"/>
      <c r="N42" s="306">
        <v>121438</v>
      </c>
      <c r="O42" s="309">
        <v>43952</v>
      </c>
      <c r="P42" s="108">
        <v>237.24441666666667</v>
      </c>
      <c r="Q42" s="42"/>
      <c r="R42" s="42"/>
      <c r="X42" s="78"/>
    </row>
    <row r="43" spans="1:24" x14ac:dyDescent="0.2">
      <c r="A43" s="68"/>
      <c r="C43" s="69"/>
      <c r="D43" s="69"/>
      <c r="E43" s="69"/>
      <c r="F43" s="69"/>
      <c r="G43" s="70"/>
      <c r="H43" s="70"/>
      <c r="I43" s="71"/>
      <c r="J43" s="71"/>
      <c r="K43" s="71"/>
      <c r="L43" s="46"/>
      <c r="N43" s="306">
        <v>196677</v>
      </c>
      <c r="O43" s="309">
        <v>43983</v>
      </c>
      <c r="P43" s="108">
        <v>231.55525</v>
      </c>
      <c r="Q43" s="42"/>
      <c r="R43" s="42"/>
      <c r="X43" s="78"/>
    </row>
    <row r="44" spans="1:24" x14ac:dyDescent="0.2">
      <c r="A44" s="68"/>
      <c r="C44" s="69"/>
      <c r="D44" s="69"/>
      <c r="E44" s="69"/>
      <c r="F44" s="69"/>
      <c r="G44" s="70"/>
      <c r="H44" s="70"/>
      <c r="I44" s="71"/>
      <c r="J44" s="71"/>
      <c r="K44" s="71"/>
      <c r="L44" s="46"/>
      <c r="N44" s="306">
        <v>249318</v>
      </c>
      <c r="O44" s="309">
        <v>44013</v>
      </c>
      <c r="P44" s="108">
        <v>225.23558333333335</v>
      </c>
      <c r="Q44" s="42"/>
      <c r="R44" s="42"/>
      <c r="X44" s="78"/>
    </row>
    <row r="45" spans="1:24" x14ac:dyDescent="0.2">
      <c r="A45" s="68"/>
      <c r="C45" s="69"/>
      <c r="D45" s="69"/>
      <c r="E45" s="69"/>
      <c r="F45" s="69"/>
      <c r="G45" s="70"/>
      <c r="H45" s="70"/>
      <c r="I45" s="71"/>
      <c r="J45" s="71"/>
      <c r="K45" s="71"/>
      <c r="L45" s="46"/>
      <c r="N45" s="306">
        <v>188057</v>
      </c>
      <c r="O45" s="309">
        <v>44044</v>
      </c>
      <c r="P45" s="108">
        <v>215.43466666666666</v>
      </c>
      <c r="Q45" s="42"/>
      <c r="R45" s="42"/>
      <c r="X45" s="78"/>
    </row>
    <row r="46" spans="1:24" x14ac:dyDescent="0.2">
      <c r="A46" s="68"/>
      <c r="B46" s="72"/>
      <c r="C46" s="73"/>
      <c r="D46" s="73"/>
      <c r="E46" s="89"/>
      <c r="F46" s="70"/>
      <c r="G46" s="70"/>
      <c r="H46" s="70"/>
      <c r="I46" s="74"/>
      <c r="J46" s="74"/>
      <c r="K46" s="74"/>
      <c r="L46" s="46"/>
      <c r="N46" s="306">
        <v>245395</v>
      </c>
      <c r="O46" s="309">
        <v>44075</v>
      </c>
      <c r="P46" s="108">
        <v>221.6645</v>
      </c>
      <c r="Q46" s="42"/>
      <c r="R46" s="42"/>
      <c r="X46" s="78"/>
    </row>
    <row r="47" spans="1:24" x14ac:dyDescent="0.2">
      <c r="A47" s="201" t="s">
        <v>24</v>
      </c>
      <c r="B47" s="14"/>
      <c r="C47" s="14" t="s">
        <v>24</v>
      </c>
      <c r="D47" s="14"/>
      <c r="E47" s="13"/>
      <c r="F47" s="75"/>
      <c r="G47" s="75"/>
      <c r="H47" s="75"/>
      <c r="I47" s="75"/>
      <c r="J47" s="75"/>
      <c r="K47" s="75"/>
      <c r="L47" s="76"/>
      <c r="N47" s="306">
        <v>243449</v>
      </c>
      <c r="O47" s="309">
        <v>44105</v>
      </c>
      <c r="P47" s="108">
        <v>224.87</v>
      </c>
      <c r="Q47" s="42"/>
      <c r="R47" s="42"/>
      <c r="X47" s="78"/>
    </row>
    <row r="48" spans="1:24" s="78" customFormat="1" x14ac:dyDescent="0.2">
      <c r="A48" s="77"/>
      <c r="B48" s="1"/>
      <c r="C48" s="1"/>
      <c r="D48" s="1"/>
      <c r="E48" s="1"/>
      <c r="F48" s="77"/>
      <c r="G48" s="77"/>
      <c r="H48" s="77"/>
      <c r="I48" s="77"/>
      <c r="J48" s="77"/>
      <c r="K48" s="77"/>
      <c r="L48" s="1"/>
      <c r="M48" s="81"/>
      <c r="N48" s="306">
        <v>197129</v>
      </c>
      <c r="O48" s="309">
        <v>44136</v>
      </c>
      <c r="P48" s="108">
        <v>226.946</v>
      </c>
      <c r="Q48" s="42"/>
      <c r="R48" s="42"/>
      <c r="S48" s="42"/>
      <c r="T48" s="42"/>
      <c r="U48" s="42"/>
      <c r="V48" s="42"/>
      <c r="W48" s="42"/>
    </row>
    <row r="49" spans="1:24" s="78" customFormat="1" x14ac:dyDescent="0.2">
      <c r="A49" s="79"/>
      <c r="B49" s="1"/>
      <c r="C49" s="1"/>
      <c r="D49" s="1"/>
      <c r="E49" s="1"/>
      <c r="F49" s="77"/>
      <c r="G49" s="77"/>
      <c r="H49" s="77"/>
      <c r="I49" s="77"/>
      <c r="J49" s="77"/>
      <c r="K49" s="77"/>
      <c r="L49" s="1"/>
      <c r="M49" s="81"/>
      <c r="N49" s="306">
        <v>217645</v>
      </c>
      <c r="O49" s="309">
        <v>44166</v>
      </c>
      <c r="P49" s="108">
        <v>198.56083333333333</v>
      </c>
      <c r="Q49" s="42"/>
      <c r="R49" s="42"/>
      <c r="S49" s="42"/>
      <c r="T49" s="42"/>
      <c r="U49" s="42"/>
      <c r="V49" s="42"/>
      <c r="W49" s="42"/>
    </row>
    <row r="50" spans="1:24" s="42" customFormat="1" x14ac:dyDescent="0.2">
      <c r="A50" s="79"/>
      <c r="D50" s="1"/>
      <c r="E50" s="1"/>
      <c r="F50" s="1"/>
      <c r="G50" s="1"/>
      <c r="H50" s="1"/>
      <c r="I50" s="1"/>
      <c r="J50" s="1"/>
      <c r="K50" s="1"/>
      <c r="L50" s="1"/>
      <c r="M50" s="81"/>
      <c r="N50" s="306">
        <v>131799</v>
      </c>
      <c r="O50" s="309">
        <v>44197</v>
      </c>
      <c r="P50" s="108">
        <v>183.43525</v>
      </c>
      <c r="X50" s="78"/>
    </row>
    <row r="51" spans="1:24" s="42" customFormat="1" x14ac:dyDescent="0.2">
      <c r="A51" s="79"/>
      <c r="E51" s="1"/>
      <c r="F51" s="1"/>
      <c r="G51" s="1"/>
      <c r="H51" s="1"/>
      <c r="I51" s="1"/>
      <c r="J51" s="1"/>
      <c r="K51" s="1"/>
      <c r="L51" s="1"/>
      <c r="M51" s="81"/>
      <c r="N51" s="306">
        <v>305739</v>
      </c>
      <c r="O51" s="309">
        <v>44228</v>
      </c>
      <c r="P51" s="108">
        <v>189.41891666666666</v>
      </c>
      <c r="X51" s="78"/>
    </row>
    <row r="52" spans="1:24" s="42" customFormat="1" x14ac:dyDescent="0.2">
      <c r="A52" s="79"/>
      <c r="E52" s="1"/>
      <c r="F52" s="1"/>
      <c r="G52" s="1"/>
      <c r="H52" s="1"/>
      <c r="I52" s="1"/>
      <c r="J52" s="1"/>
      <c r="K52" s="1"/>
      <c r="L52" s="1"/>
      <c r="M52" s="81"/>
      <c r="N52" s="306">
        <v>204802</v>
      </c>
      <c r="O52" s="309">
        <v>44256</v>
      </c>
      <c r="P52" s="108">
        <v>196.20958333333334</v>
      </c>
      <c r="X52" s="78"/>
    </row>
    <row r="53" spans="1:24" s="42" customFormat="1" x14ac:dyDescent="0.2">
      <c r="A53" s="79"/>
      <c r="E53" s="1"/>
      <c r="F53" s="1"/>
      <c r="G53" s="1"/>
      <c r="H53" s="1"/>
      <c r="I53" s="1"/>
      <c r="J53" s="1"/>
      <c r="K53" s="1"/>
      <c r="L53" s="1"/>
      <c r="M53" s="81"/>
      <c r="N53" s="306">
        <v>134683</v>
      </c>
      <c r="O53" s="309">
        <v>44287</v>
      </c>
      <c r="P53" s="108">
        <v>203.01091666666665</v>
      </c>
      <c r="X53" s="78"/>
    </row>
    <row r="54" spans="1:24" s="42" customFormat="1" x14ac:dyDescent="0.2">
      <c r="A54" s="79"/>
      <c r="E54" s="1"/>
      <c r="F54" s="1"/>
      <c r="G54" s="1"/>
      <c r="H54" s="1"/>
      <c r="I54" s="1"/>
      <c r="J54" s="1"/>
      <c r="K54" s="1"/>
      <c r="L54" s="1"/>
      <c r="M54" s="81"/>
      <c r="N54" s="306">
        <v>310615</v>
      </c>
      <c r="O54" s="309">
        <v>44317</v>
      </c>
      <c r="P54" s="108">
        <v>218.77566666666667</v>
      </c>
      <c r="X54" s="78"/>
    </row>
    <row r="55" spans="1:24" s="42" customFormat="1" x14ac:dyDescent="0.2">
      <c r="A55" s="79"/>
      <c r="E55" s="1"/>
      <c r="F55" s="1"/>
      <c r="G55" s="1"/>
      <c r="H55" s="1"/>
      <c r="I55" s="1"/>
      <c r="J55" s="1"/>
      <c r="K55" s="1"/>
      <c r="L55" s="1"/>
      <c r="M55" s="81"/>
      <c r="N55" s="306">
        <v>309879</v>
      </c>
      <c r="O55" s="309">
        <v>44348</v>
      </c>
      <c r="P55" s="108">
        <v>228.20916666666665</v>
      </c>
      <c r="X55" s="78"/>
    </row>
    <row r="56" spans="1:24" s="42" customFormat="1" x14ac:dyDescent="0.2">
      <c r="A56" s="79"/>
      <c r="E56" s="1"/>
      <c r="F56" s="1"/>
      <c r="G56" s="1"/>
      <c r="H56" s="1"/>
      <c r="I56" s="1"/>
      <c r="J56" s="1"/>
      <c r="K56" s="1"/>
      <c r="L56" s="1"/>
      <c r="M56" s="81"/>
      <c r="N56" s="306">
        <v>179399</v>
      </c>
      <c r="O56" s="309">
        <v>44378</v>
      </c>
      <c r="P56" s="108">
        <v>222.38258333333334</v>
      </c>
      <c r="X56" s="78"/>
    </row>
    <row r="57" spans="1:24" s="42" customFormat="1" x14ac:dyDescent="0.2">
      <c r="A57" s="79"/>
      <c r="E57" s="1"/>
      <c r="F57" s="1"/>
      <c r="G57" s="1"/>
      <c r="H57" s="1"/>
      <c r="I57" s="1"/>
      <c r="J57" s="1"/>
      <c r="K57" s="1"/>
      <c r="L57" s="1"/>
      <c r="M57" s="81"/>
      <c r="N57" s="306">
        <v>117477</v>
      </c>
      <c r="O57" s="309">
        <v>44409</v>
      </c>
      <c r="P57" s="108">
        <v>216.50091666666665</v>
      </c>
    </row>
    <row r="58" spans="1:24" s="42" customFormat="1" x14ac:dyDescent="0.2">
      <c r="A58" s="79"/>
      <c r="E58" s="1"/>
      <c r="F58" s="1"/>
      <c r="G58" s="1"/>
      <c r="H58" s="1"/>
      <c r="I58" s="1"/>
      <c r="J58" s="1"/>
      <c r="K58" s="1"/>
      <c r="L58" s="1"/>
      <c r="M58" s="81"/>
      <c r="N58" s="306">
        <v>184814</v>
      </c>
      <c r="O58" s="309">
        <v>44440</v>
      </c>
      <c r="P58" s="108">
        <v>211.45249999999999</v>
      </c>
    </row>
    <row r="59" spans="1:24" s="42" customFormat="1" x14ac:dyDescent="0.2">
      <c r="A59" s="79"/>
      <c r="E59" s="1"/>
      <c r="F59" s="1"/>
      <c r="G59" s="1"/>
      <c r="H59" s="1"/>
      <c r="I59" s="1"/>
      <c r="J59" s="1"/>
      <c r="K59" s="1"/>
      <c r="L59" s="1"/>
      <c r="M59" s="81"/>
      <c r="N59" s="306">
        <v>72545</v>
      </c>
      <c r="O59" s="309">
        <v>44470</v>
      </c>
      <c r="P59" s="108">
        <v>197.2105</v>
      </c>
    </row>
    <row r="60" spans="1:24" s="42" customFormat="1" x14ac:dyDescent="0.2">
      <c r="A60" s="79"/>
      <c r="E60" s="1"/>
      <c r="F60" s="1"/>
      <c r="G60" s="1"/>
      <c r="H60" s="1"/>
      <c r="I60" s="1"/>
      <c r="J60" s="1"/>
      <c r="K60" s="1"/>
      <c r="L60" s="1"/>
      <c r="M60" s="81"/>
      <c r="N60" s="306">
        <v>270563</v>
      </c>
      <c r="O60" s="309">
        <v>44501</v>
      </c>
      <c r="P60" s="108">
        <v>203.33</v>
      </c>
    </row>
    <row r="61" spans="1:24" s="42" customFormat="1" x14ac:dyDescent="0.2">
      <c r="A61" s="79"/>
      <c r="E61" s="1"/>
      <c r="F61" s="1"/>
      <c r="G61" s="1"/>
      <c r="H61" s="1"/>
      <c r="I61" s="1"/>
      <c r="J61" s="1"/>
      <c r="K61" s="1"/>
      <c r="L61" s="1"/>
      <c r="M61" s="81"/>
      <c r="N61" s="306">
        <v>287598</v>
      </c>
      <c r="O61" s="309">
        <v>44531</v>
      </c>
      <c r="P61" s="108">
        <v>209.15941666666666</v>
      </c>
    </row>
    <row r="62" spans="1:24" s="42" customFormat="1" x14ac:dyDescent="0.2">
      <c r="A62" s="79"/>
      <c r="E62" s="1"/>
      <c r="F62" s="1"/>
      <c r="G62" s="1"/>
      <c r="H62" s="1"/>
      <c r="I62" s="1"/>
      <c r="J62" s="1"/>
      <c r="K62" s="1"/>
      <c r="L62" s="1"/>
      <c r="M62" s="81"/>
      <c r="N62" s="306">
        <v>297337</v>
      </c>
      <c r="O62" s="309">
        <v>44562</v>
      </c>
      <c r="P62" s="108">
        <v>222.95425</v>
      </c>
    </row>
    <row r="63" spans="1:24" s="42" customFormat="1" x14ac:dyDescent="0.2">
      <c r="A63" s="1"/>
      <c r="E63" s="1"/>
      <c r="F63" s="1"/>
      <c r="G63" s="1"/>
      <c r="H63" s="1"/>
      <c r="I63" s="1"/>
      <c r="J63" s="1"/>
      <c r="K63" s="1"/>
      <c r="L63" s="1"/>
      <c r="M63" s="81"/>
      <c r="N63" s="306">
        <v>202799</v>
      </c>
      <c r="O63" s="309">
        <v>44593</v>
      </c>
      <c r="P63" s="108">
        <v>214.37591666666665</v>
      </c>
    </row>
    <row r="64" spans="1:24" s="42" customFormat="1" x14ac:dyDescent="0.2">
      <c r="A64" s="1"/>
      <c r="E64" s="1"/>
      <c r="F64" s="1"/>
      <c r="G64" s="1"/>
      <c r="H64" s="1"/>
      <c r="I64" s="1"/>
      <c r="J64" s="1"/>
      <c r="K64" s="1"/>
      <c r="L64" s="1"/>
      <c r="M64" s="81"/>
      <c r="N64" s="306">
        <v>240347</v>
      </c>
      <c r="O64" s="309">
        <v>44621</v>
      </c>
      <c r="P64" s="108">
        <v>217.33799999999999</v>
      </c>
    </row>
    <row r="65" spans="1:16" s="42" customFormat="1" x14ac:dyDescent="0.2">
      <c r="A65" s="1"/>
      <c r="E65" s="1"/>
      <c r="F65" s="1"/>
      <c r="G65" s="1"/>
      <c r="H65" s="1"/>
      <c r="I65" s="1"/>
      <c r="J65" s="1"/>
      <c r="K65" s="1"/>
      <c r="L65" s="1"/>
      <c r="M65" s="81"/>
      <c r="N65" s="306">
        <v>532315</v>
      </c>
      <c r="O65" s="309">
        <v>44652</v>
      </c>
      <c r="P65" s="108">
        <v>250.47399999999999</v>
      </c>
    </row>
    <row r="66" spans="1:16" s="42" customFormat="1" x14ac:dyDescent="0.2">
      <c r="A66" s="1"/>
      <c r="E66" s="1"/>
      <c r="F66" s="1"/>
      <c r="G66" s="1"/>
      <c r="H66" s="1"/>
      <c r="I66" s="1"/>
      <c r="J66" s="1"/>
      <c r="K66" s="1"/>
      <c r="L66" s="1"/>
      <c r="M66" s="81"/>
      <c r="N66" s="306">
        <v>218184</v>
      </c>
      <c r="O66" s="309">
        <v>44682</v>
      </c>
      <c r="P66" s="108">
        <v>242.77141666666665</v>
      </c>
    </row>
    <row r="67" spans="1:16" s="42" customFormat="1" x14ac:dyDescent="0.2">
      <c r="A67" s="1"/>
      <c r="E67" s="1"/>
      <c r="F67" s="1"/>
      <c r="G67" s="1"/>
      <c r="H67" s="1"/>
      <c r="I67" s="1"/>
      <c r="J67" s="1"/>
      <c r="K67" s="1"/>
      <c r="L67" s="1"/>
      <c r="M67" s="81"/>
      <c r="N67" s="306">
        <v>268531</v>
      </c>
      <c r="O67" s="309">
        <v>44713</v>
      </c>
      <c r="P67" s="108">
        <v>239.32575</v>
      </c>
    </row>
    <row r="68" spans="1:16" s="42" customFormat="1" x14ac:dyDescent="0.2">
      <c r="A68" s="1"/>
      <c r="E68" s="1"/>
      <c r="F68" s="1"/>
      <c r="G68" s="1"/>
      <c r="H68" s="1"/>
      <c r="I68" s="1"/>
      <c r="J68" s="1"/>
      <c r="K68" s="1"/>
      <c r="L68" s="1"/>
      <c r="M68" s="81"/>
      <c r="N68" s="306">
        <v>609799</v>
      </c>
      <c r="O68" s="309">
        <v>44743</v>
      </c>
      <c r="P68" s="108">
        <v>275.1924166666667</v>
      </c>
    </row>
    <row r="69" spans="1:16" s="42" customFormat="1" x14ac:dyDescent="0.2">
      <c r="A69" s="1"/>
      <c r="E69" s="1"/>
      <c r="F69" s="1"/>
      <c r="G69" s="1"/>
      <c r="H69" s="1"/>
      <c r="I69" s="1"/>
      <c r="J69" s="77"/>
      <c r="K69" s="1"/>
      <c r="L69" s="1"/>
      <c r="M69" s="81"/>
      <c r="N69" s="306">
        <v>610221</v>
      </c>
      <c r="O69" s="309">
        <v>44774</v>
      </c>
      <c r="P69" s="108">
        <v>316.25441666666671</v>
      </c>
    </row>
    <row r="70" spans="1:16" s="42" customFormat="1" x14ac:dyDescent="0.2">
      <c r="A70" s="1"/>
      <c r="E70" s="1"/>
      <c r="F70" s="1"/>
      <c r="G70" s="1"/>
      <c r="H70" s="1"/>
      <c r="I70" s="1"/>
      <c r="J70" s="1"/>
      <c r="K70" s="1"/>
      <c r="L70" s="1"/>
      <c r="M70" s="81"/>
      <c r="N70" s="306">
        <v>400345</v>
      </c>
      <c r="O70" s="309">
        <v>44805</v>
      </c>
      <c r="P70" s="108">
        <v>334.21533333333332</v>
      </c>
    </row>
    <row r="71" spans="1:16" s="42" customFormat="1" x14ac:dyDescent="0.2">
      <c r="A71" s="1"/>
      <c r="E71" s="1"/>
      <c r="F71" s="1"/>
      <c r="G71" s="1"/>
      <c r="H71" s="1"/>
      <c r="I71" s="1"/>
      <c r="J71" s="1"/>
      <c r="K71" s="1"/>
      <c r="L71" s="1"/>
      <c r="M71" s="81"/>
      <c r="N71" s="306">
        <v>464059</v>
      </c>
      <c r="O71" s="309">
        <v>44835</v>
      </c>
      <c r="P71" s="108">
        <v>366.8415</v>
      </c>
    </row>
    <row r="72" spans="1:16" s="42" customFormat="1" x14ac:dyDescent="0.2">
      <c r="A72" s="80"/>
      <c r="E72" s="1"/>
      <c r="F72" s="1"/>
      <c r="G72" s="1"/>
      <c r="H72" s="1"/>
      <c r="I72" s="1"/>
      <c r="J72" s="1"/>
      <c r="K72" s="1"/>
      <c r="L72" s="1"/>
      <c r="M72" s="81"/>
      <c r="N72" s="306">
        <v>512464</v>
      </c>
      <c r="O72" s="309">
        <v>44866</v>
      </c>
      <c r="P72" s="108">
        <v>386.99991666666671</v>
      </c>
    </row>
    <row r="73" spans="1:16" s="42" customFormat="1" x14ac:dyDescent="0.2">
      <c r="A73" s="80"/>
      <c r="E73" s="1"/>
      <c r="F73" s="1"/>
      <c r="G73" s="1"/>
      <c r="H73" s="1"/>
      <c r="I73" s="1"/>
      <c r="J73" s="1"/>
      <c r="K73" s="1"/>
      <c r="L73" s="1"/>
      <c r="M73" s="81"/>
      <c r="N73" s="81"/>
      <c r="O73" s="81"/>
      <c r="P73" s="81"/>
    </row>
    <row r="74" spans="1:16" s="42" customFormat="1" x14ac:dyDescent="0.2">
      <c r="A74" s="80"/>
      <c r="E74" s="1"/>
      <c r="F74" s="1"/>
      <c r="G74" s="1"/>
      <c r="H74" s="1"/>
      <c r="I74" s="1"/>
      <c r="J74" s="1"/>
      <c r="K74" s="1"/>
      <c r="L74" s="1"/>
      <c r="M74" s="81"/>
      <c r="N74" s="81"/>
      <c r="O74" s="81"/>
      <c r="P74" s="81"/>
    </row>
    <row r="75" spans="1:16" s="42" customFormat="1" x14ac:dyDescent="0.2">
      <c r="A75" s="80"/>
      <c r="E75" s="1"/>
      <c r="F75" s="1"/>
      <c r="G75" s="1"/>
      <c r="H75" s="1"/>
      <c r="I75" s="1"/>
      <c r="J75" s="1"/>
      <c r="K75" s="1"/>
      <c r="L75" s="1"/>
      <c r="M75" s="81"/>
      <c r="N75" s="81"/>
      <c r="O75" s="81"/>
      <c r="P75" s="81"/>
    </row>
    <row r="76" spans="1:16" s="42" customFormat="1" x14ac:dyDescent="0.2">
      <c r="A76" s="80"/>
      <c r="E76" s="1"/>
      <c r="F76" s="1"/>
      <c r="G76" s="1"/>
      <c r="H76" s="1"/>
      <c r="I76" s="1"/>
      <c r="J76" s="1"/>
      <c r="K76" s="1"/>
      <c r="L76" s="1"/>
      <c r="M76" s="81"/>
      <c r="N76" s="81"/>
      <c r="O76" s="81"/>
      <c r="P76" s="81"/>
    </row>
    <row r="77" spans="1:16" s="42" customFormat="1" x14ac:dyDescent="0.2">
      <c r="A77" s="80"/>
      <c r="E77" s="1"/>
      <c r="F77" s="1"/>
      <c r="G77" s="1"/>
      <c r="H77" s="1"/>
      <c r="I77" s="1"/>
      <c r="J77" s="1"/>
      <c r="K77" s="1"/>
      <c r="L77" s="1"/>
      <c r="M77" s="81"/>
      <c r="N77" s="81"/>
      <c r="O77" s="81"/>
      <c r="P77" s="81"/>
    </row>
    <row r="78" spans="1:16" s="42" customFormat="1" x14ac:dyDescent="0.2">
      <c r="A78" s="80"/>
      <c r="E78" s="1"/>
      <c r="F78" s="1"/>
      <c r="G78" s="1"/>
      <c r="H78" s="1"/>
      <c r="I78" s="1"/>
      <c r="J78" s="1"/>
      <c r="K78" s="1"/>
      <c r="L78" s="1"/>
      <c r="M78" s="81"/>
      <c r="N78" s="81"/>
      <c r="O78" s="81"/>
      <c r="P78" s="81"/>
    </row>
    <row r="79" spans="1:16" s="42" customFormat="1" x14ac:dyDescent="0.2">
      <c r="A79" s="80"/>
      <c r="E79" s="1"/>
      <c r="F79" s="1"/>
      <c r="G79" s="1"/>
      <c r="H79" s="1"/>
      <c r="I79" s="1"/>
      <c r="J79" s="1"/>
      <c r="K79" s="1"/>
      <c r="L79" s="1"/>
      <c r="M79" s="81"/>
      <c r="N79" s="81"/>
      <c r="O79" s="81"/>
      <c r="P79" s="81"/>
    </row>
    <row r="80" spans="1:16" s="42" customFormat="1" x14ac:dyDescent="0.2">
      <c r="A80" s="80"/>
      <c r="E80" s="1"/>
      <c r="F80" s="1"/>
      <c r="G80" s="1"/>
      <c r="H80" s="1"/>
      <c r="I80" s="1"/>
      <c r="J80" s="1"/>
      <c r="K80" s="1"/>
      <c r="L80" s="1"/>
      <c r="M80" s="81"/>
      <c r="N80" s="81"/>
      <c r="O80" s="81"/>
      <c r="P80" s="81"/>
    </row>
    <row r="81" spans="1:16" s="42" customFormat="1" x14ac:dyDescent="0.2">
      <c r="A81" s="80"/>
      <c r="E81" s="1"/>
      <c r="F81" s="1"/>
      <c r="G81" s="1"/>
      <c r="H81" s="1"/>
      <c r="I81" s="1"/>
      <c r="J81" s="1"/>
      <c r="K81" s="1"/>
      <c r="L81" s="1"/>
      <c r="M81" s="81"/>
      <c r="N81" s="81"/>
      <c r="O81" s="81"/>
      <c r="P81" s="81"/>
    </row>
    <row r="82" spans="1:16" s="42" customFormat="1" x14ac:dyDescent="0.2">
      <c r="A82" s="80"/>
      <c r="E82" s="1"/>
      <c r="F82" s="1"/>
      <c r="G82" s="1"/>
      <c r="H82" s="1"/>
      <c r="I82" s="1"/>
      <c r="J82" s="1"/>
      <c r="K82" s="1"/>
      <c r="L82" s="1"/>
      <c r="M82" s="306"/>
      <c r="N82" s="81"/>
      <c r="O82" s="81"/>
      <c r="P82" s="81"/>
    </row>
    <row r="83" spans="1:16" s="42" customFormat="1" x14ac:dyDescent="0.2">
      <c r="A83" s="80"/>
      <c r="E83" s="1"/>
      <c r="F83" s="1"/>
      <c r="G83" s="1"/>
      <c r="H83" s="1"/>
      <c r="I83" s="1"/>
      <c r="J83" s="1"/>
      <c r="K83" s="1"/>
      <c r="L83" s="1"/>
      <c r="M83" s="81"/>
      <c r="N83" s="81"/>
      <c r="O83" s="81"/>
      <c r="P83" s="81"/>
    </row>
    <row r="84" spans="1:16" s="42" customFormat="1" x14ac:dyDescent="0.2">
      <c r="A84" s="80"/>
      <c r="E84" s="1"/>
      <c r="F84" s="1"/>
      <c r="G84" s="1"/>
      <c r="H84" s="1"/>
      <c r="I84" s="1"/>
      <c r="J84" s="1"/>
      <c r="K84" s="1"/>
      <c r="L84" s="1"/>
      <c r="M84" s="81"/>
      <c r="N84" s="81"/>
      <c r="O84" s="81"/>
      <c r="P84" s="81"/>
    </row>
    <row r="85" spans="1:16" s="42" customFormat="1" x14ac:dyDescent="0.2">
      <c r="A85" s="80"/>
      <c r="E85" s="1"/>
      <c r="F85" s="1"/>
      <c r="G85" s="1"/>
      <c r="H85" s="1"/>
      <c r="I85" s="1"/>
      <c r="J85" s="1"/>
      <c r="K85" s="1"/>
      <c r="L85" s="1"/>
      <c r="M85" s="81"/>
      <c r="N85" s="81"/>
      <c r="O85" s="81"/>
      <c r="P85" s="81"/>
    </row>
    <row r="86" spans="1:16" s="42" customFormat="1" x14ac:dyDescent="0.2">
      <c r="A86" s="80"/>
      <c r="E86" s="1"/>
      <c r="F86" s="1"/>
      <c r="G86" s="1"/>
      <c r="H86" s="1"/>
      <c r="I86" s="1"/>
      <c r="J86" s="1"/>
      <c r="K86" s="1"/>
      <c r="L86" s="1"/>
      <c r="M86" s="81"/>
      <c r="N86" s="81"/>
      <c r="O86" s="81"/>
      <c r="P86" s="81"/>
    </row>
    <row r="87" spans="1:16" s="42" customFormat="1" x14ac:dyDescent="0.2">
      <c r="A87" s="80"/>
      <c r="E87" s="1"/>
      <c r="F87" s="1"/>
      <c r="G87" s="1"/>
      <c r="H87" s="1"/>
      <c r="I87" s="1"/>
      <c r="J87" s="1"/>
      <c r="K87" s="1"/>
      <c r="L87" s="1"/>
      <c r="M87" s="81"/>
      <c r="N87" s="81"/>
      <c r="O87" s="81"/>
      <c r="P87" s="81"/>
    </row>
    <row r="88" spans="1:16" s="42" customFormat="1" x14ac:dyDescent="0.2">
      <c r="A88" s="80"/>
      <c r="E88" s="1"/>
      <c r="F88" s="1"/>
      <c r="G88" s="1"/>
      <c r="H88" s="1"/>
      <c r="I88" s="1"/>
      <c r="J88" s="1"/>
      <c r="K88" s="1"/>
      <c r="L88" s="1"/>
      <c r="M88" s="81"/>
      <c r="N88" s="81"/>
      <c r="O88" s="81"/>
      <c r="P88" s="81"/>
    </row>
    <row r="89" spans="1:16" s="42" customFormat="1" x14ac:dyDescent="0.2">
      <c r="A89" s="80"/>
      <c r="E89" s="1"/>
      <c r="F89" s="1"/>
      <c r="G89" s="1"/>
      <c r="H89" s="1"/>
      <c r="I89" s="1"/>
      <c r="J89" s="1"/>
      <c r="K89" s="1"/>
      <c r="L89" s="1"/>
      <c r="M89" s="81"/>
      <c r="N89" s="81"/>
      <c r="O89" s="81"/>
      <c r="P89" s="81"/>
    </row>
    <row r="90" spans="1:16" s="42" customFormat="1" x14ac:dyDescent="0.2">
      <c r="A90" s="80"/>
      <c r="E90" s="1"/>
      <c r="F90" s="1"/>
      <c r="G90" s="1"/>
      <c r="H90" s="1"/>
      <c r="I90" s="1"/>
      <c r="J90" s="1"/>
      <c r="K90" s="1"/>
      <c r="L90" s="1"/>
      <c r="M90" s="81"/>
      <c r="N90" s="81"/>
      <c r="O90" s="81"/>
      <c r="P90" s="81"/>
    </row>
    <row r="91" spans="1:16" s="42" customFormat="1" x14ac:dyDescent="0.2">
      <c r="A91" s="80"/>
      <c r="E91" s="1"/>
      <c r="F91" s="1"/>
      <c r="G91" s="1"/>
      <c r="H91" s="1"/>
      <c r="I91" s="1"/>
      <c r="J91" s="1"/>
      <c r="K91" s="1"/>
      <c r="L91" s="1"/>
      <c r="M91" s="81"/>
      <c r="N91" s="81"/>
      <c r="O91" s="81"/>
      <c r="P91" s="81"/>
    </row>
    <row r="92" spans="1:16" s="42" customFormat="1" x14ac:dyDescent="0.2">
      <c r="A92" s="80"/>
      <c r="E92" s="1"/>
      <c r="F92" s="1"/>
      <c r="G92" s="1"/>
      <c r="H92" s="1"/>
      <c r="I92" s="1"/>
      <c r="J92" s="1"/>
      <c r="K92" s="1"/>
      <c r="L92" s="1"/>
      <c r="M92" s="81"/>
      <c r="N92" s="81"/>
      <c r="O92" s="81"/>
      <c r="P92" s="81"/>
    </row>
    <row r="93" spans="1:16" s="42" customFormat="1" x14ac:dyDescent="0.2">
      <c r="A93" s="80"/>
      <c r="E93" s="1"/>
      <c r="F93" s="1"/>
      <c r="G93" s="1"/>
      <c r="H93" s="1"/>
      <c r="I93" s="1"/>
      <c r="J93" s="1"/>
      <c r="K93" s="1"/>
      <c r="L93" s="1"/>
      <c r="M93" s="81"/>
      <c r="N93" s="81"/>
      <c r="O93" s="81"/>
      <c r="P93" s="81"/>
    </row>
    <row r="94" spans="1:16" s="42" customFormat="1" x14ac:dyDescent="0.2">
      <c r="A94" s="80"/>
      <c r="E94" s="1"/>
      <c r="F94" s="1"/>
      <c r="G94" s="1"/>
      <c r="H94" s="1"/>
      <c r="I94" s="1"/>
      <c r="J94" s="1"/>
      <c r="K94" s="1"/>
      <c r="L94" s="1"/>
      <c r="M94" s="81"/>
      <c r="N94" s="81"/>
      <c r="O94" s="81"/>
      <c r="P94" s="81"/>
    </row>
    <row r="95" spans="1:16" s="42" customFormat="1" x14ac:dyDescent="0.2">
      <c r="A95" s="80"/>
      <c r="E95" s="1"/>
      <c r="F95" s="1"/>
      <c r="G95" s="1"/>
      <c r="H95" s="1"/>
      <c r="I95" s="1"/>
      <c r="J95" s="1"/>
      <c r="K95" s="1"/>
      <c r="L95" s="1"/>
      <c r="M95" s="81"/>
      <c r="N95" s="81"/>
      <c r="O95" s="81"/>
      <c r="P95" s="81"/>
    </row>
    <row r="96" spans="1:16" s="42" customFormat="1" x14ac:dyDescent="0.2">
      <c r="A96" s="80"/>
      <c r="E96" s="1"/>
      <c r="F96" s="1"/>
      <c r="G96" s="1"/>
      <c r="H96" s="1"/>
      <c r="I96" s="1"/>
      <c r="J96" s="1"/>
      <c r="K96" s="1"/>
      <c r="L96" s="1"/>
      <c r="M96" s="81"/>
      <c r="N96" s="81"/>
      <c r="O96" s="81"/>
      <c r="P96" s="81"/>
    </row>
    <row r="97" spans="1:16" s="42" customFormat="1" x14ac:dyDescent="0.2">
      <c r="A97" s="80"/>
      <c r="E97" s="1"/>
      <c r="F97" s="1"/>
      <c r="G97" s="1"/>
      <c r="H97" s="1"/>
      <c r="I97" s="1"/>
      <c r="J97" s="1"/>
      <c r="K97" s="1"/>
      <c r="L97" s="1"/>
      <c r="M97" s="81"/>
      <c r="N97" s="81"/>
      <c r="O97" s="81"/>
      <c r="P97" s="81"/>
    </row>
    <row r="98" spans="1:16" s="42" customFormat="1" x14ac:dyDescent="0.2">
      <c r="A98" s="80"/>
      <c r="E98" s="1"/>
      <c r="F98" s="1"/>
      <c r="G98" s="1"/>
      <c r="H98" s="1"/>
      <c r="I98" s="1"/>
      <c r="J98" s="1"/>
      <c r="K98" s="1"/>
      <c r="L98" s="1"/>
      <c r="M98" s="81"/>
      <c r="N98" s="81"/>
      <c r="O98" s="81"/>
      <c r="P98" s="81"/>
    </row>
    <row r="99" spans="1:16" s="42" customFormat="1" x14ac:dyDescent="0.2">
      <c r="A99" s="80"/>
      <c r="E99" s="1"/>
      <c r="F99" s="1"/>
      <c r="G99" s="1"/>
      <c r="H99" s="1"/>
      <c r="I99" s="1"/>
      <c r="J99" s="1"/>
      <c r="K99" s="1"/>
      <c r="L99" s="1"/>
      <c r="M99" s="81"/>
      <c r="N99" s="81"/>
      <c r="O99" s="81"/>
      <c r="P99" s="81"/>
    </row>
    <row r="100" spans="1:16" s="42" customFormat="1" x14ac:dyDescent="0.2">
      <c r="A100" s="80"/>
      <c r="E100" s="1"/>
      <c r="F100" s="1"/>
      <c r="G100" s="1"/>
      <c r="H100" s="1"/>
      <c r="I100" s="1"/>
      <c r="J100" s="1"/>
      <c r="K100" s="1"/>
      <c r="L100" s="1"/>
      <c r="M100" s="81"/>
      <c r="N100" s="81"/>
      <c r="O100" s="81"/>
      <c r="P100" s="81"/>
    </row>
    <row r="101" spans="1:16" s="42" customFormat="1" x14ac:dyDescent="0.2">
      <c r="A101" s="80"/>
      <c r="E101" s="1"/>
      <c r="F101" s="1"/>
      <c r="G101" s="1"/>
      <c r="H101" s="1"/>
      <c r="I101" s="1"/>
      <c r="J101" s="1"/>
      <c r="K101" s="1"/>
      <c r="L101" s="1"/>
      <c r="M101" s="81"/>
      <c r="N101" s="81"/>
      <c r="O101" s="81"/>
      <c r="P101" s="81"/>
    </row>
    <row r="102" spans="1:16" s="42" customFormat="1" x14ac:dyDescent="0.2">
      <c r="A102" s="80"/>
      <c r="E102" s="1"/>
      <c r="F102" s="1"/>
      <c r="G102" s="1"/>
      <c r="H102" s="1"/>
      <c r="I102" s="1"/>
      <c r="J102" s="1"/>
      <c r="K102" s="1"/>
      <c r="L102" s="1"/>
      <c r="M102" s="81"/>
      <c r="N102" s="81"/>
      <c r="O102" s="81"/>
      <c r="P102" s="81"/>
    </row>
    <row r="103" spans="1:16" s="42" customFormat="1" x14ac:dyDescent="0.2">
      <c r="A103" s="80"/>
      <c r="E103" s="1"/>
      <c r="F103" s="1"/>
      <c r="G103" s="1"/>
      <c r="H103" s="1"/>
      <c r="I103" s="1"/>
      <c r="J103" s="1"/>
      <c r="K103" s="1"/>
      <c r="L103" s="1"/>
      <c r="M103" s="81"/>
      <c r="N103" s="81"/>
      <c r="O103" s="81"/>
      <c r="P103" s="81"/>
    </row>
    <row r="104" spans="1:16" s="42" customFormat="1" x14ac:dyDescent="0.2">
      <c r="A104" s="80"/>
      <c r="E104" s="1"/>
      <c r="F104" s="1"/>
      <c r="G104" s="1"/>
      <c r="H104" s="1"/>
      <c r="I104" s="1"/>
      <c r="J104" s="1"/>
      <c r="K104" s="1"/>
      <c r="L104" s="1"/>
      <c r="M104" s="81"/>
      <c r="N104" s="81"/>
      <c r="O104" s="81"/>
      <c r="P104" s="81"/>
    </row>
    <row r="105" spans="1:16" s="42" customFormat="1" x14ac:dyDescent="0.2">
      <c r="A105" s="80"/>
      <c r="E105" s="1"/>
      <c r="F105" s="1"/>
      <c r="G105" s="1"/>
      <c r="H105" s="1"/>
      <c r="I105" s="1"/>
      <c r="J105" s="1"/>
      <c r="K105" s="1"/>
      <c r="L105" s="1"/>
      <c r="M105" s="81"/>
      <c r="N105" s="81"/>
      <c r="O105" s="81"/>
      <c r="P105" s="81"/>
    </row>
    <row r="106" spans="1:16" s="42" customFormat="1" x14ac:dyDescent="0.2">
      <c r="A106" s="80"/>
      <c r="E106" s="1"/>
      <c r="F106" s="1"/>
      <c r="G106" s="1"/>
      <c r="H106" s="1"/>
      <c r="I106" s="1"/>
      <c r="J106" s="1"/>
      <c r="K106" s="1"/>
      <c r="L106" s="1"/>
      <c r="M106" s="81"/>
      <c r="N106" s="81"/>
      <c r="O106" s="81"/>
      <c r="P106" s="81"/>
    </row>
    <row r="107" spans="1:16" s="42" customFormat="1" x14ac:dyDescent="0.2">
      <c r="A107" s="80"/>
      <c r="E107" s="1"/>
      <c r="F107" s="1"/>
      <c r="G107" s="1"/>
      <c r="H107" s="1"/>
      <c r="I107" s="1"/>
      <c r="J107" s="1"/>
      <c r="K107" s="1"/>
      <c r="L107" s="1"/>
      <c r="M107" s="81"/>
      <c r="N107" s="81"/>
      <c r="O107" s="81"/>
      <c r="P107" s="81"/>
    </row>
    <row r="108" spans="1:16" s="42" customFormat="1" x14ac:dyDescent="0.2">
      <c r="A108" s="80"/>
      <c r="E108" s="1"/>
      <c r="F108" s="1"/>
      <c r="G108" s="1"/>
      <c r="H108" s="1"/>
      <c r="I108" s="1"/>
      <c r="J108" s="1"/>
      <c r="K108" s="1"/>
      <c r="L108" s="1"/>
      <c r="M108" s="81"/>
      <c r="N108" s="81"/>
      <c r="O108" s="81"/>
      <c r="P108" s="81"/>
    </row>
    <row r="109" spans="1:16" s="42" customFormat="1" x14ac:dyDescent="0.2">
      <c r="A109" s="80"/>
      <c r="E109" s="1"/>
      <c r="F109" s="1"/>
      <c r="G109" s="1"/>
      <c r="H109" s="1"/>
      <c r="I109" s="1"/>
      <c r="J109" s="1"/>
      <c r="K109" s="1"/>
      <c r="L109" s="1"/>
      <c r="M109" s="81"/>
      <c r="N109" s="81"/>
      <c r="O109" s="81"/>
      <c r="P109" s="81"/>
    </row>
    <row r="110" spans="1:16" s="42" customFormat="1" x14ac:dyDescent="0.2">
      <c r="A110" s="80"/>
      <c r="E110" s="1"/>
      <c r="F110" s="1"/>
      <c r="G110" s="1"/>
      <c r="H110" s="1"/>
      <c r="I110" s="1"/>
      <c r="J110" s="1"/>
      <c r="K110" s="1"/>
      <c r="L110" s="1"/>
      <c r="M110" s="81"/>
      <c r="N110" s="81"/>
      <c r="O110" s="81"/>
      <c r="P110" s="81"/>
    </row>
    <row r="111" spans="1:16" s="42" customFormat="1" x14ac:dyDescent="0.2">
      <c r="A111" s="80"/>
      <c r="E111" s="97"/>
      <c r="F111" s="97"/>
      <c r="G111" s="111"/>
      <c r="H111" s="111"/>
      <c r="I111" s="111"/>
      <c r="J111" s="111"/>
      <c r="K111" s="111"/>
      <c r="L111" s="1"/>
      <c r="M111" s="81"/>
      <c r="N111" s="81"/>
      <c r="O111" s="81"/>
      <c r="P111" s="81"/>
    </row>
    <row r="112" spans="1:16" s="42" customFormat="1" x14ac:dyDescent="0.2">
      <c r="A112" s="80"/>
      <c r="E112" s="97"/>
      <c r="F112" s="97"/>
      <c r="G112" s="111"/>
      <c r="H112" s="111"/>
      <c r="I112" s="111"/>
      <c r="J112" s="111"/>
      <c r="K112" s="111"/>
      <c r="L112" s="1"/>
      <c r="M112" s="81"/>
      <c r="N112" s="81"/>
      <c r="O112" s="81"/>
      <c r="P112" s="81"/>
    </row>
    <row r="113" spans="1:16" s="42" customFormat="1" x14ac:dyDescent="0.2">
      <c r="A113" s="80"/>
      <c r="E113" s="97"/>
      <c r="F113" s="97"/>
      <c r="G113" s="111"/>
      <c r="H113" s="111"/>
      <c r="I113" s="111"/>
      <c r="J113" s="111"/>
      <c r="K113" s="111"/>
      <c r="L113" s="1"/>
      <c r="M113" s="81"/>
      <c r="N113" s="81"/>
      <c r="O113" s="81"/>
      <c r="P113" s="81"/>
    </row>
    <row r="114" spans="1:16" s="42" customFormat="1" x14ac:dyDescent="0.2">
      <c r="A114" s="80"/>
      <c r="E114" s="97"/>
      <c r="F114" s="97"/>
      <c r="G114" s="111"/>
      <c r="H114" s="111"/>
      <c r="I114" s="111"/>
      <c r="J114" s="111"/>
      <c r="K114" s="111"/>
      <c r="L114" s="1"/>
      <c r="M114" s="81"/>
      <c r="N114" s="81"/>
      <c r="O114" s="81"/>
      <c r="P114" s="81"/>
    </row>
    <row r="115" spans="1:16" s="42" customFormat="1" x14ac:dyDescent="0.2">
      <c r="A115" s="80"/>
      <c r="E115" s="97"/>
      <c r="F115" s="97"/>
      <c r="G115" s="111"/>
      <c r="H115" s="111"/>
      <c r="I115" s="111"/>
      <c r="J115" s="111"/>
      <c r="K115" s="111"/>
      <c r="L115" s="1"/>
      <c r="M115" s="81"/>
      <c r="N115" s="81"/>
      <c r="O115" s="81"/>
      <c r="P115" s="81"/>
    </row>
    <row r="116" spans="1:16" s="42" customFormat="1" x14ac:dyDescent="0.2">
      <c r="A116" s="80"/>
      <c r="E116" s="97"/>
      <c r="F116" s="97"/>
      <c r="G116" s="111"/>
      <c r="H116" s="111"/>
      <c r="I116" s="111"/>
      <c r="J116" s="111"/>
      <c r="K116" s="111"/>
      <c r="L116" s="1"/>
      <c r="M116" s="81"/>
      <c r="N116" s="81"/>
      <c r="O116" s="81"/>
      <c r="P116" s="81"/>
    </row>
    <row r="117" spans="1:16" s="42" customFormat="1" x14ac:dyDescent="0.2">
      <c r="A117" s="80"/>
      <c r="E117" s="97"/>
      <c r="F117" s="97"/>
      <c r="G117" s="111"/>
      <c r="H117" s="111"/>
      <c r="I117" s="111"/>
      <c r="J117" s="111"/>
      <c r="K117" s="111"/>
      <c r="L117" s="1"/>
      <c r="M117" s="81"/>
      <c r="N117" s="81"/>
      <c r="O117" s="81"/>
      <c r="P117" s="81"/>
    </row>
    <row r="118" spans="1:16" s="42" customFormat="1" x14ac:dyDescent="0.2">
      <c r="A118" s="80"/>
      <c r="E118" s="97"/>
      <c r="F118" s="97"/>
      <c r="G118" s="111"/>
      <c r="H118" s="111"/>
      <c r="I118" s="111"/>
      <c r="J118" s="111"/>
      <c r="K118" s="111"/>
      <c r="L118" s="1"/>
      <c r="M118" s="81"/>
      <c r="N118" s="81"/>
      <c r="O118" s="81"/>
      <c r="P118" s="81"/>
    </row>
    <row r="119" spans="1:16" s="42" customFormat="1" x14ac:dyDescent="0.2">
      <c r="A119" s="80"/>
      <c r="E119" s="97"/>
      <c r="F119" s="97"/>
      <c r="G119" s="111"/>
      <c r="H119" s="111"/>
      <c r="I119" s="111"/>
      <c r="J119" s="111"/>
      <c r="K119" s="111"/>
      <c r="L119" s="1"/>
      <c r="M119" s="81"/>
      <c r="N119" s="81"/>
      <c r="O119" s="81"/>
      <c r="P119" s="81"/>
    </row>
    <row r="120" spans="1:16" s="42" customFormat="1" x14ac:dyDescent="0.2">
      <c r="A120" s="80"/>
      <c r="E120" s="97"/>
      <c r="F120" s="97"/>
      <c r="G120" s="111"/>
      <c r="H120" s="111"/>
      <c r="I120" s="111"/>
      <c r="J120" s="111"/>
      <c r="K120" s="111"/>
      <c r="L120" s="1"/>
      <c r="M120" s="81"/>
      <c r="N120" s="81"/>
      <c r="O120" s="81"/>
      <c r="P120" s="81"/>
    </row>
    <row r="121" spans="1:16" s="42" customFormat="1" x14ac:dyDescent="0.2">
      <c r="A121" s="80"/>
      <c r="E121" s="97"/>
      <c r="F121" s="97"/>
      <c r="G121" s="111"/>
      <c r="H121" s="111"/>
      <c r="I121" s="111"/>
      <c r="J121" s="111"/>
      <c r="K121" s="111"/>
      <c r="L121" s="1"/>
      <c r="M121" s="81"/>
      <c r="N121" s="81"/>
      <c r="O121" s="81"/>
      <c r="P121" s="81"/>
    </row>
    <row r="122" spans="1:16" s="42" customFormat="1" x14ac:dyDescent="0.2">
      <c r="A122" s="80"/>
      <c r="E122" s="97"/>
      <c r="F122" s="97"/>
      <c r="G122" s="111"/>
      <c r="H122" s="111"/>
      <c r="I122" s="111"/>
      <c r="J122" s="111"/>
      <c r="K122" s="111"/>
      <c r="L122" s="1"/>
      <c r="M122" s="81"/>
      <c r="N122" s="81"/>
      <c r="O122" s="81"/>
      <c r="P122" s="81"/>
    </row>
    <row r="123" spans="1:16" s="42" customFormat="1" x14ac:dyDescent="0.2">
      <c r="A123" s="80"/>
      <c r="E123" s="97"/>
      <c r="F123" s="97"/>
      <c r="G123" s="111"/>
      <c r="H123" s="111"/>
      <c r="I123" s="111"/>
      <c r="J123" s="111"/>
      <c r="K123" s="1"/>
      <c r="L123" s="1"/>
      <c r="M123" s="81"/>
      <c r="N123" s="81"/>
      <c r="O123" s="81"/>
      <c r="P123" s="81"/>
    </row>
    <row r="124" spans="1:16" s="42" customFormat="1" x14ac:dyDescent="0.2">
      <c r="A124" s="80"/>
      <c r="E124" s="97"/>
      <c r="F124" s="97"/>
      <c r="G124" s="111"/>
      <c r="H124" s="111"/>
      <c r="I124" s="111"/>
      <c r="J124" s="111"/>
      <c r="K124" s="1"/>
      <c r="L124" s="1"/>
      <c r="M124" s="81"/>
      <c r="N124" s="81"/>
      <c r="O124" s="81"/>
      <c r="P124" s="81"/>
    </row>
    <row r="125" spans="1:16" s="42" customFormat="1" x14ac:dyDescent="0.2">
      <c r="A125" s="80"/>
      <c r="E125" s="97"/>
      <c r="F125" s="97"/>
      <c r="G125" s="111"/>
      <c r="H125" s="111"/>
      <c r="I125" s="111"/>
      <c r="J125" s="111"/>
      <c r="K125" s="1"/>
      <c r="L125" s="1"/>
      <c r="M125" s="81"/>
      <c r="N125" s="81"/>
      <c r="O125" s="81"/>
      <c r="P125" s="81"/>
    </row>
    <row r="126" spans="1:16" s="42" customFormat="1" x14ac:dyDescent="0.2">
      <c r="A126" s="80"/>
      <c r="E126" s="97"/>
      <c r="F126" s="97"/>
      <c r="G126" s="111"/>
      <c r="H126" s="111"/>
      <c r="I126" s="111"/>
      <c r="J126" s="111"/>
      <c r="K126" s="1"/>
      <c r="L126" s="1"/>
      <c r="M126" s="81"/>
      <c r="N126" s="81"/>
      <c r="O126" s="81"/>
      <c r="P126" s="81"/>
    </row>
    <row r="127" spans="1:16" s="42" customFormat="1" x14ac:dyDescent="0.2">
      <c r="A127" s="80"/>
      <c r="E127" s="97"/>
      <c r="F127" s="97"/>
      <c r="G127" s="111"/>
      <c r="H127" s="111"/>
      <c r="I127" s="111"/>
      <c r="J127" s="111"/>
      <c r="K127" s="1"/>
      <c r="L127" s="1"/>
      <c r="M127" s="81"/>
      <c r="N127" s="81"/>
      <c r="O127" s="81"/>
      <c r="P127" s="81"/>
    </row>
    <row r="128" spans="1:16" s="42" customFormat="1" x14ac:dyDescent="0.2">
      <c r="A128" s="80"/>
      <c r="E128" s="97"/>
      <c r="F128" s="97"/>
      <c r="G128" s="111"/>
      <c r="H128" s="111"/>
      <c r="I128" s="111"/>
      <c r="J128" s="111"/>
      <c r="K128" s="1"/>
      <c r="L128" s="1"/>
      <c r="M128" s="81"/>
      <c r="N128" s="81"/>
      <c r="O128" s="81"/>
      <c r="P128" s="81"/>
    </row>
    <row r="129" spans="1:16" s="42" customFormat="1" x14ac:dyDescent="0.2">
      <c r="A129" s="80"/>
      <c r="E129" s="97"/>
      <c r="F129" s="97"/>
      <c r="G129" s="111"/>
      <c r="H129" s="111"/>
      <c r="I129" s="111"/>
      <c r="J129" s="111"/>
      <c r="K129" s="1"/>
      <c r="L129" s="1"/>
      <c r="M129" s="81"/>
      <c r="N129" s="81"/>
      <c r="O129" s="81"/>
      <c r="P129" s="81"/>
    </row>
    <row r="130" spans="1:16" s="42" customFormat="1" x14ac:dyDescent="0.2">
      <c r="A130" s="80"/>
      <c r="E130" s="97"/>
      <c r="F130" s="97"/>
      <c r="G130" s="111"/>
      <c r="H130" s="111"/>
      <c r="I130" s="111"/>
      <c r="J130" s="111"/>
      <c r="K130" s="1"/>
      <c r="L130" s="1"/>
      <c r="M130" s="81"/>
      <c r="N130" s="81"/>
      <c r="O130" s="81"/>
      <c r="P130" s="81"/>
    </row>
    <row r="131" spans="1:16" s="42" customFormat="1" x14ac:dyDescent="0.2">
      <c r="A131" s="80"/>
      <c r="E131" s="97"/>
      <c r="F131" s="97"/>
      <c r="G131" s="111"/>
      <c r="H131" s="111"/>
      <c r="I131" s="111"/>
      <c r="J131" s="111"/>
      <c r="K131" s="1"/>
      <c r="L131" s="1"/>
      <c r="M131" s="81"/>
      <c r="N131" s="81"/>
      <c r="O131" s="81"/>
      <c r="P131" s="81"/>
    </row>
    <row r="132" spans="1:16" s="42" customFormat="1" x14ac:dyDescent="0.2">
      <c r="A132" s="80"/>
      <c r="E132" s="97"/>
      <c r="F132" s="97"/>
      <c r="G132" s="111"/>
      <c r="H132" s="111"/>
      <c r="I132" s="111"/>
      <c r="J132" s="111"/>
      <c r="K132" s="1"/>
      <c r="L132" s="1"/>
      <c r="M132" s="81"/>
      <c r="N132" s="81"/>
      <c r="O132" s="81"/>
      <c r="P132" s="81"/>
    </row>
    <row r="133" spans="1:16" s="42" customFormat="1" x14ac:dyDescent="0.2">
      <c r="A133" s="80"/>
      <c r="E133" s="97"/>
      <c r="F133" s="97"/>
      <c r="G133" s="111"/>
      <c r="H133" s="111"/>
      <c r="I133" s="111"/>
      <c r="J133" s="111"/>
      <c r="K133" s="1"/>
      <c r="L133" s="1"/>
      <c r="M133" s="81"/>
      <c r="N133" s="81"/>
      <c r="O133" s="81"/>
      <c r="P133" s="81"/>
    </row>
    <row r="134" spans="1:16" s="42" customFormat="1" x14ac:dyDescent="0.2">
      <c r="A134" s="80"/>
      <c r="E134" s="97"/>
      <c r="F134" s="97"/>
      <c r="G134" s="111"/>
      <c r="H134" s="111"/>
      <c r="I134" s="111"/>
      <c r="J134" s="111"/>
      <c r="K134" s="1"/>
      <c r="L134" s="1"/>
      <c r="M134" s="81"/>
      <c r="N134" s="81"/>
      <c r="O134" s="81"/>
      <c r="P134" s="81"/>
    </row>
    <row r="135" spans="1:16" s="42" customFormat="1" x14ac:dyDescent="0.2">
      <c r="A135" s="80"/>
      <c r="E135" s="97"/>
      <c r="F135" s="97"/>
      <c r="G135" s="111"/>
      <c r="H135" s="111"/>
      <c r="I135" s="111"/>
      <c r="J135" s="1"/>
      <c r="K135" s="1"/>
      <c r="L135" s="1"/>
      <c r="M135" s="81"/>
      <c r="N135" s="81"/>
      <c r="O135" s="81"/>
      <c r="P135" s="81"/>
    </row>
    <row r="136" spans="1:16" s="42" customFormat="1" x14ac:dyDescent="0.2">
      <c r="A136" s="80"/>
      <c r="E136" s="97"/>
      <c r="F136" s="97"/>
      <c r="G136" s="111"/>
      <c r="H136" s="111"/>
      <c r="I136" s="111"/>
      <c r="J136" s="1"/>
      <c r="K136" s="1"/>
      <c r="L136" s="1"/>
      <c r="M136" s="81"/>
      <c r="N136" s="81"/>
      <c r="O136" s="81"/>
      <c r="P136" s="81"/>
    </row>
    <row r="137" spans="1:16" s="42" customFormat="1" x14ac:dyDescent="0.2">
      <c r="A137" s="80"/>
      <c r="E137" s="97"/>
      <c r="F137" s="97"/>
      <c r="G137" s="111"/>
      <c r="H137" s="111"/>
      <c r="I137" s="111"/>
      <c r="J137" s="1"/>
      <c r="K137" s="1"/>
      <c r="L137" s="1"/>
      <c r="M137" s="81"/>
      <c r="N137" s="81"/>
      <c r="O137" s="81"/>
      <c r="P137" s="81"/>
    </row>
    <row r="138" spans="1:16" s="42" customFormat="1" x14ac:dyDescent="0.2">
      <c r="A138" s="80"/>
      <c r="E138" s="97"/>
      <c r="F138" s="97"/>
      <c r="G138" s="111"/>
      <c r="H138" s="111"/>
      <c r="I138" s="111"/>
      <c r="J138" s="1"/>
      <c r="K138" s="1"/>
      <c r="L138" s="1"/>
      <c r="M138" s="81"/>
      <c r="N138" s="81"/>
      <c r="O138" s="81"/>
      <c r="P138" s="81"/>
    </row>
    <row r="139" spans="1:16" s="42" customFormat="1" x14ac:dyDescent="0.2">
      <c r="A139" s="80"/>
      <c r="E139" s="97"/>
      <c r="F139" s="97"/>
      <c r="G139" s="111"/>
      <c r="H139" s="111"/>
      <c r="I139" s="111"/>
      <c r="J139" s="1"/>
      <c r="K139" s="1"/>
      <c r="L139" s="1"/>
      <c r="M139" s="81"/>
      <c r="N139" s="81"/>
      <c r="O139" s="81"/>
      <c r="P139" s="81"/>
    </row>
    <row r="140" spans="1:16" s="42" customFormat="1" x14ac:dyDescent="0.2">
      <c r="A140" s="80"/>
      <c r="E140" s="97"/>
      <c r="F140" s="97"/>
      <c r="G140" s="111"/>
      <c r="H140" s="111"/>
      <c r="I140" s="111"/>
      <c r="J140" s="1"/>
      <c r="K140" s="1"/>
      <c r="L140" s="1"/>
      <c r="M140" s="81"/>
      <c r="N140" s="81"/>
      <c r="O140" s="81"/>
      <c r="P140" s="81"/>
    </row>
    <row r="141" spans="1:16" s="42" customFormat="1" x14ac:dyDescent="0.2">
      <c r="A141" s="80"/>
      <c r="E141" s="97"/>
      <c r="F141" s="97"/>
      <c r="G141" s="111"/>
      <c r="H141" s="111"/>
      <c r="I141" s="111"/>
      <c r="J141" s="1"/>
      <c r="K141" s="1"/>
      <c r="L141" s="1"/>
      <c r="M141" s="81"/>
      <c r="N141" s="81"/>
      <c r="O141" s="81"/>
      <c r="P141" s="81"/>
    </row>
    <row r="142" spans="1:16" s="42" customFormat="1" x14ac:dyDescent="0.2">
      <c r="A142" s="80"/>
      <c r="E142" s="97"/>
      <c r="F142" s="97"/>
      <c r="G142" s="111"/>
      <c r="H142" s="111"/>
      <c r="I142" s="111"/>
      <c r="J142" s="1"/>
      <c r="K142" s="1"/>
      <c r="L142" s="1"/>
      <c r="M142" s="81"/>
      <c r="N142" s="81"/>
      <c r="O142" s="81"/>
      <c r="P142" s="81"/>
    </row>
    <row r="143" spans="1:16" s="42" customFormat="1" x14ac:dyDescent="0.2">
      <c r="A143" s="80"/>
      <c r="E143" s="97"/>
      <c r="F143" s="97"/>
      <c r="G143" s="111"/>
      <c r="H143" s="111"/>
      <c r="I143" s="111"/>
      <c r="J143" s="1"/>
      <c r="K143" s="1"/>
      <c r="L143" s="1"/>
      <c r="M143" s="81"/>
      <c r="N143" s="81"/>
      <c r="O143" s="81"/>
      <c r="P143" s="81"/>
    </row>
    <row r="144" spans="1:16" s="42" customFormat="1" x14ac:dyDescent="0.2">
      <c r="A144" s="80"/>
      <c r="E144" s="97"/>
      <c r="F144" s="97"/>
      <c r="G144" s="111"/>
      <c r="H144" s="111"/>
      <c r="I144" s="111"/>
      <c r="J144" s="1"/>
      <c r="K144" s="1"/>
      <c r="L144" s="1"/>
      <c r="M144" s="81"/>
      <c r="N144" s="81"/>
      <c r="O144" s="81"/>
      <c r="P144" s="81"/>
    </row>
    <row r="145" spans="1:23" s="42" customFormat="1" x14ac:dyDescent="0.2">
      <c r="A145" s="80"/>
      <c r="E145" s="97"/>
      <c r="F145" s="97"/>
      <c r="G145" s="111"/>
      <c r="H145" s="111"/>
      <c r="I145" s="111"/>
      <c r="J145" s="1"/>
      <c r="K145" s="1"/>
      <c r="L145" s="1"/>
      <c r="M145" s="81"/>
      <c r="N145" s="81"/>
      <c r="O145" s="81"/>
      <c r="P145" s="81"/>
    </row>
    <row r="146" spans="1:23" s="42" customFormat="1" x14ac:dyDescent="0.2">
      <c r="A146" s="80"/>
      <c r="E146" s="97"/>
      <c r="F146" s="97"/>
      <c r="G146" s="111"/>
      <c r="H146" s="111"/>
      <c r="I146" s="111"/>
      <c r="J146" s="1"/>
      <c r="K146" s="1"/>
      <c r="L146" s="1"/>
      <c r="M146" s="81"/>
      <c r="N146" s="81"/>
      <c r="O146" s="81"/>
      <c r="P146" s="81"/>
    </row>
    <row r="147" spans="1:23" s="42" customFormat="1" x14ac:dyDescent="0.2">
      <c r="A147" s="82"/>
      <c r="E147" s="97"/>
      <c r="F147" s="97"/>
      <c r="G147" s="111"/>
      <c r="H147" s="111"/>
      <c r="I147" s="3"/>
      <c r="J147" s="3"/>
      <c r="K147" s="3"/>
      <c r="L147" s="3"/>
      <c r="M147" s="81"/>
      <c r="N147" s="81"/>
      <c r="O147" s="81"/>
      <c r="P147" s="81"/>
    </row>
    <row r="148" spans="1:23" s="42" customFormat="1" x14ac:dyDescent="0.2">
      <c r="A148" s="82"/>
      <c r="E148" s="97"/>
      <c r="F148" s="97"/>
      <c r="G148" s="111"/>
      <c r="H148" s="111"/>
      <c r="I148" s="3"/>
      <c r="J148" s="3"/>
      <c r="K148" s="3"/>
      <c r="L148" s="3"/>
      <c r="M148" s="81"/>
      <c r="N148" s="81"/>
      <c r="O148" s="81"/>
      <c r="P148" s="81"/>
    </row>
    <row r="149" spans="1:23" s="42" customFormat="1" x14ac:dyDescent="0.2">
      <c r="A149" s="82"/>
      <c r="E149" s="97"/>
      <c r="F149" s="97"/>
      <c r="G149" s="111"/>
      <c r="H149" s="111"/>
      <c r="I149" s="3"/>
      <c r="J149" s="3"/>
      <c r="K149" s="3"/>
      <c r="L149" s="3"/>
      <c r="M149" s="81"/>
      <c r="N149" s="81"/>
      <c r="O149" s="81"/>
      <c r="P149" s="81"/>
    </row>
    <row r="150" spans="1:23" s="42" customFormat="1" x14ac:dyDescent="0.2">
      <c r="A150" s="82"/>
      <c r="E150" s="97"/>
      <c r="F150" s="97"/>
      <c r="G150" s="111"/>
      <c r="H150" s="111"/>
      <c r="I150" s="3"/>
      <c r="J150" s="3"/>
      <c r="K150" s="3"/>
      <c r="L150" s="3"/>
      <c r="M150" s="81"/>
      <c r="N150" s="81"/>
      <c r="O150" s="81"/>
      <c r="P150" s="81"/>
    </row>
    <row r="151" spans="1:23" s="42" customFormat="1" x14ac:dyDescent="0.2">
      <c r="A151" s="82"/>
      <c r="E151" s="97"/>
      <c r="F151" s="97"/>
      <c r="G151" s="111"/>
      <c r="H151" s="111"/>
      <c r="I151" s="3"/>
      <c r="J151" s="3"/>
      <c r="K151" s="3"/>
      <c r="L151" s="3"/>
      <c r="M151" s="81"/>
      <c r="N151" s="81"/>
      <c r="O151" s="81"/>
      <c r="P151" s="81"/>
    </row>
    <row r="152" spans="1:23" s="42" customFormat="1" x14ac:dyDescent="0.2">
      <c r="A152" s="82"/>
      <c r="E152" s="97"/>
      <c r="F152" s="97"/>
      <c r="G152" s="111"/>
      <c r="H152" s="111"/>
      <c r="I152" s="3"/>
      <c r="J152" s="3"/>
      <c r="K152" s="3"/>
      <c r="L152" s="3"/>
      <c r="M152" s="81"/>
      <c r="N152" s="81"/>
      <c r="O152" s="81"/>
      <c r="P152" s="81"/>
    </row>
    <row r="153" spans="1:23" s="42" customFormat="1" x14ac:dyDescent="0.2">
      <c r="A153" s="82"/>
      <c r="E153" s="97"/>
      <c r="F153" s="97"/>
      <c r="G153" s="111"/>
      <c r="H153" s="111"/>
      <c r="I153" s="3"/>
      <c r="J153" s="3"/>
      <c r="K153" s="3"/>
      <c r="L153" s="3"/>
      <c r="M153" s="81"/>
      <c r="N153" s="81"/>
      <c r="O153" s="81"/>
      <c r="P153" s="81"/>
    </row>
    <row r="154" spans="1:23" s="42" customFormat="1" x14ac:dyDescent="0.2">
      <c r="A154" s="82"/>
      <c r="E154" s="97"/>
      <c r="F154" s="97"/>
      <c r="G154" s="111"/>
      <c r="H154" s="111"/>
      <c r="I154" s="3"/>
      <c r="J154" s="3"/>
      <c r="K154" s="3"/>
      <c r="L154" s="3"/>
      <c r="M154" s="81"/>
      <c r="N154" s="81"/>
      <c r="O154" s="81"/>
      <c r="P154" s="81"/>
    </row>
    <row r="155" spans="1:23" s="42" customFormat="1" x14ac:dyDescent="0.2">
      <c r="A155" s="82"/>
      <c r="E155" s="97"/>
      <c r="F155" s="97"/>
      <c r="G155" s="111"/>
      <c r="H155" s="111"/>
      <c r="I155" s="3"/>
      <c r="J155" s="3"/>
      <c r="K155" s="3"/>
      <c r="L155" s="3"/>
      <c r="M155" s="81"/>
      <c r="N155" s="81"/>
      <c r="O155" s="81"/>
      <c r="P155" s="81"/>
    </row>
    <row r="156" spans="1:23" s="42" customFormat="1" x14ac:dyDescent="0.2">
      <c r="A156" s="82"/>
      <c r="E156" s="97"/>
      <c r="F156" s="97"/>
      <c r="G156" s="111"/>
      <c r="H156" s="111"/>
      <c r="I156" s="3"/>
      <c r="J156" s="3"/>
      <c r="K156" s="3"/>
      <c r="L156" s="3"/>
      <c r="M156" s="81"/>
      <c r="N156" s="81"/>
      <c r="O156" s="81"/>
      <c r="P156" s="81"/>
    </row>
    <row r="157" spans="1:23" s="42" customFormat="1" x14ac:dyDescent="0.2">
      <c r="A157" s="82"/>
      <c r="E157" s="97"/>
      <c r="F157" s="97"/>
      <c r="G157" s="111"/>
      <c r="H157" s="111"/>
      <c r="I157" s="3"/>
      <c r="J157" s="3"/>
      <c r="K157" s="3"/>
      <c r="L157" s="3"/>
      <c r="M157" s="81"/>
      <c r="N157" s="81"/>
      <c r="O157" s="81"/>
      <c r="P157" s="81"/>
    </row>
    <row r="158" spans="1:23" s="81" customFormat="1" x14ac:dyDescent="0.2">
      <c r="A158" s="82"/>
      <c r="E158" s="97"/>
      <c r="F158" s="97"/>
      <c r="G158" s="111"/>
      <c r="H158" s="111"/>
      <c r="I158" s="82"/>
      <c r="J158" s="82"/>
      <c r="K158" s="82"/>
      <c r="L158" s="3"/>
      <c r="Q158" s="42"/>
      <c r="R158" s="42"/>
      <c r="S158" s="42"/>
      <c r="T158" s="42"/>
      <c r="U158" s="42"/>
      <c r="V158" s="42"/>
      <c r="W158" s="42"/>
    </row>
    <row r="159" spans="1:23" x14ac:dyDescent="0.2">
      <c r="A159" s="82"/>
      <c r="B159" s="43"/>
      <c r="C159" s="43"/>
      <c r="D159" s="43"/>
      <c r="E159" s="97"/>
      <c r="F159" s="97"/>
      <c r="Q159" s="42"/>
      <c r="R159" s="42"/>
    </row>
    <row r="160" spans="1:23" x14ac:dyDescent="0.2">
      <c r="A160" s="82"/>
      <c r="B160" s="43"/>
      <c r="C160" s="43"/>
      <c r="D160" s="43"/>
      <c r="E160" s="97"/>
      <c r="F160" s="97"/>
      <c r="Q160" s="42"/>
      <c r="R160" s="42"/>
    </row>
    <row r="161" spans="1:18" x14ac:dyDescent="0.2">
      <c r="A161" s="82"/>
      <c r="B161" s="43"/>
      <c r="C161" s="43"/>
      <c r="D161" s="43"/>
      <c r="E161" s="97"/>
      <c r="F161" s="97"/>
      <c r="Q161" s="42"/>
      <c r="R161" s="42"/>
    </row>
    <row r="162" spans="1:18" x14ac:dyDescent="0.2">
      <c r="A162" s="82"/>
      <c r="B162" s="43"/>
      <c r="C162" s="43"/>
      <c r="D162" s="43"/>
      <c r="E162" s="97"/>
      <c r="F162" s="97"/>
      <c r="Q162" s="42"/>
      <c r="R162" s="42"/>
    </row>
    <row r="163" spans="1:18" x14ac:dyDescent="0.2">
      <c r="A163" s="82"/>
      <c r="B163" s="43"/>
      <c r="C163" s="43"/>
      <c r="D163" s="43"/>
      <c r="E163" s="97"/>
      <c r="F163" s="97"/>
      <c r="Q163" s="42"/>
      <c r="R163" s="42"/>
    </row>
    <row r="164" spans="1:18" x14ac:dyDescent="0.2">
      <c r="A164" s="82"/>
      <c r="B164" s="43"/>
      <c r="C164" s="43"/>
      <c r="D164" s="43"/>
      <c r="E164" s="97"/>
      <c r="F164" s="97"/>
      <c r="Q164" s="42"/>
      <c r="R164" s="42"/>
    </row>
    <row r="165" spans="1:18" x14ac:dyDescent="0.2">
      <c r="A165" s="82"/>
      <c r="B165" s="43"/>
      <c r="C165" s="43"/>
      <c r="D165" s="43"/>
      <c r="E165" s="97"/>
      <c r="F165" s="97"/>
      <c r="Q165" s="42"/>
      <c r="R165" s="42"/>
    </row>
    <row r="166" spans="1:18" x14ac:dyDescent="0.2">
      <c r="A166" s="82"/>
      <c r="B166" s="43"/>
      <c r="C166" s="43"/>
      <c r="D166" s="43"/>
      <c r="E166" s="97"/>
      <c r="F166" s="97"/>
      <c r="Q166" s="42"/>
      <c r="R166" s="42"/>
    </row>
    <row r="167" spans="1:18" x14ac:dyDescent="0.2">
      <c r="A167" s="82"/>
      <c r="B167" s="43"/>
      <c r="C167" s="43"/>
      <c r="D167" s="43"/>
      <c r="E167" s="97"/>
      <c r="F167" s="97"/>
      <c r="Q167" s="42"/>
      <c r="R167" s="42"/>
    </row>
    <row r="168" spans="1:18" x14ac:dyDescent="0.2">
      <c r="A168" s="82"/>
      <c r="B168" s="43"/>
      <c r="C168" s="43"/>
      <c r="D168" s="43"/>
      <c r="E168" s="97"/>
      <c r="F168" s="97"/>
      <c r="Q168" s="42"/>
      <c r="R168" s="42"/>
    </row>
    <row r="169" spans="1:18" x14ac:dyDescent="0.2">
      <c r="A169" s="82"/>
      <c r="B169" s="43"/>
      <c r="C169" s="43"/>
      <c r="D169" s="43"/>
      <c r="E169" s="97"/>
      <c r="F169" s="97"/>
      <c r="Q169" s="42"/>
      <c r="R169" s="42"/>
    </row>
    <row r="170" spans="1:18" x14ac:dyDescent="0.2">
      <c r="A170" s="82"/>
      <c r="B170" s="43"/>
      <c r="C170" s="43"/>
      <c r="D170" s="43"/>
      <c r="E170" s="97"/>
      <c r="F170" s="97"/>
      <c r="Q170" s="42"/>
      <c r="R170" s="42"/>
    </row>
    <row r="171" spans="1:18" x14ac:dyDescent="0.2">
      <c r="A171" s="82"/>
      <c r="B171" s="43"/>
      <c r="C171" s="43"/>
      <c r="D171" s="43"/>
      <c r="E171" s="97"/>
      <c r="F171" s="3"/>
      <c r="Q171" s="42"/>
      <c r="R171" s="42"/>
    </row>
    <row r="172" spans="1:18" x14ac:dyDescent="0.2">
      <c r="A172" s="82"/>
      <c r="B172" s="43"/>
      <c r="C172" s="43"/>
      <c r="D172" s="43"/>
      <c r="E172" s="97"/>
      <c r="F172" s="3"/>
      <c r="Q172" s="42"/>
      <c r="R172" s="42"/>
    </row>
    <row r="173" spans="1:18" x14ac:dyDescent="0.2">
      <c r="A173" s="82"/>
      <c r="B173" s="43"/>
      <c r="C173" s="43"/>
      <c r="D173" s="43"/>
      <c r="E173" s="97"/>
      <c r="F173" s="3"/>
      <c r="Q173" s="42"/>
      <c r="R173" s="42"/>
    </row>
    <row r="174" spans="1:18" x14ac:dyDescent="0.2">
      <c r="A174" s="82"/>
      <c r="B174" s="43"/>
      <c r="C174" s="43"/>
      <c r="D174" s="43"/>
      <c r="E174" s="97"/>
      <c r="F174" s="3"/>
      <c r="Q174" s="42"/>
      <c r="R174" s="42"/>
    </row>
    <row r="175" spans="1:18" x14ac:dyDescent="0.2">
      <c r="A175" s="82"/>
      <c r="B175" s="43"/>
      <c r="C175" s="43"/>
      <c r="D175" s="43"/>
      <c r="E175" s="97"/>
      <c r="F175" s="3"/>
      <c r="Q175" s="42"/>
      <c r="R175" s="42"/>
    </row>
    <row r="176" spans="1:18" x14ac:dyDescent="0.2">
      <c r="A176" s="82"/>
      <c r="B176" s="43"/>
      <c r="C176" s="43"/>
      <c r="D176" s="43"/>
      <c r="E176" s="97"/>
      <c r="F176" s="3"/>
      <c r="Q176" s="42"/>
      <c r="R176" s="42"/>
    </row>
    <row r="177" spans="1:18" x14ac:dyDescent="0.2">
      <c r="A177" s="82"/>
      <c r="B177" s="43"/>
      <c r="C177" s="43"/>
      <c r="D177" s="43"/>
      <c r="E177" s="3"/>
      <c r="F177" s="3"/>
      <c r="Q177" s="42"/>
      <c r="R177" s="42"/>
    </row>
    <row r="178" spans="1:18" x14ac:dyDescent="0.2">
      <c r="A178" s="82"/>
      <c r="B178" s="43"/>
      <c r="C178" s="43"/>
      <c r="D178" s="43"/>
      <c r="E178" s="3"/>
      <c r="F178" s="3"/>
      <c r="Q178" s="42"/>
      <c r="R178" s="42"/>
    </row>
    <row r="179" spans="1:18" x14ac:dyDescent="0.2">
      <c r="A179" s="82"/>
      <c r="B179" s="43"/>
      <c r="C179" s="43"/>
      <c r="D179" s="43"/>
      <c r="E179" s="3"/>
      <c r="F179" s="3"/>
      <c r="Q179" s="42"/>
      <c r="R179" s="42"/>
    </row>
    <row r="180" spans="1:18" x14ac:dyDescent="0.2">
      <c r="A180" s="82"/>
      <c r="B180" s="43"/>
      <c r="C180" s="43"/>
      <c r="D180" s="43"/>
      <c r="E180" s="3"/>
      <c r="F180" s="3"/>
      <c r="Q180" s="42"/>
      <c r="R180" s="42"/>
    </row>
    <row r="181" spans="1:18" x14ac:dyDescent="0.2">
      <c r="A181" s="82"/>
      <c r="B181" s="43"/>
      <c r="C181" s="43"/>
      <c r="D181" s="43"/>
      <c r="E181" s="3"/>
      <c r="F181" s="3"/>
      <c r="Q181" s="42"/>
      <c r="R181" s="42"/>
    </row>
    <row r="182" spans="1:18" x14ac:dyDescent="0.2">
      <c r="A182" s="82"/>
      <c r="B182" s="43"/>
      <c r="C182" s="43"/>
      <c r="D182" s="43"/>
      <c r="E182" s="3"/>
      <c r="F182" s="3"/>
      <c r="Q182" s="42"/>
      <c r="R182" s="42"/>
    </row>
    <row r="183" spans="1:18" x14ac:dyDescent="0.2">
      <c r="A183" s="82"/>
      <c r="B183" s="43"/>
      <c r="C183" s="43"/>
      <c r="D183" s="43"/>
      <c r="E183" s="3"/>
      <c r="F183" s="3"/>
      <c r="Q183" s="42"/>
      <c r="R183" s="42"/>
    </row>
    <row r="184" spans="1:18" x14ac:dyDescent="0.2">
      <c r="A184" s="3"/>
      <c r="B184" s="43"/>
      <c r="C184" s="43"/>
      <c r="D184" s="104"/>
      <c r="E184" s="3"/>
      <c r="F184" s="3"/>
      <c r="Q184" s="42"/>
      <c r="R184" s="42"/>
    </row>
    <row r="185" spans="1:18" x14ac:dyDescent="0.2">
      <c r="A185" s="3"/>
      <c r="B185" s="43"/>
      <c r="C185" s="43"/>
      <c r="D185" s="3"/>
      <c r="E185" s="3"/>
      <c r="F185" s="3"/>
      <c r="Q185" s="42"/>
      <c r="R185" s="42"/>
    </row>
    <row r="186" spans="1:18" x14ac:dyDescent="0.2">
      <c r="A186" s="3"/>
      <c r="B186" s="43"/>
      <c r="C186" s="43"/>
      <c r="D186" s="3"/>
      <c r="E186" s="3"/>
      <c r="F186" s="3"/>
      <c r="Q186" s="42"/>
      <c r="R186" s="42"/>
    </row>
    <row r="187" spans="1:18" x14ac:dyDescent="0.2">
      <c r="A187" s="3"/>
      <c r="B187" s="43"/>
      <c r="C187" s="43"/>
      <c r="D187" s="3"/>
      <c r="E187" s="3"/>
      <c r="F187" s="3"/>
      <c r="Q187" s="42"/>
      <c r="R187" s="42"/>
    </row>
    <row r="188" spans="1:18" x14ac:dyDescent="0.2">
      <c r="A188" s="3"/>
      <c r="B188" s="43"/>
      <c r="C188" s="43"/>
      <c r="D188" s="3"/>
      <c r="E188" s="3"/>
      <c r="F188" s="3"/>
      <c r="Q188" s="42"/>
      <c r="R188" s="42"/>
    </row>
    <row r="189" spans="1:18" x14ac:dyDescent="0.2">
      <c r="A189" s="3"/>
      <c r="B189" s="43"/>
      <c r="C189" s="43"/>
      <c r="D189" s="3"/>
      <c r="E189" s="3"/>
      <c r="F189" s="3"/>
      <c r="Q189" s="42"/>
      <c r="R189" s="42"/>
    </row>
    <row r="190" spans="1:18" x14ac:dyDescent="0.2">
      <c r="A190" s="3"/>
      <c r="B190" s="3"/>
      <c r="C190" s="3"/>
      <c r="D190" s="3"/>
      <c r="E190" s="3"/>
      <c r="F190" s="3"/>
      <c r="Q190" s="42"/>
      <c r="R190" s="42"/>
    </row>
    <row r="191" spans="1:18" x14ac:dyDescent="0.2">
      <c r="B191" s="3"/>
      <c r="C191" s="3"/>
      <c r="D191" s="3"/>
      <c r="E191" s="3"/>
      <c r="Q191" s="42"/>
      <c r="R191" s="42"/>
    </row>
    <row r="192" spans="1:18" x14ac:dyDescent="0.2">
      <c r="B192" s="3"/>
      <c r="C192" s="3"/>
      <c r="D192" s="3"/>
      <c r="E192" s="3"/>
      <c r="Q192" s="42"/>
      <c r="R192" s="42"/>
    </row>
    <row r="193" spans="2:18" x14ac:dyDescent="0.2">
      <c r="B193" s="3"/>
      <c r="C193" s="3"/>
      <c r="D193" s="3"/>
      <c r="E193" s="3"/>
      <c r="Q193" s="42"/>
      <c r="R193" s="42"/>
    </row>
    <row r="194" spans="2:18" x14ac:dyDescent="0.2">
      <c r="B194" s="3"/>
      <c r="C194" s="3"/>
      <c r="D194" s="3"/>
      <c r="E194" s="3"/>
      <c r="Q194" s="42"/>
      <c r="R194" s="42"/>
    </row>
    <row r="195" spans="2:18" x14ac:dyDescent="0.2">
      <c r="B195" s="3"/>
      <c r="C195" s="3"/>
      <c r="D195" s="3"/>
      <c r="E195" s="3"/>
      <c r="Q195" s="42"/>
      <c r="R195" s="42"/>
    </row>
    <row r="196" spans="2:18" x14ac:dyDescent="0.2">
      <c r="B196" s="3"/>
      <c r="C196" s="3"/>
      <c r="D196" s="3"/>
      <c r="E196" s="3"/>
      <c r="Q196" s="42"/>
      <c r="R196" s="42"/>
    </row>
    <row r="197" spans="2:18" x14ac:dyDescent="0.2">
      <c r="B197" s="3"/>
      <c r="C197" s="3"/>
      <c r="D197" s="3"/>
      <c r="E197" s="3"/>
      <c r="Q197" s="42"/>
      <c r="R197" s="42"/>
    </row>
    <row r="198" spans="2:18" x14ac:dyDescent="0.2">
      <c r="B198" s="3"/>
      <c r="C198" s="3"/>
      <c r="D198" s="3"/>
      <c r="E198" s="3"/>
      <c r="Q198" s="42"/>
      <c r="R198" s="42"/>
    </row>
    <row r="199" spans="2:18" x14ac:dyDescent="0.2">
      <c r="B199" s="3"/>
      <c r="C199" s="3"/>
      <c r="D199" s="3"/>
      <c r="E199" s="3"/>
      <c r="Q199" s="42"/>
      <c r="R199" s="42"/>
    </row>
    <row r="200" spans="2:18" x14ac:dyDescent="0.2">
      <c r="B200" s="3"/>
      <c r="C200" s="3"/>
      <c r="D200" s="3"/>
      <c r="E200" s="3"/>
      <c r="Q200" s="42"/>
      <c r="R200" s="42"/>
    </row>
    <row r="201" spans="2:18" x14ac:dyDescent="0.2">
      <c r="B201" s="3"/>
      <c r="C201" s="3"/>
      <c r="D201" s="3"/>
      <c r="E201" s="3"/>
      <c r="Q201" s="42"/>
      <c r="R201" s="42"/>
    </row>
    <row r="202" spans="2:18" x14ac:dyDescent="0.2">
      <c r="B202" s="3"/>
      <c r="C202" s="3"/>
      <c r="D202" s="3"/>
      <c r="E202" s="3"/>
      <c r="Q202" s="42"/>
      <c r="R202" s="42"/>
    </row>
    <row r="203" spans="2:18" x14ac:dyDescent="0.2">
      <c r="B203" s="3"/>
      <c r="C203" s="3"/>
      <c r="D203" s="3"/>
      <c r="E203" s="3"/>
      <c r="Q203" s="42"/>
      <c r="R203" s="42"/>
    </row>
    <row r="204" spans="2:18" x14ac:dyDescent="0.2">
      <c r="B204" s="3"/>
      <c r="C204" s="3"/>
      <c r="D204" s="3"/>
      <c r="E204" s="3"/>
      <c r="Q204" s="42"/>
      <c r="R204" s="42"/>
    </row>
    <row r="205" spans="2:18" x14ac:dyDescent="0.2">
      <c r="B205" s="3"/>
      <c r="C205" s="3"/>
      <c r="D205" s="3"/>
      <c r="E205" s="3"/>
      <c r="Q205" s="42"/>
      <c r="R205" s="42"/>
    </row>
    <row r="206" spans="2:18" x14ac:dyDescent="0.2">
      <c r="B206" s="3"/>
      <c r="C206" s="3"/>
      <c r="D206" s="3"/>
      <c r="E206" s="3"/>
      <c r="Q206" s="42"/>
      <c r="R206" s="42"/>
    </row>
    <row r="207" spans="2:18" x14ac:dyDescent="0.2">
      <c r="B207" s="3"/>
      <c r="C207" s="3"/>
      <c r="D207" s="3"/>
      <c r="E207" s="3"/>
      <c r="Q207" s="42"/>
      <c r="R207" s="42"/>
    </row>
    <row r="208" spans="2:18" x14ac:dyDescent="0.2">
      <c r="B208" s="3"/>
      <c r="C208" s="3"/>
      <c r="D208" s="3"/>
      <c r="E208" s="3"/>
      <c r="Q208" s="42"/>
      <c r="R208" s="42"/>
    </row>
    <row r="209" spans="2:18" x14ac:dyDescent="0.2">
      <c r="B209" s="3"/>
      <c r="C209" s="3"/>
      <c r="D209" s="3"/>
      <c r="E209" s="3"/>
      <c r="Q209" s="42"/>
      <c r="R209" s="42"/>
    </row>
    <row r="210" spans="2:18" x14ac:dyDescent="0.2">
      <c r="B210" s="3"/>
      <c r="C210" s="3"/>
      <c r="D210" s="3"/>
      <c r="E210" s="3"/>
      <c r="Q210" s="42"/>
      <c r="R210" s="42"/>
    </row>
    <row r="211" spans="2:18" x14ac:dyDescent="0.2">
      <c r="B211" s="3"/>
      <c r="C211" s="3"/>
      <c r="D211" s="3"/>
      <c r="E211" s="3"/>
      <c r="Q211" s="42"/>
      <c r="R211" s="42"/>
    </row>
    <row r="212" spans="2:18" x14ac:dyDescent="0.2">
      <c r="B212" s="3"/>
      <c r="C212" s="3"/>
      <c r="D212" s="3"/>
      <c r="E212" s="3"/>
      <c r="Q212" s="42"/>
      <c r="R212" s="42"/>
    </row>
    <row r="213" spans="2:18" x14ac:dyDescent="0.2">
      <c r="B213" s="3"/>
      <c r="C213" s="3"/>
      <c r="D213" s="3"/>
      <c r="E213" s="3"/>
      <c r="Q213" s="42"/>
      <c r="R213" s="42"/>
    </row>
    <row r="214" spans="2:18" x14ac:dyDescent="0.2">
      <c r="B214" s="3"/>
      <c r="C214" s="3"/>
      <c r="D214" s="3"/>
      <c r="E214" s="3"/>
      <c r="Q214" s="42"/>
      <c r="R214" s="42"/>
    </row>
    <row r="215" spans="2:18" x14ac:dyDescent="0.2">
      <c r="B215" s="3"/>
      <c r="C215" s="3"/>
      <c r="D215" s="3"/>
      <c r="E215" s="3"/>
      <c r="Q215" s="42"/>
      <c r="R215" s="42"/>
    </row>
    <row r="216" spans="2:18" x14ac:dyDescent="0.2">
      <c r="B216" s="3"/>
      <c r="C216" s="3"/>
      <c r="D216" s="3"/>
      <c r="E216" s="3"/>
      <c r="Q216" s="42"/>
      <c r="R216" s="42"/>
    </row>
    <row r="217" spans="2:18" x14ac:dyDescent="0.2">
      <c r="B217" s="3"/>
      <c r="C217" s="3"/>
      <c r="D217" s="3"/>
      <c r="E217" s="3"/>
      <c r="Q217" s="42"/>
      <c r="R217" s="42"/>
    </row>
    <row r="218" spans="2:18" x14ac:dyDescent="0.2">
      <c r="B218" s="3"/>
      <c r="C218" s="3"/>
      <c r="D218" s="3"/>
      <c r="E218" s="3"/>
      <c r="Q218" s="42"/>
      <c r="R218" s="42"/>
    </row>
    <row r="219" spans="2:18" x14ac:dyDescent="0.2">
      <c r="B219" s="3"/>
      <c r="C219" s="3"/>
      <c r="D219" s="3"/>
      <c r="E219" s="3"/>
      <c r="Q219" s="42"/>
      <c r="R219" s="42"/>
    </row>
    <row r="220" spans="2:18" x14ac:dyDescent="0.2">
      <c r="B220" s="3"/>
      <c r="C220" s="3"/>
      <c r="D220" s="3"/>
      <c r="E220" s="3"/>
      <c r="Q220" s="42"/>
      <c r="R220" s="42"/>
    </row>
    <row r="221" spans="2:18" x14ac:dyDescent="0.2">
      <c r="B221" s="3"/>
      <c r="C221" s="3"/>
      <c r="D221" s="3"/>
      <c r="E221" s="3"/>
      <c r="Q221" s="42"/>
      <c r="R221" s="42"/>
    </row>
    <row r="222" spans="2:18" x14ac:dyDescent="0.2">
      <c r="B222" s="3"/>
      <c r="C222" s="3"/>
      <c r="D222" s="3"/>
      <c r="E222" s="3"/>
      <c r="Q222" s="42"/>
      <c r="R222" s="42"/>
    </row>
    <row r="223" spans="2:18" x14ac:dyDescent="0.2">
      <c r="B223" s="3"/>
      <c r="C223" s="3"/>
      <c r="D223" s="3"/>
      <c r="E223" s="3"/>
      <c r="Q223" s="42"/>
      <c r="R223" s="42"/>
    </row>
    <row r="224" spans="2:18" x14ac:dyDescent="0.2">
      <c r="B224" s="3"/>
      <c r="C224" s="3"/>
      <c r="D224" s="3"/>
      <c r="E224" s="3"/>
      <c r="Q224" s="42"/>
      <c r="R224" s="42"/>
    </row>
    <row r="225" spans="2:18" x14ac:dyDescent="0.2">
      <c r="B225" s="3"/>
      <c r="C225" s="3"/>
      <c r="D225" s="3"/>
      <c r="E225" s="3"/>
      <c r="Q225" s="42"/>
      <c r="R225" s="42"/>
    </row>
    <row r="226" spans="2:18" x14ac:dyDescent="0.2">
      <c r="B226" s="3"/>
      <c r="C226" s="3"/>
      <c r="D226" s="3"/>
      <c r="E226" s="3"/>
      <c r="Q226" s="42"/>
      <c r="R226" s="42"/>
    </row>
    <row r="227" spans="2:18" x14ac:dyDescent="0.2">
      <c r="B227" s="3"/>
      <c r="C227" s="3"/>
      <c r="D227" s="3"/>
      <c r="E227" s="3"/>
      <c r="Q227" s="42"/>
      <c r="R227" s="42"/>
    </row>
    <row r="228" spans="2:18" x14ac:dyDescent="0.2">
      <c r="B228" s="3"/>
      <c r="C228" s="3"/>
      <c r="D228" s="3"/>
      <c r="E228" s="3"/>
      <c r="Q228" s="42"/>
      <c r="R228" s="42"/>
    </row>
    <row r="229" spans="2:18" x14ac:dyDescent="0.2">
      <c r="B229" s="3"/>
      <c r="C229" s="3"/>
      <c r="D229" s="3"/>
      <c r="E229" s="3"/>
      <c r="Q229" s="42"/>
      <c r="R229" s="42"/>
    </row>
    <row r="230" spans="2:18" x14ac:dyDescent="0.2">
      <c r="Q230" s="42"/>
      <c r="R230" s="42"/>
    </row>
    <row r="231" spans="2:18" x14ac:dyDescent="0.2">
      <c r="Q231" s="42"/>
      <c r="R231" s="42"/>
    </row>
    <row r="232" spans="2:18" x14ac:dyDescent="0.2">
      <c r="Q232" s="42"/>
      <c r="R232" s="42"/>
    </row>
    <row r="233" spans="2:18" x14ac:dyDescent="0.2">
      <c r="Q233" s="42"/>
      <c r="R233" s="42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499984740745262"/>
  </sheetPr>
  <dimension ref="A1:W202"/>
  <sheetViews>
    <sheetView showGridLines="0" zoomScaleNormal="100" zoomScaleSheetLayoutView="100" workbookViewId="0">
      <selection activeCell="Q19" sqref="Q19"/>
    </sheetView>
  </sheetViews>
  <sheetFormatPr baseColWidth="10" defaultRowHeight="12.75" x14ac:dyDescent="0.2"/>
  <cols>
    <col min="1" max="1" width="1.85546875" style="52" customWidth="1"/>
    <col min="2" max="2" width="13" style="52" customWidth="1"/>
    <col min="3" max="8" width="10.42578125" style="52" customWidth="1"/>
    <col min="9" max="9" width="13.42578125" style="52" customWidth="1"/>
    <col min="10" max="11" width="12.28515625" style="52" customWidth="1"/>
    <col min="12" max="12" width="1.85546875" style="3" customWidth="1"/>
    <col min="13" max="13" width="9.85546875" style="81" bestFit="1" customWidth="1"/>
    <col min="14" max="14" width="8.7109375" style="81" bestFit="1" customWidth="1"/>
    <col min="15" max="18" width="11.42578125" style="81"/>
    <col min="19" max="23" width="11.42578125" style="42"/>
    <col min="24" max="16384" width="11.42578125" style="43"/>
  </cols>
  <sheetData>
    <row r="1" spans="1:18" ht="34.5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N1" s="80" t="s">
        <v>72</v>
      </c>
      <c r="O1" s="80"/>
      <c r="P1" s="80"/>
      <c r="Q1" s="42"/>
      <c r="R1" s="42"/>
    </row>
    <row r="2" spans="1:18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N2" s="306">
        <v>109207</v>
      </c>
      <c r="O2" s="107">
        <v>42736</v>
      </c>
      <c r="P2" s="108">
        <v>86.672162790697683</v>
      </c>
      <c r="Q2" s="42"/>
      <c r="R2" s="42"/>
    </row>
    <row r="3" spans="1:18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N3" s="306">
        <v>110109</v>
      </c>
      <c r="O3" s="309">
        <v>42767</v>
      </c>
      <c r="P3" s="108">
        <v>86.672162790697683</v>
      </c>
      <c r="Q3" s="42"/>
      <c r="R3" s="42"/>
    </row>
    <row r="4" spans="1:18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N4" s="306">
        <v>72538</v>
      </c>
      <c r="O4" s="107">
        <v>42795</v>
      </c>
      <c r="P4" s="108">
        <v>86.672162790697683</v>
      </c>
      <c r="Q4" s="42"/>
      <c r="R4" s="42"/>
    </row>
    <row r="5" spans="1:18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N5" s="306">
        <v>29394</v>
      </c>
      <c r="O5" s="107">
        <v>42826</v>
      </c>
      <c r="P5" s="108">
        <v>86.672162790697683</v>
      </c>
      <c r="Q5" s="42"/>
      <c r="R5" s="42"/>
    </row>
    <row r="6" spans="1:18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6"/>
      <c r="N6" s="306">
        <v>91759</v>
      </c>
      <c r="O6" s="107">
        <v>42856</v>
      </c>
      <c r="P6" s="108">
        <v>86.672162790697683</v>
      </c>
      <c r="Q6" s="42"/>
      <c r="R6" s="42"/>
    </row>
    <row r="7" spans="1:18" x14ac:dyDescent="0.2">
      <c r="A7" s="44"/>
      <c r="B7" s="45"/>
      <c r="C7" s="363" t="s">
        <v>73</v>
      </c>
      <c r="D7" s="363"/>
      <c r="E7" s="363"/>
      <c r="F7" s="363"/>
      <c r="G7" s="363"/>
      <c r="H7" s="363"/>
      <c r="I7" s="363"/>
      <c r="J7" s="363"/>
      <c r="K7" s="363"/>
      <c r="L7" s="46"/>
      <c r="N7" s="306">
        <v>42038</v>
      </c>
      <c r="O7" s="107">
        <v>42887</v>
      </c>
      <c r="P7" s="108">
        <v>86.672162790697683</v>
      </c>
      <c r="Q7" s="42"/>
      <c r="R7" s="42"/>
    </row>
    <row r="8" spans="1:18" x14ac:dyDescent="0.2">
      <c r="A8" s="44"/>
      <c r="B8" s="45"/>
      <c r="C8" s="348" t="s">
        <v>243</v>
      </c>
      <c r="D8" s="348"/>
      <c r="E8" s="348"/>
      <c r="F8" s="348"/>
      <c r="G8" s="348"/>
      <c r="H8" s="348"/>
      <c r="I8" s="348"/>
      <c r="J8" s="348"/>
      <c r="K8" s="348"/>
      <c r="L8" s="46"/>
      <c r="N8" s="306">
        <v>30702</v>
      </c>
      <c r="O8" s="107">
        <v>42917</v>
      </c>
      <c r="P8" s="108">
        <v>86.672162790697683</v>
      </c>
      <c r="Q8" s="42"/>
      <c r="R8" s="42"/>
    </row>
    <row r="9" spans="1:18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20"/>
      <c r="L9" s="46"/>
      <c r="N9" s="306">
        <v>81205</v>
      </c>
      <c r="O9" s="107">
        <v>42948</v>
      </c>
      <c r="P9" s="108">
        <v>86.672162790697683</v>
      </c>
      <c r="Q9" s="42"/>
      <c r="R9" s="42"/>
    </row>
    <row r="10" spans="1:18" ht="15.75" customHeight="1" x14ac:dyDescent="0.2">
      <c r="A10" s="44"/>
      <c r="C10" s="358" t="s">
        <v>30</v>
      </c>
      <c r="D10" s="358"/>
      <c r="E10" s="358"/>
      <c r="F10" s="358"/>
      <c r="G10" s="358"/>
      <c r="H10" s="358"/>
      <c r="I10" s="350" t="s">
        <v>241</v>
      </c>
      <c r="J10" s="350" t="s">
        <v>233</v>
      </c>
      <c r="K10" s="350" t="s">
        <v>242</v>
      </c>
      <c r="L10" s="46"/>
      <c r="N10" s="306">
        <v>49264</v>
      </c>
      <c r="O10" s="107">
        <v>42979</v>
      </c>
      <c r="P10" s="108">
        <v>86.672162790697683</v>
      </c>
      <c r="Q10" s="42"/>
      <c r="R10" s="42"/>
    </row>
    <row r="11" spans="1:18" x14ac:dyDescent="0.2">
      <c r="A11" s="44"/>
      <c r="C11" s="53">
        <v>2017</v>
      </c>
      <c r="D11" s="53">
        <v>2018</v>
      </c>
      <c r="E11" s="53">
        <v>2019</v>
      </c>
      <c r="F11" s="53">
        <v>2020</v>
      </c>
      <c r="G11" s="53">
        <v>2021</v>
      </c>
      <c r="H11" s="53">
        <v>2022</v>
      </c>
      <c r="I11" s="350"/>
      <c r="J11" s="350"/>
      <c r="K11" s="350"/>
      <c r="L11" s="46"/>
      <c r="M11" s="292"/>
      <c r="N11" s="306">
        <v>36986</v>
      </c>
      <c r="O11" s="107">
        <v>43009</v>
      </c>
      <c r="P11" s="108">
        <v>86.672162790697683</v>
      </c>
      <c r="Q11" s="42"/>
      <c r="R11" s="42"/>
    </row>
    <row r="12" spans="1:18" ht="12" customHeight="1" x14ac:dyDescent="0.2">
      <c r="A12" s="44"/>
      <c r="C12" s="50"/>
      <c r="D12" s="50"/>
      <c r="E12" s="50"/>
      <c r="F12" s="50"/>
      <c r="G12" s="50"/>
      <c r="H12" s="50"/>
      <c r="I12" s="50"/>
      <c r="J12" s="50"/>
      <c r="K12" s="50"/>
      <c r="L12" s="46"/>
      <c r="N12" s="306">
        <v>34832</v>
      </c>
      <c r="O12" s="107">
        <v>43040</v>
      </c>
      <c r="P12" s="108">
        <v>86.672162790697683</v>
      </c>
      <c r="Q12" s="42"/>
      <c r="R12" s="42"/>
    </row>
    <row r="13" spans="1:18" x14ac:dyDescent="0.2">
      <c r="A13" s="44"/>
      <c r="B13" s="3" t="s">
        <v>46</v>
      </c>
      <c r="C13" s="100">
        <v>109.20699999999999</v>
      </c>
      <c r="D13" s="100">
        <v>112.979</v>
      </c>
      <c r="E13" s="100">
        <v>49.37</v>
      </c>
      <c r="F13" s="100">
        <v>142.07599999999999</v>
      </c>
      <c r="G13" s="100">
        <v>49.363</v>
      </c>
      <c r="H13" s="100">
        <v>265.98599999999999</v>
      </c>
      <c r="I13" s="55">
        <v>438.83678058464841</v>
      </c>
      <c r="J13" s="55">
        <v>538.83678058464841</v>
      </c>
      <c r="K13" s="55">
        <v>-65.255919367099295</v>
      </c>
      <c r="L13" s="46"/>
      <c r="M13" s="313">
        <v>1</v>
      </c>
      <c r="N13" s="306">
        <v>105162</v>
      </c>
      <c r="O13" s="107">
        <v>43070</v>
      </c>
      <c r="P13" s="108">
        <v>66.099666666666678</v>
      </c>
      <c r="Q13" s="42"/>
      <c r="R13" s="42"/>
    </row>
    <row r="14" spans="1:18" x14ac:dyDescent="0.2">
      <c r="A14" s="44"/>
      <c r="B14" s="3" t="s">
        <v>47</v>
      </c>
      <c r="C14" s="100">
        <v>110.10899999999999</v>
      </c>
      <c r="D14" s="100">
        <v>109.27</v>
      </c>
      <c r="E14" s="100">
        <v>110.58799999999999</v>
      </c>
      <c r="F14" s="100">
        <v>58.345999999999997</v>
      </c>
      <c r="G14" s="100">
        <v>74.759</v>
      </c>
      <c r="H14" s="100">
        <v>24.908000000000001</v>
      </c>
      <c r="I14" s="55">
        <v>-66.682272368544247</v>
      </c>
      <c r="J14" s="55">
        <v>33.317727631455746</v>
      </c>
      <c r="K14" s="55">
        <v>28.130463099441272</v>
      </c>
      <c r="L14" s="46"/>
      <c r="M14" s="313">
        <v>1</v>
      </c>
      <c r="N14" s="306">
        <v>112979</v>
      </c>
      <c r="O14" s="107">
        <v>43101</v>
      </c>
      <c r="P14" s="108">
        <v>66.414000000000001</v>
      </c>
      <c r="Q14" s="42"/>
      <c r="R14" s="42"/>
    </row>
    <row r="15" spans="1:18" x14ac:dyDescent="0.2">
      <c r="A15" s="44"/>
      <c r="B15" s="3" t="s">
        <v>48</v>
      </c>
      <c r="C15" s="100">
        <v>72.537999999999997</v>
      </c>
      <c r="D15" s="100">
        <v>41.664000000000001</v>
      </c>
      <c r="E15" s="100">
        <v>154.03299999999999</v>
      </c>
      <c r="F15" s="100">
        <v>63.95</v>
      </c>
      <c r="G15" s="100">
        <v>117.729</v>
      </c>
      <c r="H15" s="100">
        <v>181.88399999999999</v>
      </c>
      <c r="I15" s="55">
        <v>54.493795071732535</v>
      </c>
      <c r="J15" s="55">
        <v>154.49379507173254</v>
      </c>
      <c r="K15" s="55">
        <v>84.095387021110241</v>
      </c>
      <c r="L15" s="46"/>
      <c r="M15" s="313">
        <v>1</v>
      </c>
      <c r="N15" s="306">
        <v>109270</v>
      </c>
      <c r="O15" s="107">
        <v>43132</v>
      </c>
      <c r="P15" s="108">
        <v>66.34408333333333</v>
      </c>
      <c r="Q15" s="42"/>
      <c r="R15" s="42"/>
    </row>
    <row r="16" spans="1:18" x14ac:dyDescent="0.2">
      <c r="A16" s="44"/>
      <c r="B16" s="3" t="s">
        <v>49</v>
      </c>
      <c r="C16" s="100">
        <v>29.393999999999998</v>
      </c>
      <c r="D16" s="100">
        <v>69.649000000000001</v>
      </c>
      <c r="E16" s="100">
        <v>69.436000000000007</v>
      </c>
      <c r="F16" s="100">
        <v>29.385999999999999</v>
      </c>
      <c r="G16" s="100">
        <v>55.87</v>
      </c>
      <c r="H16" s="100">
        <v>382.63299999999998</v>
      </c>
      <c r="I16" s="55">
        <v>584.86307499552538</v>
      </c>
      <c r="J16" s="55">
        <v>684.86307499552538</v>
      </c>
      <c r="K16" s="55">
        <v>90.124549105016001</v>
      </c>
      <c r="L16" s="46"/>
      <c r="M16" s="313">
        <v>1</v>
      </c>
      <c r="N16" s="306">
        <v>41664</v>
      </c>
      <c r="O16" s="107">
        <v>43160</v>
      </c>
      <c r="P16" s="108">
        <v>63.771250000000002</v>
      </c>
      <c r="Q16" s="42"/>
      <c r="R16" s="42"/>
    </row>
    <row r="17" spans="1:18" x14ac:dyDescent="0.2">
      <c r="A17" s="44"/>
      <c r="B17" s="3" t="s">
        <v>50</v>
      </c>
      <c r="C17" s="100">
        <v>91.759</v>
      </c>
      <c r="D17" s="100">
        <v>49.783000000000001</v>
      </c>
      <c r="E17" s="100">
        <v>148.88399999999999</v>
      </c>
      <c r="F17" s="100">
        <v>45.677999999999997</v>
      </c>
      <c r="G17" s="100">
        <v>117.61</v>
      </c>
      <c r="H17" s="100">
        <v>65.334999999999994</v>
      </c>
      <c r="I17" s="55">
        <v>-44.447751041578101</v>
      </c>
      <c r="J17" s="55">
        <v>55.552248958421899</v>
      </c>
      <c r="K17" s="55">
        <v>157.47624677087438</v>
      </c>
      <c r="L17" s="46"/>
      <c r="M17" s="313">
        <v>1</v>
      </c>
      <c r="N17" s="306">
        <v>69649</v>
      </c>
      <c r="O17" s="107">
        <v>43191</v>
      </c>
      <c r="P17" s="108">
        <v>67.125833333333333</v>
      </c>
      <c r="Q17" s="42"/>
      <c r="R17" s="42"/>
    </row>
    <row r="18" spans="1:18" x14ac:dyDescent="0.2">
      <c r="A18" s="44"/>
      <c r="B18" s="3" t="s">
        <v>51</v>
      </c>
      <c r="C18" s="100">
        <v>42.037999999999997</v>
      </c>
      <c r="D18" s="100">
        <v>29.6</v>
      </c>
      <c r="E18" s="100">
        <v>141.25200000000001</v>
      </c>
      <c r="F18" s="100">
        <v>106.419</v>
      </c>
      <c r="G18" s="100">
        <v>199.78899999999999</v>
      </c>
      <c r="H18" s="100">
        <v>134.946</v>
      </c>
      <c r="I18" s="55">
        <v>-32.455740806550907</v>
      </c>
      <c r="J18" s="55">
        <v>67.544259193449093</v>
      </c>
      <c r="K18" s="55">
        <v>87.738091882088725</v>
      </c>
      <c r="L18" s="46"/>
      <c r="M18" s="313">
        <v>1</v>
      </c>
      <c r="N18" s="306">
        <v>49783</v>
      </c>
      <c r="O18" s="107">
        <v>43221</v>
      </c>
      <c r="P18" s="108">
        <v>63.627833333333335</v>
      </c>
      <c r="Q18" s="42"/>
      <c r="R18" s="42"/>
    </row>
    <row r="19" spans="1:18" x14ac:dyDescent="0.2">
      <c r="A19" s="44"/>
      <c r="B19" s="3" t="s">
        <v>52</v>
      </c>
      <c r="C19" s="100">
        <v>30.702000000000002</v>
      </c>
      <c r="D19" s="100">
        <v>39.116</v>
      </c>
      <c r="E19" s="100">
        <v>118.045</v>
      </c>
      <c r="F19" s="100">
        <v>102.434</v>
      </c>
      <c r="G19" s="100">
        <v>74.317999999999998</v>
      </c>
      <c r="H19" s="100">
        <v>316.58499999999998</v>
      </c>
      <c r="I19" s="55">
        <v>325.98697489168165</v>
      </c>
      <c r="J19" s="55">
        <v>425.98697489168165</v>
      </c>
      <c r="K19" s="55">
        <v>-27.447917683581625</v>
      </c>
      <c r="L19" s="46"/>
      <c r="M19" s="313">
        <v>1</v>
      </c>
      <c r="N19" s="306">
        <v>29600</v>
      </c>
      <c r="O19" s="107">
        <v>43252</v>
      </c>
      <c r="P19" s="108">
        <v>62.591333333333338</v>
      </c>
      <c r="Q19" s="42"/>
      <c r="R19" s="42"/>
    </row>
    <row r="20" spans="1:18" x14ac:dyDescent="0.2">
      <c r="A20" s="44"/>
      <c r="B20" s="3" t="s">
        <v>53</v>
      </c>
      <c r="C20" s="100">
        <v>81.204999999999998</v>
      </c>
      <c r="D20" s="100">
        <v>114.193</v>
      </c>
      <c r="E20" s="100">
        <v>164.471</v>
      </c>
      <c r="F20" s="100">
        <v>126.029</v>
      </c>
      <c r="G20" s="100">
        <v>57.106999999999999</v>
      </c>
      <c r="H20" s="100">
        <v>362.084</v>
      </c>
      <c r="I20" s="55">
        <v>534.04486315162774</v>
      </c>
      <c r="J20" s="55">
        <v>634.04486315162774</v>
      </c>
      <c r="K20" s="55">
        <v>-54.687413214418903</v>
      </c>
      <c r="L20" s="46"/>
      <c r="M20" s="313">
        <v>1</v>
      </c>
      <c r="N20" s="306">
        <v>39116</v>
      </c>
      <c r="O20" s="107">
        <v>43282</v>
      </c>
      <c r="P20" s="108">
        <v>63.292499999999997</v>
      </c>
      <c r="Q20" s="42"/>
      <c r="R20" s="42"/>
    </row>
    <row r="21" spans="1:18" x14ac:dyDescent="0.2">
      <c r="A21" s="44"/>
      <c r="B21" s="3" t="s">
        <v>54</v>
      </c>
      <c r="C21" s="100">
        <v>49.264000000000003</v>
      </c>
      <c r="D21" s="100">
        <v>35.935000000000002</v>
      </c>
      <c r="E21" s="100">
        <v>37.064999999999998</v>
      </c>
      <c r="F21" s="100">
        <v>83.293999999999997</v>
      </c>
      <c r="G21" s="100">
        <v>94.549000000000007</v>
      </c>
      <c r="H21" s="100">
        <v>206.536</v>
      </c>
      <c r="I21" s="55">
        <v>118.44334683603211</v>
      </c>
      <c r="J21" s="55">
        <v>218.44334683603211</v>
      </c>
      <c r="K21" s="55">
        <v>13.512377842341605</v>
      </c>
      <c r="L21" s="46"/>
      <c r="M21" s="313">
        <v>1</v>
      </c>
      <c r="N21" s="306">
        <v>114193</v>
      </c>
      <c r="O21" s="107">
        <v>43313</v>
      </c>
      <c r="P21" s="108">
        <v>66.041499999999999</v>
      </c>
      <c r="Q21" s="42"/>
      <c r="R21" s="42"/>
    </row>
    <row r="22" spans="1:18" x14ac:dyDescent="0.2">
      <c r="A22" s="44"/>
      <c r="B22" s="3" t="s">
        <v>55</v>
      </c>
      <c r="C22" s="100">
        <v>36.985999999999997</v>
      </c>
      <c r="D22" s="100">
        <v>37.82</v>
      </c>
      <c r="E22" s="100">
        <v>116.71</v>
      </c>
      <c r="F22" s="100">
        <v>150.42699999999999</v>
      </c>
      <c r="G22" s="100">
        <v>23.704999999999998</v>
      </c>
      <c r="H22" s="100">
        <v>261.34300000000002</v>
      </c>
      <c r="I22" s="55">
        <v>1002.480489348239</v>
      </c>
      <c r="J22" s="55">
        <v>1102.480489348239</v>
      </c>
      <c r="K22" s="55">
        <v>-84.241525789918043</v>
      </c>
      <c r="L22" s="46"/>
      <c r="M22" s="313">
        <v>1</v>
      </c>
      <c r="N22" s="306">
        <v>35935</v>
      </c>
      <c r="O22" s="107">
        <v>43344</v>
      </c>
      <c r="P22" s="108">
        <v>64.930750000000003</v>
      </c>
      <c r="Q22" s="42"/>
      <c r="R22" s="42"/>
    </row>
    <row r="23" spans="1:18" x14ac:dyDescent="0.2">
      <c r="A23" s="44"/>
      <c r="B23" s="3" t="s">
        <v>56</v>
      </c>
      <c r="C23" s="100">
        <v>34.832000000000001</v>
      </c>
      <c r="D23" s="100">
        <v>62.137</v>
      </c>
      <c r="E23" s="100">
        <v>68.325999999999993</v>
      </c>
      <c r="F23" s="100">
        <v>59.917999999999999</v>
      </c>
      <c r="G23" s="100">
        <v>142.21600000000001</v>
      </c>
      <c r="H23" s="163">
        <v>397.47399999999999</v>
      </c>
      <c r="I23" s="57">
        <v>179.48613376835235</v>
      </c>
      <c r="J23" s="57">
        <v>279.48613376835232</v>
      </c>
      <c r="K23" s="57">
        <v>137.35104643012116</v>
      </c>
      <c r="L23" s="46"/>
      <c r="M23" s="313">
        <v>1</v>
      </c>
      <c r="N23" s="306">
        <v>37820</v>
      </c>
      <c r="O23" s="107">
        <v>43374</v>
      </c>
      <c r="P23" s="108">
        <v>65.000249999999994</v>
      </c>
      <c r="Q23" s="42"/>
      <c r="R23" s="42"/>
    </row>
    <row r="24" spans="1:18" x14ac:dyDescent="0.2">
      <c r="A24" s="44"/>
      <c r="B24" s="3" t="s">
        <v>57</v>
      </c>
      <c r="C24" s="100">
        <v>105.16200000000001</v>
      </c>
      <c r="D24" s="100">
        <v>164.92099999999999</v>
      </c>
      <c r="E24" s="100">
        <v>340.17099999999999</v>
      </c>
      <c r="F24" s="100">
        <v>119.646</v>
      </c>
      <c r="G24" s="100">
        <v>193.935</v>
      </c>
      <c r="H24" s="100"/>
      <c r="I24" s="55"/>
      <c r="J24" s="55"/>
      <c r="K24" s="55">
        <v>62.090667469033647</v>
      </c>
      <c r="L24" s="46"/>
      <c r="M24" s="313" t="s">
        <v>235</v>
      </c>
      <c r="N24" s="306">
        <v>62137</v>
      </c>
      <c r="O24" s="107">
        <v>43405</v>
      </c>
      <c r="P24" s="108">
        <v>67.275666666666666</v>
      </c>
      <c r="Q24" s="42"/>
      <c r="R24" s="42"/>
    </row>
    <row r="25" spans="1:18" x14ac:dyDescent="0.2">
      <c r="A25" s="44"/>
      <c r="B25" s="61" t="s">
        <v>58</v>
      </c>
      <c r="C25" s="101">
        <v>793.19600000000003</v>
      </c>
      <c r="D25" s="101">
        <v>867.06700000000023</v>
      </c>
      <c r="E25" s="101">
        <v>1518.3510000000001</v>
      </c>
      <c r="F25" s="101">
        <v>1087.6030000000001</v>
      </c>
      <c r="G25" s="101">
        <v>1200.95</v>
      </c>
      <c r="H25" s="101">
        <v>2599.7140000000004</v>
      </c>
      <c r="I25" s="60"/>
      <c r="J25" s="60"/>
      <c r="K25" s="60"/>
      <c r="L25" s="46"/>
      <c r="M25" s="150"/>
      <c r="N25" s="306">
        <v>164921</v>
      </c>
      <c r="O25" s="107">
        <v>43435</v>
      </c>
      <c r="P25" s="108">
        <v>72.255583333333334</v>
      </c>
      <c r="Q25" s="42"/>
      <c r="R25" s="42"/>
    </row>
    <row r="26" spans="1:18" x14ac:dyDescent="0.2">
      <c r="A26" s="44"/>
      <c r="B26" s="61" t="s">
        <v>59</v>
      </c>
      <c r="C26" s="92"/>
      <c r="D26" s="62">
        <v>9.313082768949954</v>
      </c>
      <c r="E26" s="62">
        <v>75.113457206882472</v>
      </c>
      <c r="F26" s="62">
        <v>-28.369461343259893</v>
      </c>
      <c r="G26" s="62">
        <v>10.421725574497319</v>
      </c>
      <c r="H26" s="62">
        <v>116.47146009409219</v>
      </c>
      <c r="I26" s="60"/>
      <c r="J26" s="60"/>
      <c r="K26" s="60"/>
      <c r="L26" s="46"/>
      <c r="M26" s="150"/>
      <c r="N26" s="306">
        <v>49370</v>
      </c>
      <c r="O26" s="107">
        <v>43466</v>
      </c>
      <c r="P26" s="108">
        <v>66.954833333333326</v>
      </c>
      <c r="Q26" s="99"/>
      <c r="R26" s="42"/>
    </row>
    <row r="27" spans="1:18" x14ac:dyDescent="0.2">
      <c r="A27" s="44"/>
      <c r="B27" s="3"/>
      <c r="C27" s="58"/>
      <c r="D27" s="58"/>
      <c r="E27" s="58"/>
      <c r="F27" s="58"/>
      <c r="G27" s="58"/>
      <c r="H27" s="59"/>
      <c r="I27" s="65"/>
      <c r="J27" s="65"/>
      <c r="K27" s="65"/>
      <c r="L27" s="46"/>
      <c r="M27" s="150"/>
      <c r="N27" s="306">
        <v>110588</v>
      </c>
      <c r="O27" s="107">
        <v>43497</v>
      </c>
      <c r="P27" s="108">
        <v>67.064666666666668</v>
      </c>
      <c r="Q27" s="99"/>
      <c r="R27" s="42"/>
    </row>
    <row r="28" spans="1:18" x14ac:dyDescent="0.2">
      <c r="A28" s="44"/>
      <c r="B28" s="61" t="s">
        <v>26</v>
      </c>
      <c r="C28" s="101">
        <v>688.03399999999999</v>
      </c>
      <c r="D28" s="101">
        <v>702.14600000000019</v>
      </c>
      <c r="E28" s="101">
        <v>1178.18</v>
      </c>
      <c r="F28" s="101">
        <v>967.95699999999999</v>
      </c>
      <c r="G28" s="101">
        <v>1007.015</v>
      </c>
      <c r="H28" s="163">
        <v>2599.7140000000004</v>
      </c>
      <c r="I28" s="57">
        <v>158.16040476060439</v>
      </c>
      <c r="J28" s="57">
        <v>258.16040476060442</v>
      </c>
      <c r="K28" s="57">
        <v>4.0350966003655175</v>
      </c>
      <c r="L28" s="46"/>
      <c r="M28" s="150"/>
      <c r="N28" s="306">
        <v>154033</v>
      </c>
      <c r="O28" s="107">
        <v>43525</v>
      </c>
      <c r="P28" s="108">
        <v>76.428749999999994</v>
      </c>
      <c r="Q28" s="99"/>
      <c r="R28" s="42"/>
    </row>
    <row r="29" spans="1:18" x14ac:dyDescent="0.2">
      <c r="A29" s="44"/>
      <c r="B29" s="61" t="s">
        <v>59</v>
      </c>
      <c r="C29" s="92"/>
      <c r="D29" s="62">
        <v>2.0510614301037622</v>
      </c>
      <c r="E29" s="62">
        <v>67.797010878079462</v>
      </c>
      <c r="F29" s="62">
        <v>-17.843029078748586</v>
      </c>
      <c r="G29" s="62">
        <v>4.0350966003655175</v>
      </c>
      <c r="H29" s="57">
        <v>158.16040476060439</v>
      </c>
      <c r="I29" s="63"/>
      <c r="J29" s="63"/>
      <c r="K29" s="63"/>
      <c r="L29" s="46"/>
      <c r="M29" s="150"/>
      <c r="N29" s="306">
        <v>69436</v>
      </c>
      <c r="O29" s="107">
        <v>43556</v>
      </c>
      <c r="P29" s="108">
        <v>76.411000000000001</v>
      </c>
      <c r="Q29" s="99"/>
      <c r="R29" s="42"/>
    </row>
    <row r="30" spans="1:18" ht="12" customHeight="1" x14ac:dyDescent="0.2">
      <c r="A30" s="44"/>
      <c r="C30" s="64"/>
      <c r="D30" s="64"/>
      <c r="E30" s="64"/>
      <c r="F30" s="64"/>
      <c r="G30" s="59"/>
      <c r="H30" s="59"/>
      <c r="I30" s="65"/>
      <c r="J30" s="65"/>
      <c r="K30" s="65"/>
      <c r="L30" s="46"/>
      <c r="M30" s="150"/>
      <c r="N30" s="306">
        <v>148884</v>
      </c>
      <c r="O30" s="107">
        <v>43586</v>
      </c>
      <c r="P30" s="108">
        <v>84.669416666666677</v>
      </c>
      <c r="Q30" s="99"/>
      <c r="R30" s="42"/>
    </row>
    <row r="31" spans="1:18" ht="12" customHeight="1" x14ac:dyDescent="0.2">
      <c r="A31" s="44"/>
      <c r="C31" s="64"/>
      <c r="D31" s="64"/>
      <c r="E31" s="64"/>
      <c r="F31" s="64"/>
      <c r="G31" s="59"/>
      <c r="H31" s="59"/>
      <c r="I31" s="65"/>
      <c r="J31" s="65"/>
      <c r="K31" s="65"/>
      <c r="L31" s="46"/>
      <c r="M31" s="150"/>
      <c r="N31" s="306">
        <v>141252</v>
      </c>
      <c r="O31" s="107">
        <v>43617</v>
      </c>
      <c r="P31" s="108">
        <v>93.973749999999995</v>
      </c>
      <c r="Q31" s="99"/>
      <c r="R31" s="42"/>
    </row>
    <row r="32" spans="1:18" ht="15" customHeight="1" x14ac:dyDescent="0.2">
      <c r="A32" s="44"/>
      <c r="B32" s="66"/>
      <c r="C32" s="347" t="s">
        <v>73</v>
      </c>
      <c r="D32" s="347"/>
      <c r="E32" s="347"/>
      <c r="F32" s="347"/>
      <c r="G32" s="347"/>
      <c r="H32" s="347"/>
      <c r="I32" s="347"/>
      <c r="J32" s="347"/>
      <c r="K32" s="67"/>
      <c r="L32" s="46"/>
      <c r="M32" s="150"/>
      <c r="N32" s="306">
        <v>118045</v>
      </c>
      <c r="O32" s="107">
        <v>43647</v>
      </c>
      <c r="P32" s="108">
        <v>100.55116666666667</v>
      </c>
      <c r="Q32" s="99"/>
      <c r="R32" s="42"/>
    </row>
    <row r="33" spans="1:23" x14ac:dyDescent="0.2">
      <c r="A33" s="68"/>
      <c r="C33" s="347" t="s">
        <v>244</v>
      </c>
      <c r="D33" s="347"/>
      <c r="E33" s="347"/>
      <c r="F33" s="347"/>
      <c r="G33" s="347"/>
      <c r="H33" s="347"/>
      <c r="I33" s="347"/>
      <c r="J33" s="347"/>
      <c r="K33" s="67"/>
      <c r="L33" s="46"/>
      <c r="M33" s="150"/>
      <c r="N33" s="306">
        <v>164471</v>
      </c>
      <c r="O33" s="107">
        <v>43678</v>
      </c>
      <c r="P33" s="108">
        <v>104.741</v>
      </c>
      <c r="Q33" s="99"/>
      <c r="R33" s="42"/>
    </row>
    <row r="34" spans="1:23" x14ac:dyDescent="0.2">
      <c r="A34" s="68"/>
      <c r="C34" s="69"/>
      <c r="D34" s="69"/>
      <c r="E34" s="69"/>
      <c r="F34" s="69"/>
      <c r="G34" s="70"/>
      <c r="H34" s="70"/>
      <c r="I34" s="71"/>
      <c r="J34" s="71"/>
      <c r="K34" s="71"/>
      <c r="L34" s="46"/>
      <c r="M34" s="150"/>
      <c r="N34" s="306">
        <v>37065</v>
      </c>
      <c r="O34" s="107">
        <v>43709</v>
      </c>
      <c r="P34" s="108">
        <v>104.83516666666667</v>
      </c>
      <c r="Q34" s="99"/>
      <c r="R34" s="42"/>
    </row>
    <row r="35" spans="1:23" x14ac:dyDescent="0.2">
      <c r="A35" s="68"/>
      <c r="C35" s="69"/>
      <c r="D35" s="69"/>
      <c r="E35" s="69"/>
      <c r="F35" s="69"/>
      <c r="G35" s="70"/>
      <c r="H35" s="70"/>
      <c r="I35" s="71"/>
      <c r="J35" s="71"/>
      <c r="K35" s="71"/>
      <c r="L35" s="46"/>
      <c r="M35" s="150"/>
      <c r="N35" s="306">
        <v>116710</v>
      </c>
      <c r="O35" s="107">
        <v>43739</v>
      </c>
      <c r="P35" s="108">
        <v>111.40933333333332</v>
      </c>
      <c r="Q35" s="99"/>
      <c r="R35" s="42"/>
    </row>
    <row r="36" spans="1:23" x14ac:dyDescent="0.2">
      <c r="A36" s="68"/>
      <c r="C36" s="69"/>
      <c r="D36" s="69"/>
      <c r="E36" s="69"/>
      <c r="F36" s="69"/>
      <c r="G36" s="70"/>
      <c r="H36" s="70"/>
      <c r="I36" s="71"/>
      <c r="J36" s="71"/>
      <c r="K36" s="71"/>
      <c r="L36" s="46"/>
      <c r="M36" s="150"/>
      <c r="N36" s="306">
        <v>68326</v>
      </c>
      <c r="O36" s="107">
        <v>43770</v>
      </c>
      <c r="P36" s="108">
        <v>111.92508333333333</v>
      </c>
      <c r="Q36" s="99"/>
      <c r="R36" s="42"/>
    </row>
    <row r="37" spans="1:23" x14ac:dyDescent="0.2">
      <c r="A37" s="68"/>
      <c r="C37" s="69"/>
      <c r="D37" s="69"/>
      <c r="E37" s="69"/>
      <c r="F37" s="69"/>
      <c r="G37" s="70"/>
      <c r="H37" s="70"/>
      <c r="I37" s="71"/>
      <c r="J37" s="71"/>
      <c r="K37" s="71"/>
      <c r="L37" s="46"/>
      <c r="M37" s="150"/>
      <c r="N37" s="306">
        <v>340171</v>
      </c>
      <c r="O37" s="107">
        <v>43800</v>
      </c>
      <c r="P37" s="108">
        <v>126.52925</v>
      </c>
      <c r="Q37" s="99"/>
      <c r="R37" s="42"/>
    </row>
    <row r="38" spans="1:23" x14ac:dyDescent="0.2">
      <c r="A38" s="68"/>
      <c r="C38" s="69"/>
      <c r="D38" s="69"/>
      <c r="E38" s="69"/>
      <c r="F38" s="69"/>
      <c r="G38" s="70"/>
      <c r="H38" s="70"/>
      <c r="I38" s="71"/>
      <c r="J38" s="71"/>
      <c r="K38" s="71"/>
      <c r="L38" s="46"/>
      <c r="M38" s="150"/>
      <c r="N38" s="306">
        <v>142076</v>
      </c>
      <c r="O38" s="107">
        <v>43831</v>
      </c>
      <c r="P38" s="108">
        <v>134.25475</v>
      </c>
      <c r="Q38" s="99"/>
      <c r="R38" s="42"/>
    </row>
    <row r="39" spans="1:23" x14ac:dyDescent="0.2">
      <c r="A39" s="68"/>
      <c r="C39" s="69"/>
      <c r="D39" s="69"/>
      <c r="E39" s="69"/>
      <c r="F39" s="69"/>
      <c r="G39" s="70"/>
      <c r="H39" s="70"/>
      <c r="I39" s="71"/>
      <c r="J39" s="71"/>
      <c r="K39" s="71"/>
      <c r="L39" s="46"/>
      <c r="M39" s="150"/>
      <c r="N39" s="306">
        <v>58346</v>
      </c>
      <c r="O39" s="107">
        <v>43862</v>
      </c>
      <c r="P39" s="108">
        <v>129.90125</v>
      </c>
      <c r="Q39" s="99"/>
      <c r="R39" s="42"/>
    </row>
    <row r="40" spans="1:23" x14ac:dyDescent="0.2">
      <c r="A40" s="68"/>
      <c r="C40" s="69"/>
      <c r="D40" s="69"/>
      <c r="E40" s="69"/>
      <c r="F40" s="69"/>
      <c r="G40" s="70"/>
      <c r="H40" s="70"/>
      <c r="I40" s="71"/>
      <c r="J40" s="71"/>
      <c r="K40" s="71"/>
      <c r="L40" s="46"/>
      <c r="M40" s="150"/>
      <c r="N40" s="306">
        <v>63950</v>
      </c>
      <c r="O40" s="107">
        <v>43891</v>
      </c>
      <c r="P40" s="108">
        <v>122.39433333333332</v>
      </c>
      <c r="Q40" s="99"/>
      <c r="R40" s="42"/>
    </row>
    <row r="41" spans="1:23" x14ac:dyDescent="0.2">
      <c r="A41" s="68"/>
      <c r="C41" s="69"/>
      <c r="D41" s="69"/>
      <c r="E41" s="69"/>
      <c r="F41" s="69"/>
      <c r="G41" s="70"/>
      <c r="H41" s="70"/>
      <c r="I41" s="71"/>
      <c r="J41" s="71"/>
      <c r="K41" s="71"/>
      <c r="L41" s="46"/>
      <c r="N41" s="306">
        <v>29386</v>
      </c>
      <c r="O41" s="107">
        <v>43922</v>
      </c>
      <c r="P41" s="108">
        <v>119.05683333333333</v>
      </c>
      <c r="Q41" s="42"/>
      <c r="R41" s="42"/>
    </row>
    <row r="42" spans="1:23" x14ac:dyDescent="0.2">
      <c r="A42" s="68"/>
      <c r="C42" s="69"/>
      <c r="D42" s="69"/>
      <c r="E42" s="69"/>
      <c r="F42" s="69"/>
      <c r="G42" s="70"/>
      <c r="H42" s="70"/>
      <c r="I42" s="71"/>
      <c r="J42" s="71"/>
      <c r="K42" s="71"/>
      <c r="L42" s="46"/>
      <c r="N42" s="306">
        <v>45678</v>
      </c>
      <c r="O42" s="107">
        <v>43952</v>
      </c>
      <c r="P42" s="108">
        <v>110.45633333333333</v>
      </c>
      <c r="Q42" s="42"/>
      <c r="R42" s="42"/>
    </row>
    <row r="43" spans="1:23" x14ac:dyDescent="0.2">
      <c r="A43" s="68"/>
      <c r="C43" s="69"/>
      <c r="D43" s="69"/>
      <c r="E43" s="69"/>
      <c r="F43" s="69"/>
      <c r="G43" s="70"/>
      <c r="H43" s="70"/>
      <c r="I43" s="71"/>
      <c r="J43" s="71"/>
      <c r="K43" s="71"/>
      <c r="L43" s="46"/>
      <c r="N43" s="306">
        <v>106419</v>
      </c>
      <c r="O43" s="107">
        <v>43983</v>
      </c>
      <c r="P43" s="108">
        <v>107.55358333333332</v>
      </c>
      <c r="Q43" s="42"/>
      <c r="R43" s="42"/>
    </row>
    <row r="44" spans="1:23" x14ac:dyDescent="0.2">
      <c r="A44" s="68"/>
      <c r="C44" s="69"/>
      <c r="D44" s="69"/>
      <c r="E44" s="69"/>
      <c r="F44" s="69"/>
      <c r="G44" s="70"/>
      <c r="H44" s="70"/>
      <c r="I44" s="71"/>
      <c r="J44" s="71"/>
      <c r="K44" s="71"/>
      <c r="L44" s="46"/>
      <c r="N44" s="306">
        <v>102434</v>
      </c>
      <c r="O44" s="107">
        <v>44013</v>
      </c>
      <c r="P44" s="108">
        <v>106.25266666666667</v>
      </c>
      <c r="Q44" s="42"/>
      <c r="R44" s="42"/>
    </row>
    <row r="45" spans="1:23" x14ac:dyDescent="0.2">
      <c r="A45" s="68"/>
      <c r="B45" s="66"/>
      <c r="C45" s="70"/>
      <c r="D45" s="70"/>
      <c r="E45" s="70"/>
      <c r="F45" s="70"/>
      <c r="G45" s="70"/>
      <c r="H45" s="70"/>
      <c r="I45" s="74"/>
      <c r="J45" s="74"/>
      <c r="K45" s="74"/>
      <c r="L45" s="46"/>
      <c r="N45" s="306">
        <v>126029</v>
      </c>
      <c r="O45" s="107">
        <v>44044</v>
      </c>
      <c r="P45" s="108">
        <v>103.04916666666666</v>
      </c>
      <c r="Q45" s="42"/>
      <c r="R45" s="42"/>
    </row>
    <row r="46" spans="1:23" x14ac:dyDescent="0.2">
      <c r="A46" s="201" t="s">
        <v>24</v>
      </c>
      <c r="B46" s="13"/>
      <c r="C46" s="13"/>
      <c r="D46" s="13"/>
      <c r="E46" s="13"/>
      <c r="F46" s="13"/>
      <c r="G46" s="13"/>
      <c r="H46" s="13"/>
      <c r="I46" s="75"/>
      <c r="J46" s="75"/>
      <c r="K46" s="75"/>
      <c r="L46" s="76"/>
      <c r="N46" s="306">
        <v>83294</v>
      </c>
      <c r="O46" s="107">
        <v>44075</v>
      </c>
      <c r="P46" s="108">
        <v>106.90158333333333</v>
      </c>
      <c r="Q46" s="42"/>
      <c r="R46" s="42"/>
    </row>
    <row r="47" spans="1:23" s="78" customFormat="1" x14ac:dyDescent="0.2">
      <c r="A47" s="1"/>
      <c r="B47" s="80"/>
      <c r="C47" s="80"/>
      <c r="D47" s="80"/>
      <c r="E47" s="1"/>
      <c r="F47" s="1"/>
      <c r="G47" s="1"/>
      <c r="H47" s="1"/>
      <c r="I47" s="77"/>
      <c r="J47" s="77"/>
      <c r="K47" s="77"/>
      <c r="L47" s="1"/>
      <c r="M47" s="81"/>
      <c r="N47" s="306">
        <v>150427</v>
      </c>
      <c r="O47" s="107">
        <v>44105</v>
      </c>
      <c r="P47" s="108">
        <v>109.71133333333333</v>
      </c>
      <c r="Q47" s="42"/>
      <c r="R47" s="42"/>
      <c r="S47" s="42"/>
      <c r="T47" s="42"/>
      <c r="U47" s="42"/>
      <c r="V47" s="42"/>
      <c r="W47" s="42"/>
    </row>
    <row r="48" spans="1:23" s="78" customFormat="1" x14ac:dyDescent="0.2">
      <c r="A48" s="79"/>
      <c r="D48" s="1"/>
      <c r="E48" s="1"/>
      <c r="F48" s="1"/>
      <c r="G48" s="1"/>
      <c r="H48" s="1"/>
      <c r="I48" s="77"/>
      <c r="J48" s="77"/>
      <c r="K48" s="77"/>
      <c r="L48" s="1"/>
      <c r="M48" s="81"/>
      <c r="N48" s="306">
        <v>59918</v>
      </c>
      <c r="O48" s="107">
        <v>44136</v>
      </c>
      <c r="P48" s="108">
        <v>109.01066666666667</v>
      </c>
      <c r="Q48" s="42"/>
      <c r="R48" s="42"/>
      <c r="S48" s="42"/>
      <c r="T48" s="42"/>
      <c r="U48" s="42"/>
      <c r="V48" s="42"/>
      <c r="W48" s="42"/>
    </row>
    <row r="49" spans="1:16" s="42" customFormat="1" x14ac:dyDescent="0.2">
      <c r="A49" s="80"/>
      <c r="D49" s="1"/>
      <c r="E49" s="1"/>
      <c r="F49" s="1"/>
      <c r="G49" s="1"/>
      <c r="H49" s="1"/>
      <c r="I49" s="1"/>
      <c r="J49" s="1"/>
      <c r="K49" s="1"/>
      <c r="L49" s="1"/>
      <c r="M49" s="81"/>
      <c r="N49" s="306">
        <v>119646</v>
      </c>
      <c r="O49" s="107">
        <v>44166</v>
      </c>
      <c r="P49" s="108">
        <v>90.633583333333334</v>
      </c>
    </row>
    <row r="50" spans="1:16" s="42" customFormat="1" x14ac:dyDescent="0.2">
      <c r="A50" s="80"/>
      <c r="E50" s="1"/>
      <c r="F50" s="1"/>
      <c r="G50" s="1"/>
      <c r="H50" s="1"/>
      <c r="I50" s="1"/>
      <c r="J50" s="1"/>
      <c r="K50" s="1"/>
      <c r="L50" s="1"/>
      <c r="M50" s="81"/>
      <c r="N50" s="306">
        <v>49363</v>
      </c>
      <c r="O50" s="107">
        <v>44197</v>
      </c>
      <c r="P50" s="108">
        <v>82.907499999999999</v>
      </c>
    </row>
    <row r="51" spans="1:16" s="42" customFormat="1" x14ac:dyDescent="0.2">
      <c r="A51" s="80"/>
      <c r="E51" s="1"/>
      <c r="F51" s="1"/>
      <c r="G51" s="1"/>
      <c r="H51" s="1"/>
      <c r="I51" s="1"/>
      <c r="J51" s="1"/>
      <c r="K51" s="1"/>
      <c r="L51" s="1"/>
      <c r="M51" s="81"/>
      <c r="N51" s="306">
        <v>74759</v>
      </c>
      <c r="O51" s="107">
        <v>44228</v>
      </c>
      <c r="P51" s="108">
        <v>84.27525</v>
      </c>
    </row>
    <row r="52" spans="1:16" s="42" customFormat="1" x14ac:dyDescent="0.2">
      <c r="A52" s="80"/>
      <c r="E52" s="1"/>
      <c r="F52" s="1"/>
      <c r="G52" s="1"/>
      <c r="H52" s="1"/>
      <c r="I52" s="1"/>
      <c r="J52" s="1"/>
      <c r="K52" s="1"/>
      <c r="L52" s="1"/>
      <c r="M52" s="81"/>
      <c r="N52" s="306">
        <v>117729</v>
      </c>
      <c r="O52" s="107">
        <v>44256</v>
      </c>
      <c r="P52" s="108">
        <v>88.756833333333333</v>
      </c>
    </row>
    <row r="53" spans="1:16" s="42" customFormat="1" x14ac:dyDescent="0.2">
      <c r="A53" s="80"/>
      <c r="E53" s="1"/>
      <c r="F53" s="1"/>
      <c r="G53" s="1"/>
      <c r="H53" s="1"/>
      <c r="I53" s="1"/>
      <c r="J53" s="1"/>
      <c r="K53" s="1"/>
      <c r="L53" s="1"/>
      <c r="M53" s="81"/>
      <c r="N53" s="306">
        <v>55870</v>
      </c>
      <c r="O53" s="107">
        <v>44287</v>
      </c>
      <c r="P53" s="108">
        <v>90.963833333333326</v>
      </c>
    </row>
    <row r="54" spans="1:16" s="42" customFormat="1" x14ac:dyDescent="0.2">
      <c r="A54" s="80"/>
      <c r="E54" s="1"/>
      <c r="F54" s="1"/>
      <c r="G54" s="1"/>
      <c r="H54" s="1"/>
      <c r="I54" s="1"/>
      <c r="J54" s="1"/>
      <c r="K54" s="1"/>
      <c r="L54" s="1"/>
      <c r="M54" s="81"/>
      <c r="N54" s="306">
        <v>117610</v>
      </c>
      <c r="O54" s="107">
        <v>44317</v>
      </c>
      <c r="P54" s="108">
        <v>96.958166666666671</v>
      </c>
    </row>
    <row r="55" spans="1:16" s="42" customFormat="1" x14ac:dyDescent="0.2">
      <c r="A55" s="80"/>
      <c r="E55" s="1"/>
      <c r="F55" s="1"/>
      <c r="G55" s="1"/>
      <c r="H55" s="1"/>
      <c r="I55" s="1"/>
      <c r="J55" s="1"/>
      <c r="K55" s="1"/>
      <c r="L55" s="1"/>
      <c r="M55" s="81"/>
      <c r="N55" s="306">
        <v>199789</v>
      </c>
      <c r="O55" s="107">
        <v>44348</v>
      </c>
      <c r="P55" s="108">
        <v>104.739</v>
      </c>
    </row>
    <row r="56" spans="1:16" s="42" customFormat="1" x14ac:dyDescent="0.2">
      <c r="A56" s="80"/>
      <c r="E56" s="1"/>
      <c r="F56" s="1"/>
      <c r="G56" s="1"/>
      <c r="H56" s="1"/>
      <c r="I56" s="1"/>
      <c r="J56" s="1"/>
      <c r="K56" s="1"/>
      <c r="L56" s="1"/>
      <c r="M56" s="81"/>
      <c r="N56" s="306">
        <v>74318</v>
      </c>
      <c r="O56" s="107">
        <v>44378</v>
      </c>
      <c r="P56" s="108">
        <v>102.396</v>
      </c>
    </row>
    <row r="57" spans="1:16" s="42" customFormat="1" x14ac:dyDescent="0.2">
      <c r="A57" s="80"/>
      <c r="E57" s="1"/>
      <c r="F57" s="1"/>
      <c r="G57" s="1"/>
      <c r="H57" s="1"/>
      <c r="I57" s="1"/>
      <c r="J57" s="1"/>
      <c r="K57" s="1"/>
      <c r="L57" s="1"/>
      <c r="M57" s="81"/>
      <c r="N57" s="306">
        <v>57107</v>
      </c>
      <c r="O57" s="107">
        <v>44409</v>
      </c>
      <c r="P57" s="108">
        <v>96.652500000000003</v>
      </c>
    </row>
    <row r="58" spans="1:16" s="42" customFormat="1" x14ac:dyDescent="0.2">
      <c r="A58" s="80"/>
      <c r="E58" s="1"/>
      <c r="F58" s="1"/>
      <c r="G58" s="1"/>
      <c r="H58" s="1"/>
      <c r="I58" s="1"/>
      <c r="J58" s="1"/>
      <c r="K58" s="1"/>
      <c r="L58" s="1"/>
      <c r="M58" s="81"/>
      <c r="N58" s="306">
        <v>94549</v>
      </c>
      <c r="O58" s="107">
        <v>44440</v>
      </c>
      <c r="P58" s="108">
        <v>97.59041666666667</v>
      </c>
    </row>
    <row r="59" spans="1:16" s="42" customFormat="1" x14ac:dyDescent="0.2">
      <c r="A59" s="80"/>
      <c r="E59" s="1"/>
      <c r="F59" s="1"/>
      <c r="G59" s="1"/>
      <c r="H59" s="1"/>
      <c r="I59" s="1"/>
      <c r="J59" s="1"/>
      <c r="K59" s="1"/>
      <c r="L59" s="1"/>
      <c r="M59" s="81"/>
      <c r="N59" s="306">
        <v>23705</v>
      </c>
      <c r="O59" s="107">
        <v>44470</v>
      </c>
      <c r="P59" s="108">
        <v>87.030249999999995</v>
      </c>
    </row>
    <row r="60" spans="1:16" s="42" customFormat="1" x14ac:dyDescent="0.2">
      <c r="A60" s="80"/>
      <c r="E60" s="1"/>
      <c r="F60" s="1"/>
      <c r="G60" s="1"/>
      <c r="H60" s="1"/>
      <c r="I60" s="1"/>
      <c r="J60" s="1"/>
      <c r="K60" s="1"/>
      <c r="L60" s="1"/>
      <c r="M60" s="81"/>
      <c r="N60" s="306">
        <v>142216</v>
      </c>
      <c r="O60" s="107">
        <v>44501</v>
      </c>
      <c r="P60" s="108">
        <v>93.888416666666672</v>
      </c>
    </row>
    <row r="61" spans="1:16" s="42" customFormat="1" x14ac:dyDescent="0.2">
      <c r="A61" s="80"/>
      <c r="E61" s="1"/>
      <c r="F61" s="1"/>
      <c r="G61" s="1"/>
      <c r="H61" s="1"/>
      <c r="I61" s="1"/>
      <c r="J61" s="1"/>
      <c r="K61" s="1"/>
      <c r="L61" s="1"/>
      <c r="M61" s="81"/>
      <c r="N61" s="306">
        <v>193935</v>
      </c>
      <c r="O61" s="107">
        <v>44531</v>
      </c>
      <c r="P61" s="108">
        <v>100.07916666666667</v>
      </c>
    </row>
    <row r="62" spans="1:16" s="42" customFormat="1" x14ac:dyDescent="0.2">
      <c r="A62" s="80"/>
      <c r="E62" s="1"/>
      <c r="F62" s="1"/>
      <c r="G62" s="1"/>
      <c r="H62" s="1"/>
      <c r="I62" s="1"/>
      <c r="J62" s="1"/>
      <c r="K62" s="1"/>
      <c r="L62" s="1"/>
      <c r="M62" s="81"/>
      <c r="N62" s="306">
        <v>265986</v>
      </c>
      <c r="O62" s="107">
        <v>44562</v>
      </c>
      <c r="P62" s="108">
        <v>118.13108333333332</v>
      </c>
    </row>
    <row r="63" spans="1:16" s="42" customFormat="1" x14ac:dyDescent="0.2">
      <c r="A63" s="80"/>
      <c r="E63" s="1"/>
      <c r="F63" s="1"/>
      <c r="G63" s="1"/>
      <c r="H63" s="1"/>
      <c r="I63" s="1"/>
      <c r="J63" s="1"/>
      <c r="K63" s="1"/>
      <c r="L63" s="1"/>
      <c r="M63" s="81"/>
      <c r="N63" s="306">
        <v>24908</v>
      </c>
      <c r="O63" s="107">
        <v>44593</v>
      </c>
      <c r="P63" s="108">
        <v>113.97683333333333</v>
      </c>
    </row>
    <row r="64" spans="1:16" s="42" customFormat="1" x14ac:dyDescent="0.2">
      <c r="A64" s="80"/>
      <c r="E64" s="1"/>
      <c r="F64" s="1"/>
      <c r="G64" s="1"/>
      <c r="H64" s="1"/>
      <c r="I64" s="1"/>
      <c r="J64" s="1"/>
      <c r="K64" s="1"/>
      <c r="L64" s="1"/>
      <c r="M64" s="81"/>
      <c r="N64" s="306">
        <v>181884</v>
      </c>
      <c r="O64" s="107">
        <v>44621</v>
      </c>
      <c r="P64" s="108">
        <v>119.32308333333333</v>
      </c>
    </row>
    <row r="65" spans="1:16" s="42" customFormat="1" x14ac:dyDescent="0.2">
      <c r="A65" s="80"/>
      <c r="E65" s="1"/>
      <c r="F65" s="1"/>
      <c r="G65" s="1"/>
      <c r="H65" s="1"/>
      <c r="I65" s="1"/>
      <c r="J65" s="1"/>
      <c r="K65" s="1"/>
      <c r="L65" s="1"/>
      <c r="M65" s="81"/>
      <c r="N65" s="306">
        <v>382633</v>
      </c>
      <c r="O65" s="107">
        <v>44652</v>
      </c>
      <c r="P65" s="108">
        <v>146.55333333333334</v>
      </c>
    </row>
    <row r="66" spans="1:16" s="42" customFormat="1" x14ac:dyDescent="0.2">
      <c r="A66" s="80"/>
      <c r="E66" s="1"/>
      <c r="F66" s="1"/>
      <c r="G66" s="1"/>
      <c r="H66" s="1"/>
      <c r="I66" s="1"/>
      <c r="J66" s="1"/>
      <c r="K66" s="1"/>
      <c r="L66" s="1"/>
      <c r="M66" s="81"/>
      <c r="N66" s="306">
        <v>65335</v>
      </c>
      <c r="O66" s="107">
        <v>44682</v>
      </c>
      <c r="P66" s="108">
        <v>142.19708333333335</v>
      </c>
    </row>
    <row r="67" spans="1:16" s="42" customFormat="1" x14ac:dyDescent="0.2">
      <c r="A67" s="80"/>
      <c r="E67" s="1"/>
      <c r="F67" s="1"/>
      <c r="G67" s="1"/>
      <c r="H67" s="1"/>
      <c r="I67" s="1"/>
      <c r="J67" s="1"/>
      <c r="K67" s="1"/>
      <c r="L67" s="1"/>
      <c r="M67" s="81"/>
      <c r="N67" s="306">
        <v>134946</v>
      </c>
      <c r="O67" s="107">
        <v>44713</v>
      </c>
      <c r="P67" s="108">
        <v>136.79349999999999</v>
      </c>
    </row>
    <row r="68" spans="1:16" s="42" customFormat="1" x14ac:dyDescent="0.2">
      <c r="A68" s="80"/>
      <c r="E68" s="1"/>
      <c r="F68" s="1"/>
      <c r="G68" s="1"/>
      <c r="H68" s="1"/>
      <c r="I68" s="1"/>
      <c r="J68" s="1"/>
      <c r="K68" s="1"/>
      <c r="L68" s="1"/>
      <c r="M68" s="81"/>
      <c r="N68" s="306">
        <v>316585</v>
      </c>
      <c r="O68" s="107">
        <v>44743</v>
      </c>
      <c r="P68" s="108">
        <v>156.98241666666667</v>
      </c>
    </row>
    <row r="69" spans="1:16" s="42" customFormat="1" x14ac:dyDescent="0.2">
      <c r="A69" s="80"/>
      <c r="E69" s="1"/>
      <c r="F69" s="1"/>
      <c r="G69" s="1"/>
      <c r="H69" s="1"/>
      <c r="I69" s="1"/>
      <c r="J69" s="1"/>
      <c r="K69" s="1"/>
      <c r="L69" s="1"/>
      <c r="M69" s="81"/>
      <c r="N69" s="306">
        <v>362084</v>
      </c>
      <c r="O69" s="107">
        <v>44774</v>
      </c>
      <c r="P69" s="108">
        <v>182.39716666666666</v>
      </c>
    </row>
    <row r="70" spans="1:16" s="42" customFormat="1" x14ac:dyDescent="0.2">
      <c r="A70" s="80"/>
      <c r="E70" s="1"/>
      <c r="F70" s="1"/>
      <c r="G70" s="1"/>
      <c r="H70" s="1"/>
      <c r="I70" s="1"/>
      <c r="J70" s="1"/>
      <c r="K70" s="1"/>
      <c r="L70" s="1"/>
      <c r="M70" s="81"/>
      <c r="N70" s="306">
        <v>206536</v>
      </c>
      <c r="O70" s="107">
        <v>44805</v>
      </c>
      <c r="P70" s="108">
        <v>191.72941666666665</v>
      </c>
    </row>
    <row r="71" spans="1:16" s="42" customFormat="1" x14ac:dyDescent="0.2">
      <c r="A71" s="80"/>
      <c r="E71" s="1"/>
      <c r="F71" s="1"/>
      <c r="G71" s="1"/>
      <c r="H71" s="1"/>
      <c r="I71" s="1"/>
      <c r="J71" s="1"/>
      <c r="K71" s="1"/>
      <c r="L71" s="1"/>
      <c r="M71" s="81"/>
      <c r="N71" s="306">
        <v>261343</v>
      </c>
      <c r="O71" s="107">
        <v>44835</v>
      </c>
      <c r="P71" s="108">
        <v>211.53258333333335</v>
      </c>
    </row>
    <row r="72" spans="1:16" s="42" customFormat="1" x14ac:dyDescent="0.2">
      <c r="A72" s="80"/>
      <c r="E72" s="1"/>
      <c r="F72" s="1"/>
      <c r="G72" s="1"/>
      <c r="H72" s="1"/>
      <c r="I72" s="1"/>
      <c r="J72" s="1"/>
      <c r="K72" s="1"/>
      <c r="L72" s="1"/>
      <c r="M72" s="81"/>
      <c r="N72" s="306">
        <v>397474</v>
      </c>
      <c r="O72" s="107">
        <v>44866</v>
      </c>
      <c r="P72" s="108">
        <v>232.80408333333335</v>
      </c>
    </row>
    <row r="73" spans="1:16" s="42" customFormat="1" x14ac:dyDescent="0.2">
      <c r="A73" s="80"/>
      <c r="E73" s="1"/>
      <c r="F73" s="1"/>
      <c r="G73" s="1"/>
      <c r="H73" s="1"/>
      <c r="I73" s="1"/>
      <c r="J73" s="1"/>
      <c r="K73" s="1"/>
      <c r="L73" s="1"/>
      <c r="M73" s="81"/>
      <c r="N73" s="81"/>
      <c r="O73" s="81"/>
      <c r="P73" s="81"/>
    </row>
    <row r="74" spans="1:16" s="42" customFormat="1" x14ac:dyDescent="0.2">
      <c r="A74" s="80"/>
      <c r="E74" s="1"/>
      <c r="F74" s="1"/>
      <c r="G74" s="1"/>
      <c r="H74" s="1"/>
      <c r="I74" s="1"/>
      <c r="J74" s="1"/>
      <c r="K74" s="1"/>
      <c r="L74" s="1"/>
      <c r="M74" s="81"/>
      <c r="N74" s="81"/>
      <c r="O74" s="81"/>
      <c r="P74" s="81"/>
    </row>
    <row r="75" spans="1:16" s="42" customFormat="1" x14ac:dyDescent="0.2">
      <c r="A75" s="80"/>
      <c r="E75" s="1"/>
      <c r="F75" s="1"/>
      <c r="G75" s="1"/>
      <c r="H75" s="1"/>
      <c r="I75" s="1"/>
      <c r="J75" s="1"/>
      <c r="K75" s="1"/>
      <c r="L75" s="1"/>
      <c r="M75" s="81"/>
      <c r="N75" s="81"/>
      <c r="O75" s="81"/>
      <c r="P75" s="81"/>
    </row>
    <row r="76" spans="1:16" s="42" customFormat="1" x14ac:dyDescent="0.2">
      <c r="A76" s="80"/>
      <c r="E76" s="1"/>
      <c r="F76" s="1"/>
      <c r="G76" s="1"/>
      <c r="H76" s="1"/>
      <c r="I76" s="1"/>
      <c r="J76" s="1"/>
      <c r="K76" s="1"/>
      <c r="L76" s="1"/>
      <c r="M76" s="81"/>
      <c r="N76" s="81"/>
      <c r="O76" s="81"/>
      <c r="P76" s="81"/>
    </row>
    <row r="77" spans="1:16" s="42" customFormat="1" x14ac:dyDescent="0.2">
      <c r="A77" s="80"/>
      <c r="E77" s="1"/>
      <c r="F77" s="1"/>
      <c r="G77" s="1"/>
      <c r="H77" s="1"/>
      <c r="I77" s="1"/>
      <c r="J77" s="1"/>
      <c r="K77" s="1"/>
      <c r="L77" s="1"/>
      <c r="M77" s="81"/>
      <c r="N77" s="81"/>
      <c r="O77" s="81"/>
      <c r="P77" s="81"/>
    </row>
    <row r="78" spans="1:16" s="42" customFormat="1" x14ac:dyDescent="0.2">
      <c r="A78" s="80"/>
      <c r="E78" s="1"/>
      <c r="F78" s="1"/>
      <c r="G78" s="1"/>
      <c r="H78" s="1"/>
      <c r="I78" s="1"/>
      <c r="J78" s="1"/>
      <c r="K78" s="1"/>
      <c r="L78" s="1"/>
      <c r="M78" s="81"/>
      <c r="N78" s="81"/>
      <c r="O78" s="81"/>
      <c r="P78" s="81"/>
    </row>
    <row r="79" spans="1:16" s="42" customFormat="1" x14ac:dyDescent="0.2">
      <c r="A79" s="80"/>
      <c r="E79" s="1"/>
      <c r="F79" s="1"/>
      <c r="G79" s="1"/>
      <c r="H79" s="1"/>
      <c r="I79" s="1"/>
      <c r="J79" s="1"/>
      <c r="K79" s="1"/>
      <c r="L79" s="1"/>
      <c r="M79" s="81"/>
      <c r="N79" s="81"/>
      <c r="O79" s="81"/>
      <c r="P79" s="81"/>
    </row>
    <row r="80" spans="1:16" s="42" customFormat="1" x14ac:dyDescent="0.2">
      <c r="A80" s="80"/>
      <c r="E80" s="1"/>
      <c r="F80" s="1"/>
      <c r="G80" s="1"/>
      <c r="H80" s="1"/>
      <c r="I80" s="1"/>
      <c r="J80" s="1"/>
      <c r="K80" s="1"/>
      <c r="L80" s="1"/>
      <c r="M80" s="81"/>
      <c r="N80" s="81"/>
      <c r="O80" s="81"/>
      <c r="P80" s="81"/>
    </row>
    <row r="81" spans="1:16" s="42" customFormat="1" x14ac:dyDescent="0.2">
      <c r="A81" s="80"/>
      <c r="E81" s="1"/>
      <c r="F81" s="1"/>
      <c r="G81" s="1"/>
      <c r="H81" s="1"/>
      <c r="I81" s="1"/>
      <c r="J81" s="1"/>
      <c r="K81" s="1"/>
      <c r="L81" s="1"/>
      <c r="M81" s="306"/>
      <c r="N81" s="81"/>
      <c r="O81" s="81"/>
      <c r="P81" s="81"/>
    </row>
    <row r="82" spans="1:16" s="42" customFormat="1" x14ac:dyDescent="0.2">
      <c r="A82" s="80"/>
      <c r="E82" s="1"/>
      <c r="F82" s="1"/>
      <c r="G82" s="1"/>
      <c r="H82" s="1"/>
      <c r="I82" s="1"/>
      <c r="J82" s="1"/>
      <c r="K82" s="1"/>
      <c r="L82" s="1"/>
      <c r="M82" s="81"/>
      <c r="N82" s="81"/>
      <c r="O82" s="81"/>
      <c r="P82" s="81"/>
    </row>
    <row r="83" spans="1:16" s="42" customFormat="1" x14ac:dyDescent="0.2">
      <c r="A83" s="80"/>
      <c r="E83" s="1"/>
      <c r="F83" s="1"/>
      <c r="G83" s="1"/>
      <c r="H83" s="1"/>
      <c r="I83" s="1"/>
      <c r="J83" s="1"/>
      <c r="K83" s="1"/>
      <c r="L83" s="1"/>
      <c r="M83" s="81"/>
      <c r="N83" s="81"/>
      <c r="O83" s="81"/>
      <c r="P83" s="81"/>
    </row>
    <row r="84" spans="1:16" s="42" customFormat="1" x14ac:dyDescent="0.2">
      <c r="A84" s="80"/>
      <c r="E84" s="1"/>
      <c r="F84" s="1"/>
      <c r="G84" s="1"/>
      <c r="H84" s="1"/>
      <c r="I84" s="1"/>
      <c r="J84" s="1"/>
      <c r="K84" s="1"/>
      <c r="L84" s="1"/>
      <c r="M84" s="81"/>
      <c r="N84" s="81"/>
      <c r="O84" s="81"/>
      <c r="P84" s="81"/>
    </row>
    <row r="85" spans="1:16" s="42" customFormat="1" x14ac:dyDescent="0.2">
      <c r="A85" s="80"/>
      <c r="E85" s="1"/>
      <c r="F85" s="1"/>
      <c r="G85" s="1"/>
      <c r="H85" s="1"/>
      <c r="I85" s="1"/>
      <c r="J85" s="1"/>
      <c r="K85" s="1"/>
      <c r="L85" s="1"/>
      <c r="M85" s="81"/>
      <c r="N85" s="81"/>
      <c r="O85" s="81"/>
      <c r="P85" s="81"/>
    </row>
    <row r="86" spans="1:16" s="42" customFormat="1" x14ac:dyDescent="0.2">
      <c r="A86" s="80"/>
      <c r="E86" s="1"/>
      <c r="F86" s="1"/>
      <c r="G86" s="1"/>
      <c r="H86" s="1"/>
      <c r="I86" s="1"/>
      <c r="J86" s="1"/>
      <c r="K86" s="1"/>
      <c r="L86" s="1"/>
      <c r="M86" s="81"/>
      <c r="N86" s="81"/>
      <c r="O86" s="81"/>
      <c r="P86" s="81"/>
    </row>
    <row r="87" spans="1:16" s="42" customFormat="1" x14ac:dyDescent="0.2">
      <c r="A87" s="80"/>
      <c r="E87" s="1"/>
      <c r="F87" s="1"/>
      <c r="G87" s="1"/>
      <c r="H87" s="1"/>
      <c r="I87" s="1"/>
      <c r="J87" s="1"/>
      <c r="K87" s="1"/>
      <c r="L87" s="1"/>
      <c r="M87" s="81"/>
      <c r="N87" s="81"/>
      <c r="O87" s="81"/>
      <c r="P87" s="81"/>
    </row>
    <row r="88" spans="1:16" s="42" customFormat="1" x14ac:dyDescent="0.2">
      <c r="A88" s="80"/>
      <c r="E88" s="1"/>
      <c r="F88" s="1"/>
      <c r="G88" s="1"/>
      <c r="H88" s="1"/>
      <c r="I88" s="1"/>
      <c r="J88" s="1"/>
      <c r="K88" s="1"/>
      <c r="L88" s="1"/>
      <c r="M88" s="81"/>
      <c r="N88" s="81"/>
      <c r="O88" s="81"/>
      <c r="P88" s="81"/>
    </row>
    <row r="89" spans="1:16" s="42" customFormat="1" x14ac:dyDescent="0.2">
      <c r="A89" s="80"/>
      <c r="E89" s="1"/>
      <c r="F89" s="1"/>
      <c r="G89" s="1"/>
      <c r="H89" s="1"/>
      <c r="I89" s="1"/>
      <c r="J89" s="1"/>
      <c r="K89" s="1"/>
      <c r="L89" s="1"/>
      <c r="M89" s="81"/>
      <c r="N89" s="81"/>
      <c r="O89" s="81"/>
      <c r="P89" s="81"/>
    </row>
    <row r="90" spans="1:16" s="42" customFormat="1" x14ac:dyDescent="0.2">
      <c r="A90" s="80"/>
      <c r="E90" s="1"/>
      <c r="F90" s="1"/>
      <c r="G90" s="1"/>
      <c r="H90" s="1"/>
      <c r="I90" s="1"/>
      <c r="J90" s="1"/>
      <c r="K90" s="1"/>
      <c r="L90" s="1"/>
      <c r="M90" s="81"/>
      <c r="N90" s="81"/>
      <c r="O90" s="81"/>
      <c r="P90" s="81"/>
    </row>
    <row r="91" spans="1:16" s="42" customFormat="1" x14ac:dyDescent="0.2">
      <c r="A91" s="80"/>
      <c r="E91" s="1"/>
      <c r="F91" s="1"/>
      <c r="G91" s="1"/>
      <c r="H91" s="1"/>
      <c r="I91" s="1"/>
      <c r="J91" s="1"/>
      <c r="K91" s="1"/>
      <c r="L91" s="1"/>
      <c r="M91" s="81"/>
      <c r="N91" s="81"/>
      <c r="O91" s="81"/>
      <c r="P91" s="81"/>
    </row>
    <row r="92" spans="1:16" s="42" customFormat="1" x14ac:dyDescent="0.2">
      <c r="A92" s="80"/>
      <c r="E92" s="1"/>
      <c r="F92" s="1"/>
      <c r="G92" s="1"/>
      <c r="H92" s="1"/>
      <c r="I92" s="1"/>
      <c r="J92" s="1"/>
      <c r="K92" s="1"/>
      <c r="L92" s="1"/>
      <c r="M92" s="81"/>
      <c r="N92" s="81"/>
      <c r="O92" s="81"/>
      <c r="P92" s="81"/>
    </row>
    <row r="93" spans="1:16" s="42" customFormat="1" x14ac:dyDescent="0.2">
      <c r="A93" s="80"/>
      <c r="E93" s="1"/>
      <c r="F93" s="1"/>
      <c r="G93" s="1"/>
      <c r="H93" s="1"/>
      <c r="I93" s="1"/>
      <c r="J93" s="1"/>
      <c r="K93" s="1"/>
      <c r="L93" s="1"/>
      <c r="M93" s="81"/>
      <c r="N93" s="81"/>
      <c r="O93" s="81"/>
      <c r="P93" s="81"/>
    </row>
    <row r="94" spans="1:16" s="42" customFormat="1" x14ac:dyDescent="0.2">
      <c r="A94" s="80"/>
      <c r="E94" s="1"/>
      <c r="F94" s="1"/>
      <c r="G94" s="1"/>
      <c r="H94" s="1"/>
      <c r="I94" s="1"/>
      <c r="J94" s="1"/>
      <c r="K94" s="1"/>
      <c r="L94" s="1"/>
      <c r="M94" s="81"/>
      <c r="N94" s="81"/>
      <c r="O94" s="81"/>
      <c r="P94" s="81"/>
    </row>
    <row r="95" spans="1:16" s="42" customFormat="1" x14ac:dyDescent="0.2">
      <c r="A95" s="80"/>
      <c r="E95" s="1"/>
      <c r="F95" s="1"/>
      <c r="G95" s="1"/>
      <c r="H95" s="1"/>
      <c r="I95" s="1"/>
      <c r="J95" s="1"/>
      <c r="K95" s="1"/>
      <c r="L95" s="1"/>
      <c r="M95" s="81"/>
      <c r="N95" s="81"/>
      <c r="O95" s="81"/>
      <c r="P95" s="81"/>
    </row>
    <row r="96" spans="1:16" s="42" customFormat="1" x14ac:dyDescent="0.2">
      <c r="A96" s="80"/>
      <c r="E96" s="1"/>
      <c r="F96" s="1"/>
      <c r="G96" s="1"/>
      <c r="H96" s="1"/>
      <c r="I96" s="1"/>
      <c r="J96" s="1"/>
      <c r="K96" s="1"/>
      <c r="L96" s="1"/>
      <c r="M96" s="81"/>
      <c r="N96" s="81"/>
      <c r="O96" s="81"/>
      <c r="P96" s="81"/>
    </row>
    <row r="97" spans="1:16" s="42" customFormat="1" x14ac:dyDescent="0.2">
      <c r="A97" s="80"/>
      <c r="E97" s="1"/>
      <c r="F97" s="1"/>
      <c r="G97" s="1"/>
      <c r="H97" s="1"/>
      <c r="I97" s="1"/>
      <c r="J97" s="1"/>
      <c r="K97" s="1"/>
      <c r="L97" s="1"/>
      <c r="M97" s="81"/>
      <c r="N97" s="81"/>
      <c r="O97" s="81"/>
      <c r="P97" s="81"/>
    </row>
    <row r="98" spans="1:16" s="42" customFormat="1" x14ac:dyDescent="0.2">
      <c r="A98" s="80"/>
      <c r="E98" s="1"/>
      <c r="F98" s="1"/>
      <c r="G98" s="1"/>
      <c r="H98" s="1"/>
      <c r="I98" s="1"/>
      <c r="J98" s="1"/>
      <c r="K98" s="1"/>
      <c r="L98" s="1"/>
      <c r="M98" s="81"/>
      <c r="N98" s="81"/>
      <c r="O98" s="81"/>
      <c r="P98" s="81"/>
    </row>
    <row r="99" spans="1:16" s="42" customFormat="1" x14ac:dyDescent="0.2">
      <c r="A99" s="80"/>
      <c r="E99" s="1"/>
      <c r="F99" s="1"/>
      <c r="G99" s="1"/>
      <c r="H99" s="1"/>
      <c r="I99" s="1"/>
      <c r="J99" s="1"/>
      <c r="K99" s="1"/>
      <c r="L99" s="1"/>
      <c r="M99" s="81"/>
      <c r="N99" s="81"/>
      <c r="O99" s="81"/>
      <c r="P99" s="81"/>
    </row>
    <row r="100" spans="1:16" s="42" customFormat="1" x14ac:dyDescent="0.2">
      <c r="A100" s="80"/>
      <c r="E100" s="1"/>
      <c r="F100" s="1"/>
      <c r="G100" s="1"/>
      <c r="H100" s="1"/>
      <c r="I100" s="1"/>
      <c r="J100" s="1"/>
      <c r="K100" s="1"/>
      <c r="L100" s="1"/>
      <c r="M100" s="81"/>
      <c r="N100" s="81"/>
      <c r="O100" s="81"/>
      <c r="P100" s="81"/>
    </row>
    <row r="101" spans="1:16" s="42" customFormat="1" x14ac:dyDescent="0.2">
      <c r="A101" s="80"/>
      <c r="E101" s="1"/>
      <c r="F101" s="1"/>
      <c r="G101" s="1"/>
      <c r="H101" s="1"/>
      <c r="I101" s="1"/>
      <c r="J101" s="1"/>
      <c r="K101" s="1"/>
      <c r="L101" s="1"/>
      <c r="M101" s="81"/>
      <c r="N101" s="81"/>
      <c r="O101" s="81"/>
      <c r="P101" s="81"/>
    </row>
    <row r="102" spans="1:16" s="42" customFormat="1" x14ac:dyDescent="0.2">
      <c r="A102" s="80"/>
      <c r="E102" s="1"/>
      <c r="F102" s="1"/>
      <c r="G102" s="1"/>
      <c r="H102" s="1"/>
      <c r="I102" s="1"/>
      <c r="J102" s="1"/>
      <c r="K102" s="1"/>
      <c r="L102" s="1"/>
      <c r="M102" s="81"/>
      <c r="N102" s="81"/>
      <c r="O102" s="81"/>
      <c r="P102" s="81"/>
    </row>
    <row r="103" spans="1:16" s="42" customFormat="1" x14ac:dyDescent="0.2">
      <c r="A103" s="80"/>
      <c r="E103" s="1"/>
      <c r="F103" s="1"/>
      <c r="G103" s="1"/>
      <c r="H103" s="1"/>
      <c r="I103" s="1"/>
      <c r="J103" s="1"/>
      <c r="K103" s="1"/>
      <c r="L103" s="1"/>
      <c r="M103" s="81"/>
      <c r="N103" s="81"/>
      <c r="O103" s="81"/>
      <c r="P103" s="81"/>
    </row>
    <row r="104" spans="1:16" s="42" customFormat="1" x14ac:dyDescent="0.2">
      <c r="A104" s="80"/>
      <c r="E104" s="1"/>
      <c r="F104" s="1"/>
      <c r="G104" s="1"/>
      <c r="H104" s="1"/>
      <c r="I104" s="1"/>
      <c r="J104" s="1"/>
      <c r="K104" s="1"/>
      <c r="L104" s="1"/>
      <c r="M104" s="81"/>
      <c r="N104" s="81"/>
      <c r="O104" s="81"/>
      <c r="P104" s="81"/>
    </row>
    <row r="105" spans="1:16" s="42" customFormat="1" x14ac:dyDescent="0.2">
      <c r="A105" s="80"/>
      <c r="E105" s="1"/>
      <c r="F105" s="1"/>
      <c r="G105" s="1"/>
      <c r="H105" s="1"/>
      <c r="I105" s="1"/>
      <c r="J105" s="1"/>
      <c r="K105" s="1"/>
      <c r="L105" s="1"/>
      <c r="M105" s="81"/>
      <c r="N105" s="81"/>
      <c r="O105" s="81"/>
      <c r="P105" s="81"/>
    </row>
    <row r="106" spans="1:16" s="42" customFormat="1" x14ac:dyDescent="0.2">
      <c r="A106" s="80"/>
      <c r="E106" s="1"/>
      <c r="F106" s="1"/>
      <c r="G106" s="1"/>
      <c r="H106" s="1"/>
      <c r="I106" s="1"/>
      <c r="J106" s="1"/>
      <c r="K106" s="1"/>
      <c r="L106" s="1"/>
      <c r="M106" s="81"/>
      <c r="N106" s="81"/>
      <c r="O106" s="81"/>
      <c r="P106" s="81"/>
    </row>
    <row r="107" spans="1:16" s="42" customFormat="1" x14ac:dyDescent="0.2">
      <c r="A107" s="80"/>
      <c r="E107" s="1"/>
      <c r="F107" s="1"/>
      <c r="G107" s="1"/>
      <c r="H107" s="1"/>
      <c r="I107" s="1"/>
      <c r="J107" s="1"/>
      <c r="K107" s="1"/>
      <c r="L107" s="1"/>
      <c r="M107" s="81"/>
      <c r="N107" s="81"/>
      <c r="O107" s="81"/>
      <c r="P107" s="81"/>
    </row>
    <row r="108" spans="1:16" s="42" customFormat="1" x14ac:dyDescent="0.2">
      <c r="A108" s="80"/>
      <c r="E108" s="1"/>
      <c r="F108" s="1"/>
      <c r="G108" s="1"/>
      <c r="H108" s="1"/>
      <c r="I108" s="1"/>
      <c r="J108" s="1"/>
      <c r="K108" s="1"/>
      <c r="L108" s="1"/>
      <c r="M108" s="81"/>
      <c r="N108" s="81"/>
      <c r="O108" s="81"/>
      <c r="P108" s="81"/>
    </row>
    <row r="109" spans="1:16" s="42" customFormat="1" x14ac:dyDescent="0.2">
      <c r="A109" s="80"/>
      <c r="E109" s="1"/>
      <c r="F109" s="1"/>
      <c r="G109" s="1"/>
      <c r="H109" s="1"/>
      <c r="I109" s="1"/>
      <c r="J109" s="1"/>
      <c r="K109" s="1"/>
      <c r="L109" s="1"/>
      <c r="M109" s="81"/>
      <c r="N109" s="81"/>
      <c r="O109" s="81"/>
      <c r="P109" s="81"/>
    </row>
    <row r="110" spans="1:16" s="42" customFormat="1" x14ac:dyDescent="0.2">
      <c r="A110" s="80"/>
      <c r="E110" s="1"/>
      <c r="F110" s="1"/>
      <c r="G110" s="1"/>
      <c r="H110" s="1"/>
      <c r="I110" s="1"/>
      <c r="J110" s="1"/>
      <c r="K110" s="1"/>
      <c r="L110" s="1"/>
      <c r="M110" s="81"/>
      <c r="N110" s="81"/>
      <c r="O110" s="81"/>
      <c r="P110" s="81"/>
    </row>
    <row r="111" spans="1:16" s="42" customFormat="1" x14ac:dyDescent="0.2">
      <c r="A111" s="80"/>
      <c r="E111" s="1"/>
      <c r="F111" s="1"/>
      <c r="G111" s="1"/>
      <c r="H111" s="1"/>
      <c r="I111" s="1"/>
      <c r="J111" s="1"/>
      <c r="K111" s="1"/>
      <c r="L111" s="1"/>
      <c r="M111" s="81"/>
      <c r="N111" s="81"/>
      <c r="O111" s="81"/>
      <c r="P111" s="81"/>
    </row>
    <row r="112" spans="1:16" s="42" customFormat="1" x14ac:dyDescent="0.2">
      <c r="A112" s="80"/>
      <c r="E112" s="1"/>
      <c r="F112" s="1"/>
      <c r="G112" s="1"/>
      <c r="H112" s="1"/>
      <c r="I112" s="1"/>
      <c r="J112" s="1"/>
      <c r="K112" s="1"/>
      <c r="L112" s="1"/>
      <c r="M112" s="81"/>
      <c r="N112" s="81"/>
      <c r="O112" s="81"/>
      <c r="P112" s="81"/>
    </row>
    <row r="113" spans="1:16" s="42" customFormat="1" x14ac:dyDescent="0.2">
      <c r="A113" s="80"/>
      <c r="E113" s="1"/>
      <c r="F113" s="1"/>
      <c r="G113" s="1"/>
      <c r="H113" s="1"/>
      <c r="I113" s="1"/>
      <c r="J113" s="1"/>
      <c r="K113" s="1"/>
      <c r="L113" s="1"/>
      <c r="M113" s="81"/>
      <c r="N113" s="81"/>
      <c r="O113" s="81"/>
      <c r="P113" s="81"/>
    </row>
    <row r="114" spans="1:16" s="42" customFormat="1" x14ac:dyDescent="0.2">
      <c r="A114" s="80"/>
      <c r="E114" s="1"/>
      <c r="F114" s="1"/>
      <c r="G114" s="1"/>
      <c r="H114" s="1"/>
      <c r="I114" s="1"/>
      <c r="J114" s="1"/>
      <c r="K114" s="1"/>
      <c r="L114" s="1"/>
      <c r="M114" s="81"/>
      <c r="N114" s="81"/>
      <c r="O114" s="81"/>
      <c r="P114" s="81"/>
    </row>
    <row r="115" spans="1:16" s="42" customFormat="1" x14ac:dyDescent="0.2">
      <c r="A115" s="80"/>
      <c r="E115" s="1"/>
      <c r="F115" s="1"/>
      <c r="G115" s="1"/>
      <c r="H115" s="1"/>
      <c r="I115" s="1"/>
      <c r="J115" s="1"/>
      <c r="K115" s="1"/>
      <c r="L115" s="1"/>
      <c r="M115" s="81"/>
      <c r="N115" s="81"/>
      <c r="O115" s="81"/>
      <c r="P115" s="81"/>
    </row>
    <row r="116" spans="1:16" s="42" customFormat="1" x14ac:dyDescent="0.2">
      <c r="A116" s="80"/>
      <c r="E116" s="1"/>
      <c r="F116" s="1"/>
      <c r="G116" s="1"/>
      <c r="H116" s="1"/>
      <c r="I116" s="1"/>
      <c r="J116" s="1"/>
      <c r="K116" s="1"/>
      <c r="L116" s="1"/>
      <c r="M116" s="81"/>
      <c r="N116" s="81"/>
      <c r="O116" s="81"/>
      <c r="P116" s="81"/>
    </row>
    <row r="117" spans="1:16" s="42" customFormat="1" x14ac:dyDescent="0.2">
      <c r="A117" s="80"/>
      <c r="E117" s="1"/>
      <c r="F117" s="1"/>
      <c r="G117" s="1"/>
      <c r="H117" s="1"/>
      <c r="I117" s="1"/>
      <c r="J117" s="1"/>
      <c r="K117" s="1"/>
      <c r="L117" s="1"/>
      <c r="M117" s="81"/>
      <c r="N117" s="81"/>
      <c r="O117" s="81"/>
      <c r="P117" s="81"/>
    </row>
    <row r="118" spans="1:16" s="42" customFormat="1" x14ac:dyDescent="0.2">
      <c r="A118" s="80"/>
      <c r="E118" s="1"/>
      <c r="F118" s="1"/>
      <c r="G118" s="1"/>
      <c r="H118" s="1"/>
      <c r="I118" s="1"/>
      <c r="J118" s="1"/>
      <c r="K118" s="1"/>
      <c r="L118" s="1"/>
      <c r="M118" s="81"/>
      <c r="N118" s="81"/>
      <c r="O118" s="81"/>
      <c r="P118" s="81"/>
    </row>
    <row r="119" spans="1:16" s="42" customFormat="1" x14ac:dyDescent="0.2">
      <c r="A119" s="80"/>
      <c r="E119" s="1"/>
      <c r="F119" s="1"/>
      <c r="G119" s="1"/>
      <c r="H119" s="1"/>
      <c r="I119" s="1"/>
      <c r="J119" s="1"/>
      <c r="K119" s="1"/>
      <c r="L119" s="1"/>
      <c r="M119" s="81"/>
      <c r="N119" s="81"/>
      <c r="O119" s="81"/>
      <c r="P119" s="81"/>
    </row>
    <row r="120" spans="1:16" s="42" customFormat="1" x14ac:dyDescent="0.2">
      <c r="A120" s="80"/>
      <c r="E120" s="1"/>
      <c r="F120" s="1"/>
      <c r="G120" s="1"/>
      <c r="H120" s="1"/>
      <c r="I120" s="1"/>
      <c r="J120" s="1"/>
      <c r="K120" s="1"/>
      <c r="L120" s="1"/>
      <c r="M120" s="81"/>
      <c r="N120" s="81"/>
      <c r="O120" s="81"/>
      <c r="P120" s="81"/>
    </row>
    <row r="121" spans="1:16" s="42" customFormat="1" x14ac:dyDescent="0.2">
      <c r="A121" s="80"/>
      <c r="E121" s="1"/>
      <c r="F121" s="1"/>
      <c r="G121" s="1"/>
      <c r="H121" s="1"/>
      <c r="I121" s="1"/>
      <c r="J121" s="1"/>
      <c r="K121" s="1"/>
      <c r="L121" s="1"/>
      <c r="M121" s="81"/>
      <c r="N121" s="81"/>
      <c r="O121" s="81"/>
      <c r="P121" s="81"/>
    </row>
    <row r="122" spans="1:16" s="42" customFormat="1" x14ac:dyDescent="0.2">
      <c r="A122" s="80"/>
      <c r="E122" s="1"/>
      <c r="F122" s="1"/>
      <c r="G122" s="1"/>
      <c r="H122" s="1"/>
      <c r="I122" s="1"/>
      <c r="J122" s="1"/>
      <c r="K122" s="1"/>
      <c r="L122" s="1"/>
      <c r="M122" s="81"/>
      <c r="N122" s="81"/>
      <c r="O122" s="81"/>
      <c r="P122" s="81"/>
    </row>
    <row r="123" spans="1:16" s="42" customFormat="1" x14ac:dyDescent="0.2">
      <c r="A123" s="80"/>
      <c r="E123" s="1"/>
      <c r="F123" s="1"/>
      <c r="G123" s="1"/>
      <c r="H123" s="1"/>
      <c r="I123" s="1"/>
      <c r="J123" s="1"/>
      <c r="K123" s="1"/>
      <c r="L123" s="1"/>
      <c r="M123" s="81"/>
      <c r="N123" s="81"/>
      <c r="O123" s="81"/>
      <c r="P123" s="81"/>
    </row>
    <row r="124" spans="1:16" s="42" customFormat="1" x14ac:dyDescent="0.2">
      <c r="A124" s="80"/>
      <c r="E124" s="1"/>
      <c r="F124" s="1"/>
      <c r="G124" s="1"/>
      <c r="H124" s="1"/>
      <c r="I124" s="1"/>
      <c r="J124" s="1"/>
      <c r="K124" s="1"/>
      <c r="L124" s="1"/>
      <c r="M124" s="81"/>
      <c r="N124" s="81"/>
      <c r="O124" s="81"/>
      <c r="P124" s="81"/>
    </row>
    <row r="125" spans="1:16" s="42" customFormat="1" x14ac:dyDescent="0.2">
      <c r="A125" s="80"/>
      <c r="E125" s="1"/>
      <c r="F125" s="1"/>
      <c r="G125" s="1"/>
      <c r="H125" s="1"/>
      <c r="I125" s="1"/>
      <c r="J125" s="1"/>
      <c r="K125" s="1"/>
      <c r="L125" s="1"/>
      <c r="M125" s="81"/>
      <c r="N125" s="81"/>
      <c r="O125" s="81"/>
      <c r="P125" s="81"/>
    </row>
    <row r="126" spans="1:16" s="42" customFormat="1" x14ac:dyDescent="0.2">
      <c r="A126" s="80"/>
      <c r="E126" s="1"/>
      <c r="F126" s="1"/>
      <c r="G126" s="1"/>
      <c r="H126" s="1"/>
      <c r="I126" s="1"/>
      <c r="J126" s="1"/>
      <c r="K126" s="1"/>
      <c r="L126" s="1"/>
      <c r="M126" s="81"/>
      <c r="N126" s="81"/>
      <c r="O126" s="81"/>
      <c r="P126" s="81"/>
    </row>
    <row r="127" spans="1:16" s="42" customFormat="1" x14ac:dyDescent="0.2">
      <c r="A127" s="80"/>
      <c r="E127" s="1"/>
      <c r="F127" s="1"/>
      <c r="G127" s="1"/>
      <c r="H127" s="1"/>
      <c r="I127" s="1"/>
      <c r="J127" s="1"/>
      <c r="K127" s="1"/>
      <c r="L127" s="1"/>
      <c r="M127" s="81"/>
      <c r="N127" s="81"/>
      <c r="O127" s="81"/>
      <c r="P127" s="81"/>
    </row>
    <row r="128" spans="1:16" s="42" customFormat="1" x14ac:dyDescent="0.2">
      <c r="A128" s="80"/>
      <c r="E128" s="1"/>
      <c r="F128" s="1"/>
      <c r="G128" s="1"/>
      <c r="H128" s="1"/>
      <c r="I128" s="1"/>
      <c r="J128" s="1"/>
      <c r="K128" s="1"/>
      <c r="L128" s="1"/>
      <c r="M128" s="81"/>
      <c r="N128" s="81"/>
      <c r="O128" s="81"/>
      <c r="P128" s="81"/>
    </row>
    <row r="129" spans="1:16" s="42" customFormat="1" x14ac:dyDescent="0.2">
      <c r="A129" s="80"/>
      <c r="E129" s="1"/>
      <c r="F129" s="1"/>
      <c r="G129" s="1"/>
      <c r="H129" s="1"/>
      <c r="I129" s="1"/>
      <c r="J129" s="1"/>
      <c r="K129" s="1"/>
      <c r="L129" s="1"/>
      <c r="M129" s="81"/>
      <c r="N129" s="81"/>
      <c r="O129" s="81"/>
      <c r="P129" s="81"/>
    </row>
    <row r="130" spans="1:16" s="42" customFormat="1" x14ac:dyDescent="0.2">
      <c r="A130" s="80"/>
      <c r="E130" s="1"/>
      <c r="F130" s="1"/>
      <c r="G130" s="1"/>
      <c r="H130" s="1"/>
      <c r="I130" s="1"/>
      <c r="J130" s="1"/>
      <c r="K130" s="1"/>
      <c r="L130" s="1"/>
      <c r="M130" s="81"/>
      <c r="N130" s="81"/>
      <c r="O130" s="81"/>
      <c r="P130" s="81"/>
    </row>
    <row r="131" spans="1:16" s="42" customFormat="1" x14ac:dyDescent="0.2">
      <c r="A131" s="80"/>
      <c r="E131" s="1"/>
      <c r="F131" s="1"/>
      <c r="G131" s="1"/>
      <c r="H131" s="1"/>
      <c r="I131" s="1"/>
      <c r="J131" s="1"/>
      <c r="K131" s="1"/>
      <c r="L131" s="1"/>
      <c r="M131" s="81"/>
      <c r="N131" s="81"/>
      <c r="O131" s="81"/>
      <c r="P131" s="81"/>
    </row>
    <row r="132" spans="1:16" s="42" customFormat="1" x14ac:dyDescent="0.2">
      <c r="A132" s="80"/>
      <c r="E132" s="1"/>
      <c r="F132" s="1"/>
      <c r="G132" s="1"/>
      <c r="H132" s="1"/>
      <c r="I132" s="1"/>
      <c r="J132" s="1"/>
      <c r="K132" s="1"/>
      <c r="L132" s="1"/>
      <c r="M132" s="81"/>
      <c r="N132" s="81"/>
      <c r="O132" s="81"/>
      <c r="P132" s="81"/>
    </row>
    <row r="133" spans="1:16" s="42" customFormat="1" x14ac:dyDescent="0.2">
      <c r="A133" s="80"/>
      <c r="E133" s="1"/>
      <c r="F133" s="1"/>
      <c r="G133" s="1"/>
      <c r="H133" s="1"/>
      <c r="I133" s="1"/>
      <c r="J133" s="1"/>
      <c r="K133" s="1"/>
      <c r="L133" s="1"/>
      <c r="M133" s="81"/>
      <c r="N133" s="81"/>
      <c r="O133" s="81"/>
      <c r="P133" s="81"/>
    </row>
    <row r="134" spans="1:16" s="42" customFormat="1" x14ac:dyDescent="0.2">
      <c r="A134" s="80"/>
      <c r="E134" s="1"/>
      <c r="F134" s="1"/>
      <c r="G134" s="1"/>
      <c r="H134" s="1"/>
      <c r="I134" s="1"/>
      <c r="J134" s="1"/>
      <c r="K134" s="1"/>
      <c r="L134" s="1"/>
      <c r="M134" s="81"/>
      <c r="N134" s="81"/>
      <c r="O134" s="81"/>
      <c r="P134" s="81"/>
    </row>
    <row r="135" spans="1:16" s="42" customFormat="1" x14ac:dyDescent="0.2">
      <c r="A135" s="80"/>
      <c r="E135" s="1"/>
      <c r="F135" s="1"/>
      <c r="G135" s="1"/>
      <c r="H135" s="1"/>
      <c r="I135" s="1"/>
      <c r="J135" s="1"/>
      <c r="K135" s="1"/>
      <c r="L135" s="1"/>
      <c r="M135" s="81"/>
      <c r="N135" s="81"/>
      <c r="O135" s="81"/>
      <c r="P135" s="81"/>
    </row>
    <row r="136" spans="1:16" s="42" customFormat="1" x14ac:dyDescent="0.2">
      <c r="A136" s="80"/>
      <c r="E136" s="1"/>
      <c r="F136" s="1"/>
      <c r="G136" s="1"/>
      <c r="H136" s="1"/>
      <c r="I136" s="1"/>
      <c r="J136" s="1"/>
      <c r="K136" s="1"/>
      <c r="L136" s="1"/>
      <c r="M136" s="81"/>
      <c r="N136" s="81"/>
      <c r="O136" s="81"/>
      <c r="P136" s="81"/>
    </row>
    <row r="137" spans="1:16" s="42" customFormat="1" x14ac:dyDescent="0.2">
      <c r="A137" s="80"/>
      <c r="E137" s="1"/>
      <c r="F137" s="1"/>
      <c r="G137" s="1"/>
      <c r="H137" s="1"/>
      <c r="I137" s="1"/>
      <c r="J137" s="1"/>
      <c r="K137" s="1"/>
      <c r="L137" s="1"/>
      <c r="M137" s="81"/>
      <c r="N137" s="81"/>
      <c r="O137" s="81"/>
      <c r="P137" s="81"/>
    </row>
    <row r="138" spans="1:16" s="42" customFormat="1" x14ac:dyDescent="0.2">
      <c r="A138" s="80"/>
      <c r="E138" s="1"/>
      <c r="F138" s="1"/>
      <c r="G138" s="1"/>
      <c r="H138" s="1"/>
      <c r="I138" s="1"/>
      <c r="J138" s="1"/>
      <c r="K138" s="1"/>
      <c r="L138" s="1"/>
      <c r="M138" s="81"/>
      <c r="N138" s="81"/>
      <c r="O138" s="81"/>
      <c r="P138" s="81"/>
    </row>
    <row r="139" spans="1:16" s="42" customFormat="1" x14ac:dyDescent="0.2">
      <c r="A139" s="80"/>
      <c r="E139" s="1"/>
      <c r="F139" s="1"/>
      <c r="G139" s="1"/>
      <c r="H139" s="1"/>
      <c r="I139" s="1"/>
      <c r="J139" s="1"/>
      <c r="K139" s="1"/>
      <c r="L139" s="1"/>
      <c r="M139" s="81"/>
      <c r="N139" s="81"/>
      <c r="O139" s="81"/>
      <c r="P139" s="81"/>
    </row>
    <row r="140" spans="1:16" s="42" customFormat="1" x14ac:dyDescent="0.2">
      <c r="A140" s="80"/>
      <c r="E140" s="1"/>
      <c r="F140" s="1"/>
      <c r="G140" s="1"/>
      <c r="H140" s="1"/>
      <c r="I140" s="1"/>
      <c r="J140" s="1"/>
      <c r="K140" s="1"/>
      <c r="L140" s="1"/>
      <c r="M140" s="81"/>
      <c r="N140" s="81"/>
      <c r="O140" s="81"/>
      <c r="P140" s="81"/>
    </row>
    <row r="141" spans="1:16" s="42" customFormat="1" x14ac:dyDescent="0.2">
      <c r="A141" s="80"/>
      <c r="E141" s="1"/>
      <c r="F141" s="1"/>
      <c r="G141" s="1"/>
      <c r="H141" s="1"/>
      <c r="I141" s="1"/>
      <c r="J141" s="1"/>
      <c r="K141" s="1"/>
      <c r="L141" s="1"/>
      <c r="M141" s="81"/>
      <c r="N141" s="81"/>
      <c r="O141" s="81"/>
      <c r="P141" s="81"/>
    </row>
    <row r="142" spans="1:16" s="42" customFormat="1" x14ac:dyDescent="0.2">
      <c r="A142" s="80"/>
      <c r="E142" s="1"/>
      <c r="F142" s="1"/>
      <c r="G142" s="1"/>
      <c r="H142" s="1"/>
      <c r="I142" s="1"/>
      <c r="J142" s="1"/>
      <c r="K142" s="1"/>
      <c r="L142" s="1"/>
      <c r="M142" s="81"/>
      <c r="N142" s="81"/>
      <c r="O142" s="81"/>
      <c r="P142" s="81"/>
    </row>
    <row r="143" spans="1:16" s="42" customFormat="1" x14ac:dyDescent="0.2">
      <c r="A143" s="80"/>
      <c r="E143" s="1"/>
      <c r="F143" s="1"/>
      <c r="G143" s="1"/>
      <c r="H143" s="1"/>
      <c r="I143" s="1"/>
      <c r="J143" s="1"/>
      <c r="K143" s="1"/>
      <c r="L143" s="1"/>
      <c r="M143" s="81"/>
      <c r="N143" s="81"/>
      <c r="O143" s="81"/>
      <c r="P143" s="81"/>
    </row>
    <row r="144" spans="1:16" s="42" customFormat="1" x14ac:dyDescent="0.2">
      <c r="A144" s="80"/>
      <c r="E144" s="1"/>
      <c r="F144" s="1"/>
      <c r="G144" s="1"/>
      <c r="H144" s="1"/>
      <c r="I144" s="1"/>
      <c r="J144" s="1"/>
      <c r="K144" s="1"/>
      <c r="L144" s="1"/>
      <c r="M144" s="81"/>
      <c r="N144" s="81"/>
      <c r="O144" s="81"/>
      <c r="P144" s="81"/>
    </row>
    <row r="145" spans="1:16" s="42" customFormat="1" x14ac:dyDescent="0.2">
      <c r="A145" s="80"/>
      <c r="E145" s="1"/>
      <c r="F145" s="1"/>
      <c r="G145" s="1"/>
      <c r="H145" s="1"/>
      <c r="I145" s="1"/>
      <c r="J145" s="1"/>
      <c r="K145" s="1"/>
      <c r="L145" s="1"/>
      <c r="M145" s="81"/>
      <c r="N145" s="81"/>
      <c r="O145" s="81"/>
      <c r="P145" s="81"/>
    </row>
    <row r="146" spans="1:16" s="42" customFormat="1" x14ac:dyDescent="0.2">
      <c r="A146" s="82"/>
      <c r="E146" s="1"/>
      <c r="F146" s="1"/>
      <c r="G146" s="1"/>
      <c r="H146" s="1"/>
      <c r="I146" s="3"/>
      <c r="J146" s="3"/>
      <c r="K146" s="3"/>
      <c r="L146" s="3"/>
      <c r="M146" s="81"/>
      <c r="N146" s="81"/>
      <c r="O146" s="81"/>
      <c r="P146" s="81"/>
    </row>
    <row r="147" spans="1:16" s="42" customFormat="1" x14ac:dyDescent="0.2">
      <c r="A147" s="82"/>
      <c r="E147" s="1"/>
      <c r="F147" s="1"/>
      <c r="G147" s="1"/>
      <c r="H147" s="1"/>
      <c r="I147" s="3"/>
      <c r="J147" s="3"/>
      <c r="K147" s="3"/>
      <c r="L147" s="3"/>
      <c r="M147" s="81"/>
      <c r="N147" s="81"/>
      <c r="O147" s="81"/>
      <c r="P147" s="81"/>
    </row>
    <row r="148" spans="1:16" s="42" customFormat="1" x14ac:dyDescent="0.2">
      <c r="A148" s="82"/>
      <c r="E148" s="1"/>
      <c r="F148" s="1"/>
      <c r="G148" s="1"/>
      <c r="H148" s="1"/>
      <c r="I148" s="3"/>
      <c r="J148" s="3"/>
      <c r="K148" s="3"/>
      <c r="L148" s="3"/>
      <c r="M148" s="81"/>
      <c r="N148" s="81"/>
      <c r="O148" s="81"/>
      <c r="P148" s="81"/>
    </row>
    <row r="149" spans="1:16" s="42" customFormat="1" x14ac:dyDescent="0.2">
      <c r="A149" s="82"/>
      <c r="E149" s="1"/>
      <c r="F149" s="1"/>
      <c r="G149" s="1"/>
      <c r="H149" s="1"/>
      <c r="I149" s="3"/>
      <c r="J149" s="3"/>
      <c r="K149" s="3"/>
      <c r="L149" s="3"/>
      <c r="M149" s="81"/>
      <c r="N149" s="81"/>
      <c r="O149" s="81"/>
      <c r="P149" s="81"/>
    </row>
    <row r="150" spans="1:16" s="42" customFormat="1" x14ac:dyDescent="0.2">
      <c r="A150" s="82"/>
      <c r="E150" s="1"/>
      <c r="F150" s="1"/>
      <c r="G150" s="1"/>
      <c r="H150" s="1"/>
      <c r="I150" s="3"/>
      <c r="J150" s="3"/>
      <c r="K150" s="3"/>
      <c r="L150" s="3"/>
      <c r="M150" s="81"/>
      <c r="N150" s="81"/>
      <c r="O150" s="81"/>
      <c r="P150" s="81"/>
    </row>
    <row r="151" spans="1:16" s="42" customFormat="1" x14ac:dyDescent="0.2">
      <c r="A151" s="82"/>
      <c r="E151" s="1"/>
      <c r="F151" s="1"/>
      <c r="G151" s="1"/>
      <c r="H151" s="1"/>
      <c r="I151" s="3"/>
      <c r="J151" s="3"/>
      <c r="K151" s="3"/>
      <c r="L151" s="3"/>
      <c r="M151" s="81"/>
      <c r="N151" s="81"/>
      <c r="O151" s="81"/>
      <c r="P151" s="81"/>
    </row>
    <row r="152" spans="1:16" s="42" customFormat="1" x14ac:dyDescent="0.2">
      <c r="A152" s="82"/>
      <c r="E152" s="1"/>
      <c r="F152" s="1"/>
      <c r="G152" s="1"/>
      <c r="H152" s="1"/>
      <c r="I152" s="3"/>
      <c r="J152" s="3"/>
      <c r="K152" s="3"/>
      <c r="L152" s="3"/>
      <c r="M152" s="81"/>
      <c r="N152" s="81"/>
      <c r="O152" s="81"/>
      <c r="P152" s="81"/>
    </row>
    <row r="153" spans="1:16" s="42" customFormat="1" x14ac:dyDescent="0.2">
      <c r="A153" s="82"/>
      <c r="E153" s="1"/>
      <c r="F153" s="1"/>
      <c r="G153" s="1"/>
      <c r="H153" s="1"/>
      <c r="I153" s="3"/>
      <c r="J153" s="3"/>
      <c r="K153" s="3"/>
      <c r="L153" s="3"/>
      <c r="M153" s="81"/>
      <c r="N153" s="81"/>
      <c r="O153" s="81"/>
      <c r="P153" s="81"/>
    </row>
    <row r="154" spans="1:16" s="42" customFormat="1" x14ac:dyDescent="0.2">
      <c r="A154" s="82"/>
      <c r="E154" s="1"/>
      <c r="F154" s="1"/>
      <c r="G154" s="1"/>
      <c r="H154" s="1"/>
      <c r="I154" s="3"/>
      <c r="J154" s="3"/>
      <c r="K154" s="3"/>
      <c r="L154" s="3"/>
      <c r="M154" s="81"/>
      <c r="N154" s="81"/>
      <c r="O154" s="81"/>
      <c r="P154" s="81"/>
    </row>
    <row r="155" spans="1:16" s="42" customFormat="1" x14ac:dyDescent="0.2">
      <c r="A155" s="82"/>
      <c r="E155" s="1"/>
      <c r="F155" s="1"/>
      <c r="G155" s="1"/>
      <c r="H155" s="1"/>
      <c r="I155" s="3"/>
      <c r="J155" s="3"/>
      <c r="K155" s="3"/>
      <c r="L155" s="3"/>
      <c r="M155" s="81"/>
      <c r="N155" s="81"/>
      <c r="O155" s="81"/>
      <c r="P155" s="81"/>
    </row>
    <row r="156" spans="1:16" s="42" customFormat="1" x14ac:dyDescent="0.2">
      <c r="A156" s="82"/>
      <c r="E156" s="1"/>
      <c r="F156" s="1"/>
      <c r="G156" s="1"/>
      <c r="H156" s="1"/>
      <c r="I156" s="3"/>
      <c r="J156" s="3"/>
      <c r="K156" s="3"/>
      <c r="L156" s="3"/>
      <c r="M156" s="81"/>
      <c r="N156" s="81"/>
      <c r="O156" s="81"/>
      <c r="P156" s="81"/>
    </row>
    <row r="157" spans="1:16" s="42" customFormat="1" x14ac:dyDescent="0.2">
      <c r="A157" s="82"/>
      <c r="E157" s="1"/>
      <c r="F157" s="1"/>
      <c r="G157" s="1"/>
      <c r="H157" s="1"/>
      <c r="I157" s="3"/>
      <c r="J157" s="3"/>
      <c r="K157" s="3"/>
      <c r="L157" s="3"/>
      <c r="M157" s="81"/>
      <c r="N157" s="81"/>
      <c r="O157" s="81"/>
      <c r="P157" s="81"/>
    </row>
    <row r="158" spans="1:16" s="42" customFormat="1" x14ac:dyDescent="0.2">
      <c r="A158" s="82"/>
      <c r="E158" s="1"/>
      <c r="F158" s="1"/>
      <c r="G158" s="3"/>
      <c r="H158" s="3"/>
      <c r="I158" s="3"/>
      <c r="J158" s="3"/>
      <c r="K158" s="3"/>
      <c r="L158" s="3"/>
      <c r="M158" s="81"/>
      <c r="N158" s="81"/>
      <c r="O158" s="81"/>
      <c r="P158" s="81"/>
    </row>
    <row r="159" spans="1:16" s="42" customFormat="1" x14ac:dyDescent="0.2">
      <c r="A159" s="82"/>
      <c r="E159" s="1"/>
      <c r="F159" s="1"/>
      <c r="G159" s="3"/>
      <c r="H159" s="3"/>
      <c r="I159" s="3"/>
      <c r="J159" s="3"/>
      <c r="K159" s="3"/>
      <c r="L159" s="3"/>
      <c r="M159" s="81"/>
      <c r="N159" s="81"/>
      <c r="O159" s="81"/>
      <c r="P159" s="81"/>
    </row>
    <row r="160" spans="1:16" s="42" customFormat="1" x14ac:dyDescent="0.2">
      <c r="A160" s="82"/>
      <c r="E160" s="1"/>
      <c r="F160" s="1"/>
      <c r="G160" s="3"/>
      <c r="H160" s="3"/>
      <c r="I160" s="3"/>
      <c r="J160" s="3"/>
      <c r="K160" s="3"/>
      <c r="L160" s="3"/>
      <c r="M160" s="81"/>
      <c r="N160" s="81"/>
      <c r="O160" s="81"/>
      <c r="P160" s="81"/>
    </row>
    <row r="161" spans="1:18" s="42" customFormat="1" x14ac:dyDescent="0.2">
      <c r="A161" s="82"/>
      <c r="E161" s="1"/>
      <c r="F161" s="1"/>
      <c r="G161" s="3"/>
      <c r="H161" s="3"/>
      <c r="I161" s="3"/>
      <c r="J161" s="3"/>
      <c r="K161" s="3"/>
      <c r="L161" s="3"/>
      <c r="M161" s="81"/>
      <c r="N161" s="81"/>
      <c r="O161" s="81"/>
      <c r="P161" s="81"/>
    </row>
    <row r="162" spans="1:18" x14ac:dyDescent="0.2">
      <c r="A162" s="82"/>
      <c r="B162" s="43"/>
      <c r="C162" s="43"/>
      <c r="D162" s="43"/>
      <c r="E162" s="1"/>
      <c r="F162" s="1"/>
      <c r="G162" s="3"/>
      <c r="H162" s="3"/>
      <c r="Q162" s="42"/>
      <c r="R162" s="42"/>
    </row>
    <row r="163" spans="1:18" x14ac:dyDescent="0.2">
      <c r="A163" s="82"/>
      <c r="B163" s="43"/>
      <c r="C163" s="43"/>
      <c r="D163" s="43"/>
      <c r="E163" s="1"/>
      <c r="F163" s="1"/>
      <c r="G163" s="3"/>
      <c r="H163" s="3"/>
      <c r="Q163" s="42"/>
      <c r="R163" s="42"/>
    </row>
    <row r="164" spans="1:18" x14ac:dyDescent="0.2">
      <c r="A164" s="82"/>
      <c r="B164" s="43"/>
      <c r="C164" s="43"/>
      <c r="D164" s="43"/>
      <c r="E164" s="1"/>
      <c r="F164" s="1"/>
      <c r="G164" s="3"/>
      <c r="H164" s="3"/>
      <c r="Q164" s="42"/>
      <c r="R164" s="42"/>
    </row>
    <row r="165" spans="1:18" x14ac:dyDescent="0.2">
      <c r="A165" s="82"/>
      <c r="B165" s="43"/>
      <c r="C165" s="43"/>
      <c r="D165" s="43"/>
      <c r="E165" s="1"/>
      <c r="F165" s="1"/>
      <c r="G165" s="3"/>
      <c r="H165" s="3"/>
      <c r="Q165" s="42"/>
      <c r="R165" s="42"/>
    </row>
    <row r="166" spans="1:18" x14ac:dyDescent="0.2">
      <c r="A166" s="82"/>
      <c r="B166" s="43"/>
      <c r="C166" s="43"/>
      <c r="D166" s="43"/>
      <c r="E166" s="1"/>
      <c r="F166" s="1"/>
      <c r="G166" s="3"/>
      <c r="H166" s="3"/>
      <c r="Q166" s="42"/>
      <c r="R166" s="42"/>
    </row>
    <row r="167" spans="1:18" x14ac:dyDescent="0.2">
      <c r="A167" s="82"/>
      <c r="B167" s="43"/>
      <c r="C167" s="43"/>
      <c r="D167" s="43"/>
      <c r="E167" s="1"/>
      <c r="F167" s="1"/>
      <c r="G167" s="3"/>
      <c r="H167" s="3"/>
      <c r="Q167" s="42"/>
      <c r="R167" s="42"/>
    </row>
    <row r="168" spans="1:18" x14ac:dyDescent="0.2">
      <c r="A168" s="82"/>
      <c r="B168" s="43"/>
      <c r="C168" s="43"/>
      <c r="D168" s="43"/>
      <c r="E168" s="1"/>
      <c r="F168" s="1"/>
      <c r="G168" s="3"/>
      <c r="H168" s="3"/>
      <c r="Q168" s="42"/>
      <c r="R168" s="42"/>
    </row>
    <row r="169" spans="1:18" x14ac:dyDescent="0.2">
      <c r="A169" s="82"/>
      <c r="B169" s="43"/>
      <c r="C169" s="43"/>
      <c r="D169" s="43"/>
      <c r="E169" s="1"/>
      <c r="F169" s="1"/>
      <c r="G169" s="3"/>
      <c r="H169" s="3"/>
      <c r="Q169" s="42"/>
      <c r="R169" s="42"/>
    </row>
    <row r="170" spans="1:18" x14ac:dyDescent="0.2">
      <c r="A170" s="82"/>
      <c r="B170" s="43"/>
      <c r="C170" s="43"/>
      <c r="D170" s="43"/>
      <c r="E170" s="1"/>
      <c r="F170" s="3"/>
      <c r="G170" s="3"/>
      <c r="H170" s="3"/>
      <c r="Q170" s="42"/>
      <c r="R170" s="42"/>
    </row>
    <row r="171" spans="1:18" x14ac:dyDescent="0.2">
      <c r="A171" s="82"/>
      <c r="B171" s="43"/>
      <c r="C171" s="43"/>
      <c r="D171" s="43"/>
      <c r="E171" s="1"/>
      <c r="F171" s="3"/>
      <c r="G171" s="3"/>
      <c r="H171" s="3"/>
      <c r="Q171" s="42"/>
      <c r="R171" s="42"/>
    </row>
    <row r="172" spans="1:18" x14ac:dyDescent="0.2">
      <c r="A172" s="82"/>
      <c r="B172" s="43"/>
      <c r="C172" s="43"/>
      <c r="D172" s="43"/>
      <c r="E172" s="1"/>
      <c r="F172" s="3"/>
      <c r="G172" s="3"/>
      <c r="H172" s="3"/>
      <c r="Q172" s="42"/>
      <c r="R172" s="42"/>
    </row>
    <row r="173" spans="1:18" x14ac:dyDescent="0.2">
      <c r="A173" s="82"/>
      <c r="B173" s="43"/>
      <c r="C173" s="43"/>
      <c r="D173" s="43"/>
      <c r="E173" s="1"/>
      <c r="F173" s="3"/>
      <c r="G173" s="3"/>
      <c r="H173" s="3"/>
      <c r="Q173" s="42"/>
      <c r="R173" s="42"/>
    </row>
    <row r="174" spans="1:18" x14ac:dyDescent="0.2">
      <c r="A174" s="82"/>
      <c r="B174" s="43"/>
      <c r="C174" s="43"/>
      <c r="D174" s="43"/>
      <c r="E174" s="1"/>
      <c r="F174" s="3"/>
      <c r="G174" s="3"/>
      <c r="H174" s="3"/>
      <c r="Q174" s="42"/>
      <c r="R174" s="42"/>
    </row>
    <row r="175" spans="1:18" x14ac:dyDescent="0.2">
      <c r="A175" s="82"/>
      <c r="B175" s="43"/>
      <c r="C175" s="43"/>
      <c r="D175" s="43"/>
      <c r="E175" s="1"/>
      <c r="F175" s="3"/>
      <c r="G175" s="3"/>
      <c r="H175" s="3"/>
      <c r="Q175" s="42"/>
      <c r="R175" s="42"/>
    </row>
    <row r="176" spans="1:18" x14ac:dyDescent="0.2">
      <c r="A176" s="82"/>
      <c r="B176" s="43"/>
      <c r="C176" s="43"/>
      <c r="D176" s="43"/>
      <c r="E176" s="3"/>
      <c r="F176" s="3"/>
      <c r="G176" s="3"/>
      <c r="H176" s="3"/>
      <c r="Q176" s="42"/>
      <c r="R176" s="42"/>
    </row>
    <row r="177" spans="1:18" x14ac:dyDescent="0.2">
      <c r="A177" s="82"/>
      <c r="B177" s="43"/>
      <c r="C177" s="43"/>
      <c r="D177" s="43"/>
      <c r="E177" s="3"/>
      <c r="F177" s="3"/>
      <c r="G177" s="3"/>
      <c r="H177" s="3"/>
      <c r="Q177" s="42"/>
      <c r="R177" s="42"/>
    </row>
    <row r="178" spans="1:18" x14ac:dyDescent="0.2">
      <c r="A178" s="82"/>
      <c r="B178" s="43"/>
      <c r="C178" s="43"/>
      <c r="D178" s="43"/>
      <c r="E178" s="3"/>
      <c r="F178" s="3"/>
      <c r="G178" s="3"/>
      <c r="H178" s="3"/>
      <c r="Q178" s="42"/>
      <c r="R178" s="42"/>
    </row>
    <row r="179" spans="1:18" x14ac:dyDescent="0.2">
      <c r="A179" s="82"/>
      <c r="B179" s="43"/>
      <c r="C179" s="43"/>
      <c r="D179" s="43"/>
      <c r="E179" s="3"/>
      <c r="F179" s="3"/>
      <c r="G179" s="3"/>
      <c r="H179" s="3"/>
      <c r="Q179" s="42"/>
      <c r="R179" s="42"/>
    </row>
    <row r="180" spans="1:18" x14ac:dyDescent="0.2">
      <c r="A180" s="82"/>
      <c r="B180" s="43"/>
      <c r="C180" s="43"/>
      <c r="D180" s="43"/>
      <c r="E180" s="3"/>
      <c r="F180" s="3"/>
      <c r="G180" s="3"/>
      <c r="H180" s="3"/>
      <c r="Q180" s="42"/>
      <c r="R180" s="42"/>
    </row>
    <row r="181" spans="1:18" x14ac:dyDescent="0.2">
      <c r="A181" s="83"/>
      <c r="B181" s="43"/>
      <c r="C181" s="43"/>
      <c r="D181" s="43"/>
      <c r="E181" s="3"/>
      <c r="F181" s="3"/>
      <c r="Q181" s="42"/>
      <c r="R181" s="42"/>
    </row>
    <row r="182" spans="1:18" x14ac:dyDescent="0.2">
      <c r="A182" s="83"/>
      <c r="B182" s="43"/>
      <c r="C182" s="43"/>
      <c r="D182" s="43"/>
      <c r="E182" s="3"/>
      <c r="F182" s="3"/>
      <c r="Q182" s="42"/>
      <c r="R182" s="42"/>
    </row>
    <row r="183" spans="1:18" x14ac:dyDescent="0.2">
      <c r="A183" s="83"/>
      <c r="B183" s="43"/>
      <c r="C183" s="43"/>
      <c r="D183" s="43"/>
      <c r="E183" s="3"/>
      <c r="F183" s="3"/>
      <c r="Q183" s="42"/>
      <c r="R183" s="42"/>
    </row>
    <row r="184" spans="1:18" x14ac:dyDescent="0.2">
      <c r="B184" s="43"/>
      <c r="C184" s="43"/>
      <c r="D184" s="3"/>
      <c r="E184" s="3"/>
      <c r="F184" s="3"/>
      <c r="Q184" s="42"/>
      <c r="R184" s="42"/>
    </row>
    <row r="185" spans="1:18" x14ac:dyDescent="0.2">
      <c r="B185" s="43"/>
      <c r="C185" s="43"/>
      <c r="D185" s="3"/>
      <c r="E185" s="3"/>
      <c r="F185" s="3"/>
      <c r="Q185" s="42"/>
      <c r="R185" s="42"/>
    </row>
    <row r="186" spans="1:18" x14ac:dyDescent="0.2">
      <c r="B186" s="43"/>
      <c r="C186" s="43"/>
      <c r="D186" s="3"/>
      <c r="E186" s="3"/>
      <c r="F186" s="3"/>
      <c r="Q186" s="42"/>
      <c r="R186" s="42"/>
    </row>
    <row r="187" spans="1:18" x14ac:dyDescent="0.2">
      <c r="B187" s="43"/>
      <c r="C187" s="43"/>
      <c r="D187" s="3"/>
      <c r="E187" s="3"/>
      <c r="F187" s="3"/>
      <c r="Q187" s="42"/>
      <c r="R187" s="42"/>
    </row>
    <row r="188" spans="1:18" x14ac:dyDescent="0.2">
      <c r="B188" s="3"/>
      <c r="C188" s="3"/>
      <c r="D188" s="3"/>
      <c r="E188" s="3"/>
      <c r="F188" s="3"/>
      <c r="Q188" s="42"/>
      <c r="R188" s="42"/>
    </row>
    <row r="189" spans="1:18" x14ac:dyDescent="0.2">
      <c r="B189" s="3"/>
      <c r="C189" s="3"/>
      <c r="D189" s="3"/>
      <c r="E189" s="3"/>
      <c r="F189" s="3"/>
      <c r="Q189" s="42"/>
      <c r="R189" s="42"/>
    </row>
    <row r="190" spans="1:18" x14ac:dyDescent="0.2">
      <c r="B190" s="3"/>
      <c r="C190" s="3"/>
      <c r="D190" s="3"/>
      <c r="E190" s="3"/>
      <c r="F190" s="3"/>
      <c r="Q190" s="42"/>
      <c r="R190" s="42"/>
    </row>
    <row r="191" spans="1:18" x14ac:dyDescent="0.2">
      <c r="B191" s="3"/>
      <c r="C191" s="3"/>
      <c r="D191" s="3"/>
      <c r="E191" s="3"/>
      <c r="F191" s="3"/>
      <c r="Q191" s="42"/>
      <c r="R191" s="42"/>
    </row>
    <row r="192" spans="1:18" x14ac:dyDescent="0.2">
      <c r="B192" s="3"/>
      <c r="C192" s="3"/>
      <c r="D192" s="3"/>
      <c r="E192" s="3"/>
      <c r="F192" s="3"/>
      <c r="Q192" s="42"/>
      <c r="R192" s="42"/>
    </row>
    <row r="193" spans="2:18" x14ac:dyDescent="0.2">
      <c r="B193" s="3"/>
      <c r="C193" s="3"/>
      <c r="D193" s="3"/>
      <c r="E193" s="3"/>
      <c r="F193" s="3"/>
      <c r="Q193" s="42"/>
      <c r="R193" s="42"/>
    </row>
    <row r="194" spans="2:18" x14ac:dyDescent="0.2">
      <c r="B194" s="3"/>
      <c r="C194" s="3"/>
      <c r="D194" s="3"/>
      <c r="E194" s="3"/>
      <c r="F194" s="3"/>
      <c r="Q194" s="42"/>
      <c r="R194" s="42"/>
    </row>
    <row r="195" spans="2:18" x14ac:dyDescent="0.2">
      <c r="B195" s="3"/>
      <c r="C195" s="3"/>
      <c r="D195" s="3"/>
      <c r="E195" s="3"/>
      <c r="F195" s="3"/>
      <c r="Q195" s="42"/>
      <c r="R195" s="42"/>
    </row>
    <row r="196" spans="2:18" x14ac:dyDescent="0.2">
      <c r="B196" s="3"/>
      <c r="C196" s="3"/>
      <c r="D196" s="3"/>
      <c r="E196" s="3"/>
      <c r="F196" s="3"/>
      <c r="Q196" s="42"/>
      <c r="R196" s="42"/>
    </row>
    <row r="197" spans="2:18" x14ac:dyDescent="0.2">
      <c r="B197" s="3"/>
      <c r="C197" s="3"/>
      <c r="D197" s="3"/>
      <c r="E197" s="3"/>
      <c r="F197" s="3"/>
      <c r="Q197" s="42"/>
      <c r="R197" s="42"/>
    </row>
    <row r="198" spans="2:18" x14ac:dyDescent="0.2">
      <c r="B198" s="3"/>
      <c r="C198" s="3"/>
      <c r="D198" s="3"/>
      <c r="E198" s="3"/>
      <c r="F198" s="3"/>
      <c r="Q198" s="42"/>
      <c r="R198" s="42"/>
    </row>
    <row r="199" spans="2:18" x14ac:dyDescent="0.2">
      <c r="B199" s="3"/>
      <c r="C199" s="3"/>
      <c r="D199" s="3"/>
      <c r="E199" s="3"/>
      <c r="F199" s="3"/>
      <c r="Q199" s="42"/>
      <c r="R199" s="42"/>
    </row>
    <row r="200" spans="2:18" x14ac:dyDescent="0.2">
      <c r="B200" s="3"/>
      <c r="C200" s="3"/>
      <c r="D200" s="3"/>
      <c r="E200" s="3"/>
      <c r="F200" s="3"/>
      <c r="Q200" s="42"/>
      <c r="R200" s="42"/>
    </row>
    <row r="201" spans="2:18" x14ac:dyDescent="0.2">
      <c r="Q201" s="42"/>
      <c r="R201" s="42"/>
    </row>
    <row r="202" spans="2:18" x14ac:dyDescent="0.2">
      <c r="Q202" s="42"/>
      <c r="R202" s="42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4" tint="-0.499984740745262"/>
  </sheetPr>
  <dimension ref="A1:W184"/>
  <sheetViews>
    <sheetView showGridLines="0" zoomScaleNormal="100" zoomScaleSheetLayoutView="100" workbookViewId="0">
      <selection activeCell="R25" sqref="R25"/>
    </sheetView>
  </sheetViews>
  <sheetFormatPr baseColWidth="10" defaultRowHeight="12.75" x14ac:dyDescent="0.2"/>
  <cols>
    <col min="1" max="1" width="1.85546875" style="52" customWidth="1"/>
    <col min="2" max="2" width="13" style="52" customWidth="1"/>
    <col min="3" max="8" width="10.42578125" style="52" customWidth="1"/>
    <col min="9" max="9" width="12.85546875" style="52" customWidth="1"/>
    <col min="10" max="10" width="10.85546875" style="52" customWidth="1"/>
    <col min="11" max="11" width="13.140625" style="52" customWidth="1"/>
    <col min="12" max="12" width="1.85546875" style="3" customWidth="1"/>
    <col min="13" max="13" width="9.5703125" style="81" bestFit="1" customWidth="1"/>
    <col min="14" max="14" width="13.42578125" style="81" customWidth="1"/>
    <col min="15" max="18" width="11.42578125" style="81"/>
    <col min="19" max="23" width="11.42578125" style="42"/>
    <col min="24" max="16384" width="11.42578125" style="43"/>
  </cols>
  <sheetData>
    <row r="1" spans="1:18" ht="33.75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N1" s="80" t="s">
        <v>74</v>
      </c>
      <c r="O1" s="80"/>
      <c r="P1" s="80"/>
      <c r="Q1" s="42"/>
      <c r="R1" s="42"/>
    </row>
    <row r="2" spans="1:18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N2" s="306">
        <v>71836</v>
      </c>
      <c r="O2" s="107">
        <v>42736</v>
      </c>
      <c r="P2" s="108">
        <v>133.07386046511627</v>
      </c>
      <c r="Q2" s="42"/>
      <c r="R2" s="42"/>
    </row>
    <row r="3" spans="1:18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N3" s="306">
        <v>185501</v>
      </c>
      <c r="O3" s="107">
        <v>42767</v>
      </c>
      <c r="P3" s="108">
        <v>133.07386046511627</v>
      </c>
      <c r="Q3" s="42"/>
      <c r="R3" s="42"/>
    </row>
    <row r="4" spans="1:18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N4" s="306">
        <v>198840</v>
      </c>
      <c r="O4" s="107">
        <v>42795</v>
      </c>
      <c r="P4" s="108">
        <v>133.07386046511627</v>
      </c>
      <c r="Q4" s="42"/>
      <c r="R4" s="42"/>
    </row>
    <row r="5" spans="1:18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N5" s="306">
        <v>142371</v>
      </c>
      <c r="O5" s="107">
        <v>42826</v>
      </c>
      <c r="P5" s="108">
        <v>133.07386046511627</v>
      </c>
      <c r="Q5" s="42"/>
      <c r="R5" s="42"/>
    </row>
    <row r="6" spans="1:18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6"/>
      <c r="N6" s="306">
        <v>117916</v>
      </c>
      <c r="O6" s="107">
        <v>42856</v>
      </c>
      <c r="P6" s="108">
        <v>133.07386046511627</v>
      </c>
      <c r="Q6" s="42"/>
      <c r="R6" s="42"/>
    </row>
    <row r="7" spans="1:18" ht="15" customHeight="1" x14ac:dyDescent="0.2">
      <c r="B7" s="49"/>
      <c r="C7" s="363" t="s">
        <v>75</v>
      </c>
      <c r="D7" s="363"/>
      <c r="E7" s="363"/>
      <c r="F7" s="363"/>
      <c r="G7" s="363"/>
      <c r="H7" s="363"/>
      <c r="I7" s="363"/>
      <c r="J7" s="363"/>
      <c r="K7" s="363"/>
      <c r="L7" s="148"/>
      <c r="N7" s="306">
        <v>133231</v>
      </c>
      <c r="O7" s="107">
        <v>42887</v>
      </c>
      <c r="P7" s="108">
        <v>133.07386046511627</v>
      </c>
      <c r="Q7" s="42"/>
      <c r="R7" s="42"/>
    </row>
    <row r="8" spans="1:18" ht="15" customHeight="1" x14ac:dyDescent="0.25">
      <c r="A8" s="214"/>
      <c r="B8"/>
      <c r="C8" s="348" t="s">
        <v>243</v>
      </c>
      <c r="D8" s="348"/>
      <c r="E8" s="348"/>
      <c r="F8" s="348"/>
      <c r="G8" s="348"/>
      <c r="H8" s="348"/>
      <c r="I8" s="348"/>
      <c r="J8" s="348"/>
      <c r="K8" s="348"/>
      <c r="L8" s="219"/>
      <c r="N8" s="306">
        <v>146631</v>
      </c>
      <c r="O8" s="107">
        <v>42917</v>
      </c>
      <c r="P8" s="108">
        <v>133.07386046511627</v>
      </c>
      <c r="Q8" s="42"/>
      <c r="R8" s="42"/>
    </row>
    <row r="9" spans="1:18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51"/>
      <c r="L9" s="46"/>
      <c r="N9" s="306">
        <v>250645</v>
      </c>
      <c r="O9" s="107">
        <v>42948</v>
      </c>
      <c r="P9" s="108">
        <v>133.07386046511627</v>
      </c>
      <c r="Q9" s="42"/>
      <c r="R9" s="42"/>
    </row>
    <row r="10" spans="1:18" ht="15.75" customHeight="1" x14ac:dyDescent="0.2">
      <c r="A10" s="44"/>
      <c r="C10" s="358" t="s">
        <v>30</v>
      </c>
      <c r="D10" s="358"/>
      <c r="E10" s="358"/>
      <c r="F10" s="358"/>
      <c r="G10" s="358"/>
      <c r="H10" s="358"/>
      <c r="I10" s="350" t="s">
        <v>241</v>
      </c>
      <c r="J10" s="350" t="s">
        <v>233</v>
      </c>
      <c r="K10" s="350" t="s">
        <v>242</v>
      </c>
      <c r="L10" s="46"/>
      <c r="N10" s="306">
        <v>86107</v>
      </c>
      <c r="O10" s="107">
        <v>42979</v>
      </c>
      <c r="P10" s="108">
        <v>133.07386046511627</v>
      </c>
      <c r="Q10" s="42"/>
      <c r="R10" s="42"/>
    </row>
    <row r="11" spans="1:18" x14ac:dyDescent="0.2">
      <c r="A11" s="44"/>
      <c r="C11" s="53">
        <v>2017</v>
      </c>
      <c r="D11" s="53">
        <v>2018</v>
      </c>
      <c r="E11" s="53">
        <v>2019</v>
      </c>
      <c r="F11" s="53">
        <v>2020</v>
      </c>
      <c r="G11" s="53">
        <v>2021</v>
      </c>
      <c r="H11" s="53">
        <v>2022</v>
      </c>
      <c r="I11" s="350"/>
      <c r="J11" s="350"/>
      <c r="K11" s="350"/>
      <c r="L11" s="46"/>
      <c r="M11" s="292"/>
      <c r="N11" s="306">
        <v>140798</v>
      </c>
      <c r="O11" s="107">
        <v>43009</v>
      </c>
      <c r="P11" s="108">
        <v>133.07386046511627</v>
      </c>
      <c r="Q11" s="42"/>
      <c r="R11" s="42"/>
    </row>
    <row r="12" spans="1:18" ht="12" customHeight="1" x14ac:dyDescent="0.2">
      <c r="A12" s="44"/>
      <c r="C12" s="50"/>
      <c r="D12" s="50"/>
      <c r="E12" s="50"/>
      <c r="F12" s="50"/>
      <c r="G12" s="50"/>
      <c r="H12" s="50"/>
      <c r="I12" s="50"/>
      <c r="J12" s="50"/>
      <c r="K12" s="50"/>
      <c r="L12" s="46"/>
      <c r="N12" s="306">
        <v>217357</v>
      </c>
      <c r="O12" s="107">
        <v>43040</v>
      </c>
      <c r="P12" s="108">
        <v>133.07386046511627</v>
      </c>
      <c r="Q12" s="42"/>
      <c r="R12" s="42"/>
    </row>
    <row r="13" spans="1:18" x14ac:dyDescent="0.2">
      <c r="A13" s="44"/>
      <c r="B13" s="3" t="s">
        <v>46</v>
      </c>
      <c r="C13" s="100">
        <v>71.835999999999999</v>
      </c>
      <c r="D13" s="100">
        <v>171.50399999999999</v>
      </c>
      <c r="E13" s="100">
        <v>118.306</v>
      </c>
      <c r="F13" s="100">
        <v>171.23</v>
      </c>
      <c r="G13" s="100">
        <v>82.436000000000007</v>
      </c>
      <c r="H13" s="100">
        <v>31.350999999999999</v>
      </c>
      <c r="I13" s="55">
        <v>-61.96928526371974</v>
      </c>
      <c r="J13" s="55">
        <v>38.030714736280267</v>
      </c>
      <c r="K13" s="55">
        <v>-51.856567190328782</v>
      </c>
      <c r="L13" s="46"/>
      <c r="M13" s="314">
        <v>1</v>
      </c>
      <c r="N13" s="306">
        <v>145105</v>
      </c>
      <c r="O13" s="107">
        <v>43070</v>
      </c>
      <c r="P13" s="108">
        <v>153.02816666666666</v>
      </c>
      <c r="Q13" s="42"/>
      <c r="R13" s="42"/>
    </row>
    <row r="14" spans="1:18" x14ac:dyDescent="0.2">
      <c r="A14" s="44"/>
      <c r="B14" s="3" t="s">
        <v>47</v>
      </c>
      <c r="C14" s="100">
        <v>185.501</v>
      </c>
      <c r="D14" s="100">
        <v>118.926</v>
      </c>
      <c r="E14" s="100">
        <v>134.45699999999999</v>
      </c>
      <c r="F14" s="100">
        <v>175.589</v>
      </c>
      <c r="G14" s="100">
        <v>230.98</v>
      </c>
      <c r="H14" s="100">
        <v>177.89099999999999</v>
      </c>
      <c r="I14" s="55">
        <v>-22.984241059832023</v>
      </c>
      <c r="J14" s="55">
        <v>77.015758940167984</v>
      </c>
      <c r="K14" s="55">
        <v>31.545825763572878</v>
      </c>
      <c r="L14" s="46"/>
      <c r="M14" s="314">
        <v>1</v>
      </c>
      <c r="N14" s="306">
        <v>171504</v>
      </c>
      <c r="O14" s="107">
        <v>43101</v>
      </c>
      <c r="P14" s="108">
        <v>161.33383333333333</v>
      </c>
      <c r="Q14" s="42"/>
      <c r="R14" s="42"/>
    </row>
    <row r="15" spans="1:18" x14ac:dyDescent="0.2">
      <c r="A15" s="44"/>
      <c r="B15" s="3" t="s">
        <v>48</v>
      </c>
      <c r="C15" s="100">
        <v>198.84</v>
      </c>
      <c r="D15" s="100">
        <v>55.637</v>
      </c>
      <c r="E15" s="100">
        <v>171.89699999999999</v>
      </c>
      <c r="F15" s="100">
        <v>59.363999999999997</v>
      </c>
      <c r="G15" s="100">
        <v>87.072999999999993</v>
      </c>
      <c r="H15" s="100">
        <v>58.463000000000001</v>
      </c>
      <c r="I15" s="55">
        <v>-32.857487395633541</v>
      </c>
      <c r="J15" s="55">
        <v>67.142512604366459</v>
      </c>
      <c r="K15" s="55">
        <v>46.676436897783155</v>
      </c>
      <c r="L15" s="46"/>
      <c r="M15" s="314">
        <v>1</v>
      </c>
      <c r="N15" s="306">
        <v>118926</v>
      </c>
      <c r="O15" s="107">
        <v>43132</v>
      </c>
      <c r="P15" s="108">
        <v>155.78591666666665</v>
      </c>
      <c r="Q15" s="42"/>
      <c r="R15" s="42"/>
    </row>
    <row r="16" spans="1:18" x14ac:dyDescent="0.2">
      <c r="A16" s="44"/>
      <c r="B16" s="3" t="s">
        <v>49</v>
      </c>
      <c r="C16" s="100">
        <v>142.37100000000001</v>
      </c>
      <c r="D16" s="100">
        <v>160.48699999999999</v>
      </c>
      <c r="E16" s="100">
        <v>122.76300000000001</v>
      </c>
      <c r="F16" s="100">
        <v>23.681000000000001</v>
      </c>
      <c r="G16" s="100">
        <v>78.813000000000002</v>
      </c>
      <c r="H16" s="100">
        <v>149.68199999999999</v>
      </c>
      <c r="I16" s="55">
        <v>89.920444596703561</v>
      </c>
      <c r="J16" s="55">
        <v>189.92044459670356</v>
      </c>
      <c r="K16" s="55">
        <v>232.81111439550693</v>
      </c>
      <c r="L16" s="46"/>
      <c r="M16" s="314">
        <v>1</v>
      </c>
      <c r="N16" s="306">
        <v>55637</v>
      </c>
      <c r="O16" s="107">
        <v>43160</v>
      </c>
      <c r="P16" s="108">
        <v>143.85233333333335</v>
      </c>
      <c r="Q16" s="42"/>
      <c r="R16" s="42"/>
    </row>
    <row r="17" spans="1:18" x14ac:dyDescent="0.2">
      <c r="A17" s="44"/>
      <c r="B17" s="3" t="s">
        <v>50</v>
      </c>
      <c r="C17" s="100">
        <v>117.916</v>
      </c>
      <c r="D17" s="100">
        <v>148.18299999999999</v>
      </c>
      <c r="E17" s="100">
        <v>174.721</v>
      </c>
      <c r="F17" s="100">
        <v>75.760000000000005</v>
      </c>
      <c r="G17" s="100">
        <v>193.005</v>
      </c>
      <c r="H17" s="100">
        <v>152.84899999999999</v>
      </c>
      <c r="I17" s="55">
        <v>-20.805678609362456</v>
      </c>
      <c r="J17" s="55">
        <v>79.194321390637541</v>
      </c>
      <c r="K17" s="55">
        <v>154.75844772967261</v>
      </c>
      <c r="L17" s="46"/>
      <c r="M17" s="314">
        <v>1</v>
      </c>
      <c r="N17" s="306">
        <v>160487</v>
      </c>
      <c r="O17" s="107">
        <v>43191</v>
      </c>
      <c r="P17" s="108">
        <v>145.36199999999999</v>
      </c>
      <c r="Q17" s="42"/>
      <c r="R17" s="42"/>
    </row>
    <row r="18" spans="1:18" x14ac:dyDescent="0.2">
      <c r="A18" s="44"/>
      <c r="B18" s="3" t="s">
        <v>51</v>
      </c>
      <c r="C18" s="100">
        <v>133.23099999999999</v>
      </c>
      <c r="D18" s="100">
        <v>52.094999999999999</v>
      </c>
      <c r="E18" s="100">
        <v>123.69499999999999</v>
      </c>
      <c r="F18" s="100">
        <v>90.257999999999996</v>
      </c>
      <c r="G18" s="100">
        <v>110.09</v>
      </c>
      <c r="H18" s="100">
        <v>133.58500000000001</v>
      </c>
      <c r="I18" s="55">
        <v>21.341629575801612</v>
      </c>
      <c r="J18" s="55">
        <v>121.34162957580162</v>
      </c>
      <c r="K18" s="55">
        <v>21.972567528640141</v>
      </c>
      <c r="L18" s="46"/>
      <c r="M18" s="314">
        <v>1</v>
      </c>
      <c r="N18" s="306">
        <v>148183</v>
      </c>
      <c r="O18" s="107">
        <v>43221</v>
      </c>
      <c r="P18" s="108">
        <v>147.88425000000001</v>
      </c>
      <c r="Q18" s="42"/>
      <c r="R18" s="42"/>
    </row>
    <row r="19" spans="1:18" x14ac:dyDescent="0.2">
      <c r="A19" s="44"/>
      <c r="B19" s="3" t="s">
        <v>52</v>
      </c>
      <c r="C19" s="100">
        <v>146.631</v>
      </c>
      <c r="D19" s="100">
        <v>65.790000000000006</v>
      </c>
      <c r="E19" s="100">
        <v>207.10900000000001</v>
      </c>
      <c r="F19" s="100">
        <v>146.88399999999999</v>
      </c>
      <c r="G19" s="100">
        <v>105.081</v>
      </c>
      <c r="H19" s="100">
        <v>293.214</v>
      </c>
      <c r="I19" s="55">
        <v>179.03617209581179</v>
      </c>
      <c r="J19" s="55">
        <v>279.03617209581182</v>
      </c>
      <c r="K19" s="55">
        <v>-28.459873097137866</v>
      </c>
      <c r="L19" s="46"/>
      <c r="M19" s="314">
        <v>1</v>
      </c>
      <c r="N19" s="306">
        <v>52095</v>
      </c>
      <c r="O19" s="107">
        <v>43252</v>
      </c>
      <c r="P19" s="108">
        <v>141.12291666666667</v>
      </c>
      <c r="Q19" s="42"/>
      <c r="R19" s="42"/>
    </row>
    <row r="20" spans="1:18" x14ac:dyDescent="0.2">
      <c r="A20" s="44"/>
      <c r="B20" s="3" t="s">
        <v>53</v>
      </c>
      <c r="C20" s="100">
        <v>250.64500000000001</v>
      </c>
      <c r="D20" s="100">
        <v>176.489</v>
      </c>
      <c r="E20" s="100">
        <v>141.197</v>
      </c>
      <c r="F20" s="100">
        <v>62.027999999999999</v>
      </c>
      <c r="G20" s="100">
        <v>60.37</v>
      </c>
      <c r="H20" s="100">
        <v>248.137</v>
      </c>
      <c r="I20" s="55">
        <v>311.02700016564518</v>
      </c>
      <c r="J20" s="55">
        <v>411.02700016564518</v>
      </c>
      <c r="K20" s="55">
        <v>-2.6729863932417608</v>
      </c>
      <c r="L20" s="46"/>
      <c r="M20" s="314">
        <v>1</v>
      </c>
      <c r="N20" s="306">
        <v>65790</v>
      </c>
      <c r="O20" s="107">
        <v>43282</v>
      </c>
      <c r="P20" s="108">
        <v>134.38616666666667</v>
      </c>
      <c r="Q20" s="42"/>
      <c r="R20" s="42"/>
    </row>
    <row r="21" spans="1:18" x14ac:dyDescent="0.2">
      <c r="A21" s="44"/>
      <c r="B21" s="3" t="s">
        <v>54</v>
      </c>
      <c r="C21" s="100">
        <v>86.106999999999999</v>
      </c>
      <c r="D21" s="100">
        <v>78.093999999999994</v>
      </c>
      <c r="E21" s="100">
        <v>133.572</v>
      </c>
      <c r="F21" s="100">
        <v>162.101</v>
      </c>
      <c r="G21" s="100">
        <v>90.265000000000001</v>
      </c>
      <c r="H21" s="100">
        <v>193.809</v>
      </c>
      <c r="I21" s="55">
        <v>114.71112834431949</v>
      </c>
      <c r="J21" s="55">
        <v>214.71112834431949</v>
      </c>
      <c r="K21" s="55">
        <v>-44.315581026643883</v>
      </c>
      <c r="L21" s="46"/>
      <c r="M21" s="314">
        <v>1</v>
      </c>
      <c r="N21" s="306">
        <v>176489</v>
      </c>
      <c r="O21" s="107">
        <v>43313</v>
      </c>
      <c r="P21" s="108">
        <v>128.20650000000001</v>
      </c>
      <c r="Q21" s="42"/>
      <c r="R21" s="42"/>
    </row>
    <row r="22" spans="1:18" x14ac:dyDescent="0.2">
      <c r="A22" s="44"/>
      <c r="B22" s="3" t="s">
        <v>55</v>
      </c>
      <c r="C22" s="100">
        <v>140.798</v>
      </c>
      <c r="D22" s="100">
        <v>72.617999999999995</v>
      </c>
      <c r="E22" s="100">
        <v>88.272999999999996</v>
      </c>
      <c r="F22" s="100">
        <v>93.022000000000006</v>
      </c>
      <c r="G22" s="100">
        <v>48.84</v>
      </c>
      <c r="H22" s="100">
        <v>202.71600000000001</v>
      </c>
      <c r="I22" s="55">
        <v>315.06142506142504</v>
      </c>
      <c r="J22" s="55">
        <v>415.06142506142504</v>
      </c>
      <c r="K22" s="55">
        <v>-47.496291199931193</v>
      </c>
      <c r="L22" s="46"/>
      <c r="M22" s="314">
        <v>1</v>
      </c>
      <c r="N22" s="306">
        <v>78094</v>
      </c>
      <c r="O22" s="107">
        <v>43344</v>
      </c>
      <c r="P22" s="108">
        <v>127.53874999999999</v>
      </c>
      <c r="Q22" s="42"/>
      <c r="R22" s="42"/>
    </row>
    <row r="23" spans="1:18" x14ac:dyDescent="0.2">
      <c r="A23" s="44"/>
      <c r="B23" s="3" t="s">
        <v>56</v>
      </c>
      <c r="C23" s="100">
        <v>217.357</v>
      </c>
      <c r="D23" s="100">
        <v>109.898</v>
      </c>
      <c r="E23" s="100">
        <v>103.89100000000001</v>
      </c>
      <c r="F23" s="100">
        <v>137.21100000000001</v>
      </c>
      <c r="G23" s="100">
        <v>128.34700000000001</v>
      </c>
      <c r="H23" s="163">
        <v>114.99</v>
      </c>
      <c r="I23" s="57">
        <v>-10.406943676128011</v>
      </c>
      <c r="J23" s="57">
        <v>89.593056323871991</v>
      </c>
      <c r="K23" s="57">
        <v>-6.460123459489397</v>
      </c>
      <c r="L23" s="46"/>
      <c r="M23" s="314">
        <v>1</v>
      </c>
      <c r="N23" s="306">
        <v>72618</v>
      </c>
      <c r="O23" s="107">
        <v>43374</v>
      </c>
      <c r="P23" s="108">
        <v>121.85708333333334</v>
      </c>
      <c r="Q23" s="42"/>
      <c r="R23" s="42"/>
    </row>
    <row r="24" spans="1:18" x14ac:dyDescent="0.2">
      <c r="A24" s="44"/>
      <c r="B24" s="3" t="s">
        <v>57</v>
      </c>
      <c r="C24" s="100">
        <v>145.10499999999999</v>
      </c>
      <c r="D24" s="100">
        <v>195.374</v>
      </c>
      <c r="E24" s="100">
        <v>218.096</v>
      </c>
      <c r="F24" s="100">
        <v>97.998999999999995</v>
      </c>
      <c r="G24" s="100">
        <v>93.662999999999997</v>
      </c>
      <c r="H24" s="100"/>
      <c r="I24" s="55"/>
      <c r="J24" s="55"/>
      <c r="K24" s="55">
        <v>-4.4245349442341269</v>
      </c>
      <c r="L24" s="46"/>
      <c r="M24" s="314" t="s">
        <v>235</v>
      </c>
      <c r="N24" s="306">
        <v>109898</v>
      </c>
      <c r="O24" s="107">
        <v>43405</v>
      </c>
      <c r="P24" s="108">
        <v>112.90216666666667</v>
      </c>
      <c r="Q24" s="42"/>
      <c r="R24" s="42"/>
    </row>
    <row r="25" spans="1:18" x14ac:dyDescent="0.2">
      <c r="A25" s="44"/>
      <c r="B25" s="61" t="s">
        <v>58</v>
      </c>
      <c r="C25" s="101">
        <v>1836.338</v>
      </c>
      <c r="D25" s="101">
        <v>1405.0949999999998</v>
      </c>
      <c r="E25" s="101">
        <v>1737.9770000000001</v>
      </c>
      <c r="F25" s="101">
        <v>1295.127</v>
      </c>
      <c r="G25" s="101">
        <v>1308.963</v>
      </c>
      <c r="H25" s="101">
        <v>1756.6869999999997</v>
      </c>
      <c r="I25" s="60"/>
      <c r="J25" s="60"/>
      <c r="K25" s="60"/>
      <c r="L25" s="46"/>
      <c r="M25" s="150"/>
      <c r="N25" s="306">
        <v>195374</v>
      </c>
      <c r="O25" s="107">
        <v>43435</v>
      </c>
      <c r="P25" s="108">
        <v>117.09125</v>
      </c>
      <c r="Q25" s="42"/>
      <c r="R25" s="42"/>
    </row>
    <row r="26" spans="1:18" x14ac:dyDescent="0.2">
      <c r="A26" s="44"/>
      <c r="B26" s="61" t="s">
        <v>59</v>
      </c>
      <c r="C26" s="92"/>
      <c r="D26" s="62">
        <v>-23.483857546922206</v>
      </c>
      <c r="E26" s="62">
        <v>23.691067152043122</v>
      </c>
      <c r="F26" s="62">
        <v>-25.48077448665892</v>
      </c>
      <c r="G26" s="62">
        <v>1.0683122195738415</v>
      </c>
      <c r="H26" s="62">
        <v>34.204480951715198</v>
      </c>
      <c r="I26" s="60"/>
      <c r="J26" s="60"/>
      <c r="K26" s="60"/>
      <c r="L26" s="46"/>
      <c r="M26" s="150"/>
      <c r="N26" s="306">
        <v>118306</v>
      </c>
      <c r="O26" s="107">
        <v>43466</v>
      </c>
      <c r="P26" s="108">
        <v>112.65808333333332</v>
      </c>
      <c r="Q26" s="99"/>
      <c r="R26" s="42"/>
    </row>
    <row r="27" spans="1:18" x14ac:dyDescent="0.2">
      <c r="A27" s="44"/>
      <c r="B27" s="3"/>
      <c r="C27" s="58"/>
      <c r="D27" s="58"/>
      <c r="E27" s="58"/>
      <c r="F27" s="58"/>
      <c r="G27" s="58"/>
      <c r="H27" s="59"/>
      <c r="I27" s="65"/>
      <c r="J27" s="65"/>
      <c r="K27" s="65"/>
      <c r="L27" s="46"/>
      <c r="M27" s="150"/>
      <c r="N27" s="306">
        <v>134457</v>
      </c>
      <c r="O27" s="107">
        <v>43497</v>
      </c>
      <c r="P27" s="108">
        <v>113.95233333333333</v>
      </c>
      <c r="Q27" s="99"/>
      <c r="R27" s="42"/>
    </row>
    <row r="28" spans="1:18" x14ac:dyDescent="0.2">
      <c r="A28" s="44"/>
      <c r="B28" s="61" t="s">
        <v>26</v>
      </c>
      <c r="C28" s="101">
        <v>1691.2329999999999</v>
      </c>
      <c r="D28" s="101">
        <v>1209.7209999999998</v>
      </c>
      <c r="E28" s="101">
        <v>1519.8810000000001</v>
      </c>
      <c r="F28" s="101">
        <v>1197.1279999999999</v>
      </c>
      <c r="G28" s="101">
        <v>1215.3</v>
      </c>
      <c r="H28" s="163">
        <v>1756.6869999999997</v>
      </c>
      <c r="I28" s="57">
        <v>44.547601415288376</v>
      </c>
      <c r="J28" s="57">
        <v>144.54760141528837</v>
      </c>
      <c r="K28" s="57">
        <v>1.5179663327564041</v>
      </c>
      <c r="L28" s="46"/>
      <c r="M28" s="150"/>
      <c r="N28" s="306">
        <v>171897</v>
      </c>
      <c r="O28" s="107">
        <v>43525</v>
      </c>
      <c r="P28" s="108">
        <v>123.64066666666668</v>
      </c>
      <c r="Q28" s="99"/>
      <c r="R28" s="42"/>
    </row>
    <row r="29" spans="1:18" x14ac:dyDescent="0.2">
      <c r="A29" s="44"/>
      <c r="B29" s="61" t="s">
        <v>59</v>
      </c>
      <c r="C29" s="92"/>
      <c r="D29" s="62">
        <v>-28.471062236841416</v>
      </c>
      <c r="E29" s="62">
        <v>25.638969646720234</v>
      </c>
      <c r="F29" s="62">
        <v>-21.235412509268826</v>
      </c>
      <c r="G29" s="62">
        <v>1.5179663327564041</v>
      </c>
      <c r="H29" s="57">
        <v>44.547601415288376</v>
      </c>
      <c r="I29" s="63"/>
      <c r="J29" s="63"/>
      <c r="K29" s="63"/>
      <c r="L29" s="46"/>
      <c r="M29" s="150"/>
      <c r="N29" s="306">
        <v>122763</v>
      </c>
      <c r="O29" s="107">
        <v>43556</v>
      </c>
      <c r="P29" s="108">
        <v>120.497</v>
      </c>
      <c r="Q29" s="99"/>
      <c r="R29" s="42"/>
    </row>
    <row r="30" spans="1:18" ht="12" customHeight="1" x14ac:dyDescent="0.2">
      <c r="A30" s="44"/>
      <c r="C30" s="64"/>
      <c r="D30" s="64"/>
      <c r="E30" s="64"/>
      <c r="F30" s="64"/>
      <c r="G30" s="59"/>
      <c r="H30" s="59"/>
      <c r="I30" s="65"/>
      <c r="J30" s="65"/>
      <c r="K30" s="65"/>
      <c r="L30" s="46"/>
      <c r="M30" s="150"/>
      <c r="N30" s="306">
        <v>174721</v>
      </c>
      <c r="O30" s="107">
        <v>43586</v>
      </c>
      <c r="P30" s="108">
        <v>122.7085</v>
      </c>
      <c r="Q30" s="99"/>
      <c r="R30" s="42"/>
    </row>
    <row r="31" spans="1:18" ht="12" customHeight="1" x14ac:dyDescent="0.2">
      <c r="A31" s="44"/>
      <c r="C31" s="64"/>
      <c r="D31" s="64"/>
      <c r="E31" s="64"/>
      <c r="F31" s="64"/>
      <c r="G31" s="59"/>
      <c r="H31" s="59"/>
      <c r="I31" s="65"/>
      <c r="J31" s="65"/>
      <c r="K31" s="65"/>
      <c r="L31" s="46"/>
      <c r="M31" s="150"/>
      <c r="N31" s="306">
        <v>123695</v>
      </c>
      <c r="O31" s="107">
        <v>43617</v>
      </c>
      <c r="P31" s="108">
        <v>128.67516666666668</v>
      </c>
      <c r="Q31" s="99"/>
      <c r="R31" s="42"/>
    </row>
    <row r="32" spans="1:18" ht="14.25" customHeight="1" x14ac:dyDescent="0.2">
      <c r="A32" s="44"/>
      <c r="B32" s="66"/>
      <c r="C32" s="347" t="s">
        <v>75</v>
      </c>
      <c r="D32" s="347"/>
      <c r="E32" s="347"/>
      <c r="F32" s="347"/>
      <c r="G32" s="347"/>
      <c r="H32" s="347"/>
      <c r="I32" s="347"/>
      <c r="J32" s="347"/>
      <c r="K32" s="347"/>
      <c r="L32" s="46"/>
      <c r="M32" s="150"/>
      <c r="N32" s="306">
        <v>207109</v>
      </c>
      <c r="O32" s="107">
        <v>43647</v>
      </c>
      <c r="P32" s="108">
        <v>140.45175</v>
      </c>
      <c r="Q32" s="99"/>
      <c r="R32" s="42"/>
    </row>
    <row r="33" spans="1:23" x14ac:dyDescent="0.2">
      <c r="A33" s="68"/>
      <c r="C33" s="347" t="s">
        <v>244</v>
      </c>
      <c r="D33" s="347"/>
      <c r="E33" s="347"/>
      <c r="F33" s="347"/>
      <c r="G33" s="347"/>
      <c r="H33" s="347"/>
      <c r="I33" s="347"/>
      <c r="J33" s="347"/>
      <c r="K33" s="347"/>
      <c r="L33" s="46"/>
      <c r="M33" s="150"/>
      <c r="N33" s="306">
        <v>141197</v>
      </c>
      <c r="O33" s="107">
        <v>43678</v>
      </c>
      <c r="P33" s="108">
        <v>137.51075</v>
      </c>
      <c r="Q33" s="99"/>
      <c r="R33" s="42"/>
    </row>
    <row r="34" spans="1:23" x14ac:dyDescent="0.2">
      <c r="A34" s="68"/>
      <c r="C34" s="69"/>
      <c r="D34" s="69"/>
      <c r="E34" s="69"/>
      <c r="F34" s="69"/>
      <c r="G34" s="70"/>
      <c r="H34" s="70"/>
      <c r="I34" s="71"/>
      <c r="J34" s="71"/>
      <c r="K34" s="71"/>
      <c r="L34" s="46"/>
      <c r="M34" s="150"/>
      <c r="N34" s="306">
        <v>133572</v>
      </c>
      <c r="O34" s="107">
        <v>43709</v>
      </c>
      <c r="P34" s="108">
        <v>142.13391666666666</v>
      </c>
      <c r="Q34" s="99"/>
      <c r="R34" s="42"/>
    </row>
    <row r="35" spans="1:23" x14ac:dyDescent="0.2">
      <c r="A35" s="68"/>
      <c r="C35" s="69"/>
      <c r="D35" s="69"/>
      <c r="E35" s="69"/>
      <c r="F35" s="69"/>
      <c r="G35" s="70"/>
      <c r="H35" s="70"/>
      <c r="I35" s="71"/>
      <c r="J35" s="71"/>
      <c r="K35" s="71"/>
      <c r="L35" s="46"/>
      <c r="M35" s="150"/>
      <c r="N35" s="306">
        <v>88273</v>
      </c>
      <c r="O35" s="107">
        <v>43739</v>
      </c>
      <c r="P35" s="108">
        <v>143.4385</v>
      </c>
      <c r="Q35" s="99"/>
      <c r="R35" s="42"/>
    </row>
    <row r="36" spans="1:23" x14ac:dyDescent="0.2">
      <c r="A36" s="68"/>
      <c r="C36" s="69"/>
      <c r="D36" s="69"/>
      <c r="E36" s="69"/>
      <c r="F36" s="69"/>
      <c r="G36" s="70"/>
      <c r="H36" s="70"/>
      <c r="I36" s="71"/>
      <c r="J36" s="71"/>
      <c r="K36" s="71"/>
      <c r="L36" s="46"/>
      <c r="M36" s="150"/>
      <c r="N36" s="306">
        <v>103891</v>
      </c>
      <c r="O36" s="107">
        <v>43770</v>
      </c>
      <c r="P36" s="108">
        <v>142.93791666666667</v>
      </c>
      <c r="Q36" s="99"/>
      <c r="R36" s="42"/>
    </row>
    <row r="37" spans="1:23" x14ac:dyDescent="0.2">
      <c r="A37" s="68"/>
      <c r="C37" s="69"/>
      <c r="D37" s="69"/>
      <c r="E37" s="69"/>
      <c r="F37" s="69"/>
      <c r="G37" s="70"/>
      <c r="H37" s="70"/>
      <c r="I37" s="71"/>
      <c r="J37" s="71"/>
      <c r="K37" s="71"/>
      <c r="L37" s="46"/>
      <c r="M37" s="150"/>
      <c r="N37" s="306">
        <v>218096</v>
      </c>
      <c r="O37" s="107">
        <v>43800</v>
      </c>
      <c r="P37" s="108">
        <v>144.83141666666666</v>
      </c>
      <c r="Q37" s="99"/>
      <c r="R37" s="42"/>
    </row>
    <row r="38" spans="1:23" x14ac:dyDescent="0.2">
      <c r="A38" s="68"/>
      <c r="C38" s="69"/>
      <c r="D38" s="69"/>
      <c r="E38" s="69"/>
      <c r="F38" s="69"/>
      <c r="G38" s="70"/>
      <c r="H38" s="70"/>
      <c r="I38" s="71"/>
      <c r="J38" s="71"/>
      <c r="K38" s="71"/>
      <c r="L38" s="46"/>
      <c r="M38" s="150"/>
      <c r="N38" s="306">
        <v>171230</v>
      </c>
      <c r="O38" s="107">
        <v>43831</v>
      </c>
      <c r="P38" s="108">
        <v>149.24175</v>
      </c>
      <c r="Q38" s="99"/>
      <c r="R38" s="42"/>
    </row>
    <row r="39" spans="1:23" x14ac:dyDescent="0.2">
      <c r="A39" s="68"/>
      <c r="C39" s="69"/>
      <c r="D39" s="69"/>
      <c r="E39" s="69"/>
      <c r="F39" s="69"/>
      <c r="G39" s="70"/>
      <c r="H39" s="70"/>
      <c r="I39" s="71"/>
      <c r="J39" s="71"/>
      <c r="K39" s="71"/>
      <c r="L39" s="46"/>
      <c r="M39" s="150"/>
      <c r="N39" s="306">
        <v>175589</v>
      </c>
      <c r="O39" s="107">
        <v>43862</v>
      </c>
      <c r="P39" s="108">
        <v>152.66941666666665</v>
      </c>
      <c r="Q39" s="99"/>
      <c r="R39" s="42"/>
    </row>
    <row r="40" spans="1:23" x14ac:dyDescent="0.2">
      <c r="A40" s="68"/>
      <c r="C40" s="69"/>
      <c r="D40" s="69"/>
      <c r="E40" s="69"/>
      <c r="F40" s="69"/>
      <c r="G40" s="70"/>
      <c r="H40" s="70"/>
      <c r="I40" s="71"/>
      <c r="J40" s="71"/>
      <c r="K40" s="71"/>
      <c r="L40" s="46"/>
      <c r="M40" s="150"/>
      <c r="N40" s="306">
        <v>59364</v>
      </c>
      <c r="O40" s="107">
        <v>43891</v>
      </c>
      <c r="P40" s="108">
        <v>143.29166666666666</v>
      </c>
      <c r="Q40" s="99"/>
      <c r="R40" s="42"/>
    </row>
    <row r="41" spans="1:23" x14ac:dyDescent="0.2">
      <c r="A41" s="68"/>
      <c r="C41" s="69"/>
      <c r="D41" s="69"/>
      <c r="E41" s="69"/>
      <c r="F41" s="69"/>
      <c r="G41" s="70"/>
      <c r="H41" s="70"/>
      <c r="I41" s="71"/>
      <c r="J41" s="71"/>
      <c r="K41" s="71"/>
      <c r="L41" s="46"/>
      <c r="M41" s="150"/>
      <c r="N41" s="306">
        <v>23681</v>
      </c>
      <c r="O41" s="107">
        <v>43922</v>
      </c>
      <c r="P41" s="108">
        <v>135.03483333333335</v>
      </c>
      <c r="Q41" s="99"/>
      <c r="R41" s="42"/>
    </row>
    <row r="42" spans="1:23" x14ac:dyDescent="0.2">
      <c r="A42" s="68"/>
      <c r="C42" s="69"/>
      <c r="D42" s="69"/>
      <c r="E42" s="69"/>
      <c r="F42" s="69"/>
      <c r="G42" s="70"/>
      <c r="H42" s="70"/>
      <c r="I42" s="71"/>
      <c r="J42" s="71"/>
      <c r="K42" s="71"/>
      <c r="L42" s="46"/>
      <c r="N42" s="306">
        <v>75760</v>
      </c>
      <c r="O42" s="107">
        <v>43952</v>
      </c>
      <c r="P42" s="108">
        <v>126.78808333333333</v>
      </c>
      <c r="Q42" s="42"/>
      <c r="R42" s="42"/>
    </row>
    <row r="43" spans="1:23" x14ac:dyDescent="0.2">
      <c r="A43" s="68"/>
      <c r="C43" s="69"/>
      <c r="D43" s="69"/>
      <c r="E43" s="69"/>
      <c r="F43" s="69"/>
      <c r="G43" s="70"/>
      <c r="H43" s="70"/>
      <c r="I43" s="71"/>
      <c r="J43" s="71"/>
      <c r="K43" s="71"/>
      <c r="L43" s="46"/>
      <c r="N43" s="306">
        <v>90258</v>
      </c>
      <c r="O43" s="107">
        <v>43983</v>
      </c>
      <c r="P43" s="108">
        <v>124.00166666666667</v>
      </c>
      <c r="Q43" s="42"/>
      <c r="R43" s="42"/>
    </row>
    <row r="44" spans="1:23" x14ac:dyDescent="0.2">
      <c r="A44" s="68"/>
      <c r="C44" s="69"/>
      <c r="D44" s="69"/>
      <c r="E44" s="69"/>
      <c r="F44" s="69"/>
      <c r="G44" s="70"/>
      <c r="H44" s="70"/>
      <c r="I44" s="71"/>
      <c r="J44" s="71"/>
      <c r="K44" s="71"/>
      <c r="L44" s="46"/>
      <c r="N44" s="306">
        <v>146884</v>
      </c>
      <c r="O44" s="107">
        <v>44013</v>
      </c>
      <c r="P44" s="108">
        <v>118.98291666666667</v>
      </c>
      <c r="Q44" s="42"/>
      <c r="R44" s="42"/>
    </row>
    <row r="45" spans="1:23" x14ac:dyDescent="0.2">
      <c r="A45" s="68"/>
      <c r="B45" s="66"/>
      <c r="C45" s="70"/>
      <c r="D45" s="70"/>
      <c r="E45" s="70"/>
      <c r="F45" s="70"/>
      <c r="G45" s="70"/>
      <c r="H45" s="70"/>
      <c r="I45" s="74"/>
      <c r="J45" s="74"/>
      <c r="K45" s="74"/>
      <c r="L45" s="46"/>
      <c r="N45" s="306">
        <v>62028</v>
      </c>
      <c r="O45" s="107">
        <v>44044</v>
      </c>
      <c r="P45" s="108">
        <v>112.38549999999999</v>
      </c>
      <c r="Q45" s="42"/>
      <c r="R45" s="42"/>
    </row>
    <row r="46" spans="1:23" x14ac:dyDescent="0.2">
      <c r="A46" s="201" t="s">
        <v>24</v>
      </c>
      <c r="B46" s="13"/>
      <c r="C46" s="13"/>
      <c r="D46" s="13"/>
      <c r="E46" s="13"/>
      <c r="F46" s="75"/>
      <c r="G46" s="75"/>
      <c r="H46" s="75"/>
      <c r="I46" s="75"/>
      <c r="J46" s="75"/>
      <c r="K46" s="75"/>
      <c r="L46" s="76"/>
      <c r="N46" s="306">
        <v>162101</v>
      </c>
      <c r="O46" s="107">
        <v>44075</v>
      </c>
      <c r="P46" s="108">
        <v>114.76291666666667</v>
      </c>
      <c r="Q46" s="42"/>
      <c r="R46" s="42"/>
    </row>
    <row r="47" spans="1:23" s="78" customFormat="1" x14ac:dyDescent="0.2">
      <c r="A47" s="1"/>
      <c r="B47" s="1"/>
      <c r="C47" s="1"/>
      <c r="D47" s="1"/>
      <c r="E47" s="1"/>
      <c r="F47" s="77"/>
      <c r="G47" s="77"/>
      <c r="H47" s="77"/>
      <c r="I47" s="77"/>
      <c r="J47" s="77"/>
      <c r="K47" s="77"/>
      <c r="L47" s="1"/>
      <c r="M47" s="81"/>
      <c r="N47" s="306">
        <v>93022</v>
      </c>
      <c r="O47" s="107">
        <v>44105</v>
      </c>
      <c r="P47" s="108">
        <v>115.15866666666668</v>
      </c>
      <c r="Q47" s="42"/>
      <c r="R47" s="42"/>
      <c r="S47" s="42"/>
      <c r="T47" s="42"/>
      <c r="U47" s="42"/>
      <c r="V47" s="42"/>
      <c r="W47" s="42"/>
    </row>
    <row r="48" spans="1:23" s="78" customFormat="1" x14ac:dyDescent="0.2">
      <c r="A48" s="80"/>
      <c r="B48" s="80"/>
      <c r="C48" s="80"/>
      <c r="D48" s="80"/>
      <c r="E48" s="80"/>
      <c r="F48" s="77"/>
      <c r="G48" s="77"/>
      <c r="H48" s="77"/>
      <c r="I48" s="77"/>
      <c r="J48" s="77"/>
      <c r="K48" s="77"/>
      <c r="L48" s="1"/>
      <c r="M48" s="81"/>
      <c r="N48" s="306">
        <v>137211</v>
      </c>
      <c r="O48" s="107">
        <v>44136</v>
      </c>
      <c r="P48" s="108">
        <v>117.93533333333333</v>
      </c>
      <c r="Q48" s="42"/>
      <c r="R48" s="42"/>
      <c r="S48" s="42"/>
      <c r="T48" s="42"/>
      <c r="U48" s="42"/>
      <c r="V48" s="42"/>
      <c r="W48" s="42"/>
    </row>
    <row r="49" spans="1:16" s="42" customFormat="1" x14ac:dyDescent="0.2">
      <c r="A49" s="80"/>
      <c r="D49" s="1"/>
      <c r="E49" s="80"/>
      <c r="F49" s="1"/>
      <c r="G49" s="1"/>
      <c r="H49" s="1"/>
      <c r="I49" s="1"/>
      <c r="J49" s="1"/>
      <c r="K49" s="1"/>
      <c r="L49" s="1"/>
      <c r="M49" s="81"/>
      <c r="N49" s="306">
        <v>97999</v>
      </c>
      <c r="O49" s="107">
        <v>44166</v>
      </c>
      <c r="P49" s="108">
        <v>107.92725</v>
      </c>
    </row>
    <row r="50" spans="1:16" s="42" customFormat="1" x14ac:dyDescent="0.2">
      <c r="A50" s="80"/>
      <c r="E50" s="80"/>
      <c r="F50" s="1"/>
      <c r="G50" s="1"/>
      <c r="H50" s="1"/>
      <c r="I50" s="1"/>
      <c r="J50" s="1"/>
      <c r="K50" s="1"/>
      <c r="L50" s="1"/>
      <c r="M50" s="81"/>
      <c r="N50" s="306">
        <v>82436</v>
      </c>
      <c r="O50" s="107">
        <v>44197</v>
      </c>
      <c r="P50" s="108">
        <v>100.52775</v>
      </c>
    </row>
    <row r="51" spans="1:16" s="42" customFormat="1" x14ac:dyDescent="0.2">
      <c r="A51" s="80"/>
      <c r="E51" s="80"/>
      <c r="F51" s="1"/>
      <c r="G51" s="1"/>
      <c r="H51" s="1"/>
      <c r="I51" s="1"/>
      <c r="J51" s="1"/>
      <c r="K51" s="1"/>
      <c r="L51" s="1"/>
      <c r="M51" s="81"/>
      <c r="N51" s="306">
        <v>230980</v>
      </c>
      <c r="O51" s="107">
        <v>44228</v>
      </c>
      <c r="P51" s="108">
        <v>105.14366666666668</v>
      </c>
    </row>
    <row r="52" spans="1:16" s="42" customFormat="1" x14ac:dyDescent="0.2">
      <c r="A52" s="80"/>
      <c r="E52" s="80"/>
      <c r="F52" s="1"/>
      <c r="G52" s="1"/>
      <c r="H52" s="1"/>
      <c r="I52" s="1"/>
      <c r="J52" s="1"/>
      <c r="K52" s="1"/>
      <c r="L52" s="1"/>
      <c r="M52" s="81"/>
      <c r="N52" s="306">
        <v>87073</v>
      </c>
      <c r="O52" s="107">
        <v>44256</v>
      </c>
      <c r="P52" s="108">
        <v>107.45274999999999</v>
      </c>
    </row>
    <row r="53" spans="1:16" s="42" customFormat="1" x14ac:dyDescent="0.2">
      <c r="A53" s="80"/>
      <c r="E53" s="80"/>
      <c r="F53" s="1"/>
      <c r="G53" s="1"/>
      <c r="H53" s="1"/>
      <c r="I53" s="1"/>
      <c r="J53" s="1"/>
      <c r="K53" s="1"/>
      <c r="L53" s="1"/>
      <c r="M53" s="81"/>
      <c r="N53" s="306">
        <v>78813</v>
      </c>
      <c r="O53" s="107">
        <v>44287</v>
      </c>
      <c r="P53" s="108">
        <v>112.04708333333333</v>
      </c>
    </row>
    <row r="54" spans="1:16" s="42" customFormat="1" x14ac:dyDescent="0.2">
      <c r="A54" s="80"/>
      <c r="E54" s="80"/>
      <c r="F54" s="1"/>
      <c r="G54" s="1"/>
      <c r="H54" s="1"/>
      <c r="I54" s="1"/>
      <c r="J54" s="1"/>
      <c r="K54" s="1"/>
      <c r="L54" s="1"/>
      <c r="M54" s="81"/>
      <c r="N54" s="306">
        <v>193005</v>
      </c>
      <c r="O54" s="107">
        <v>44317</v>
      </c>
      <c r="P54" s="108">
        <v>121.8175</v>
      </c>
    </row>
    <row r="55" spans="1:16" s="42" customFormat="1" x14ac:dyDescent="0.2">
      <c r="A55" s="80"/>
      <c r="E55" s="80"/>
      <c r="F55" s="1"/>
      <c r="G55" s="1"/>
      <c r="H55" s="1"/>
      <c r="I55" s="1"/>
      <c r="J55" s="1"/>
      <c r="K55" s="1"/>
      <c r="L55" s="1"/>
      <c r="M55" s="81"/>
      <c r="N55" s="306">
        <v>110090</v>
      </c>
      <c r="O55" s="107">
        <v>44348</v>
      </c>
      <c r="P55" s="108">
        <v>123.47016666666667</v>
      </c>
    </row>
    <row r="56" spans="1:16" s="42" customFormat="1" x14ac:dyDescent="0.2">
      <c r="A56" s="80"/>
      <c r="E56" s="80"/>
      <c r="F56" s="1"/>
      <c r="G56" s="1"/>
      <c r="H56" s="1"/>
      <c r="I56" s="1"/>
      <c r="J56" s="1"/>
      <c r="K56" s="1"/>
      <c r="L56" s="1"/>
      <c r="M56" s="81"/>
      <c r="N56" s="306">
        <v>105081</v>
      </c>
      <c r="O56" s="107">
        <v>44378</v>
      </c>
      <c r="P56" s="108">
        <v>119.98658333333333</v>
      </c>
    </row>
    <row r="57" spans="1:16" s="42" customFormat="1" x14ac:dyDescent="0.2">
      <c r="A57" s="80"/>
      <c r="E57" s="80"/>
      <c r="F57" s="1"/>
      <c r="G57" s="1"/>
      <c r="H57" s="1"/>
      <c r="I57" s="1"/>
      <c r="J57" s="1"/>
      <c r="K57" s="1"/>
      <c r="L57" s="1"/>
      <c r="M57" s="81"/>
      <c r="N57" s="306">
        <v>60370</v>
      </c>
      <c r="O57" s="107">
        <v>44409</v>
      </c>
      <c r="P57" s="108">
        <v>119.84841666666667</v>
      </c>
    </row>
    <row r="58" spans="1:16" s="42" customFormat="1" x14ac:dyDescent="0.2">
      <c r="A58" s="80"/>
      <c r="E58" s="80"/>
      <c r="F58" s="1"/>
      <c r="G58" s="1"/>
      <c r="H58" s="1"/>
      <c r="I58" s="1"/>
      <c r="J58" s="1"/>
      <c r="K58" s="1"/>
      <c r="L58" s="1"/>
      <c r="M58" s="81"/>
      <c r="N58" s="306">
        <v>90265</v>
      </c>
      <c r="O58" s="107">
        <v>44440</v>
      </c>
      <c r="P58" s="108">
        <v>113.86208333333333</v>
      </c>
    </row>
    <row r="59" spans="1:16" s="42" customFormat="1" x14ac:dyDescent="0.2">
      <c r="A59" s="80"/>
      <c r="E59" s="80"/>
      <c r="F59" s="1"/>
      <c r="G59" s="1"/>
      <c r="H59" s="1"/>
      <c r="I59" s="1"/>
      <c r="J59" s="1"/>
      <c r="K59" s="1"/>
      <c r="L59" s="1"/>
      <c r="M59" s="81"/>
      <c r="N59" s="306">
        <v>48840</v>
      </c>
      <c r="O59" s="107">
        <v>44470</v>
      </c>
      <c r="P59" s="108">
        <v>110.18025</v>
      </c>
    </row>
    <row r="60" spans="1:16" s="42" customFormat="1" x14ac:dyDescent="0.2">
      <c r="A60" s="80"/>
      <c r="E60" s="80"/>
      <c r="F60" s="1"/>
      <c r="G60" s="1"/>
      <c r="H60" s="1"/>
      <c r="I60" s="1"/>
      <c r="J60" s="1"/>
      <c r="K60" s="1"/>
      <c r="L60" s="1"/>
      <c r="M60" s="81"/>
      <c r="N60" s="306">
        <v>128347</v>
      </c>
      <c r="O60" s="107">
        <v>44501</v>
      </c>
      <c r="P60" s="108">
        <v>109.44158333333333</v>
      </c>
    </row>
    <row r="61" spans="1:16" s="42" customFormat="1" x14ac:dyDescent="0.2">
      <c r="A61" s="80"/>
      <c r="E61" s="80"/>
      <c r="F61" s="1"/>
      <c r="G61" s="1"/>
      <c r="H61" s="1"/>
      <c r="I61" s="1"/>
      <c r="J61" s="1"/>
      <c r="K61" s="1"/>
      <c r="L61" s="1"/>
      <c r="M61" s="81"/>
      <c r="N61" s="306">
        <v>93663</v>
      </c>
      <c r="O61" s="107">
        <v>44531</v>
      </c>
      <c r="P61" s="108">
        <v>109.08025000000001</v>
      </c>
    </row>
    <row r="62" spans="1:16" s="42" customFormat="1" x14ac:dyDescent="0.2">
      <c r="A62" s="80"/>
      <c r="E62" s="80"/>
      <c r="F62" s="1"/>
      <c r="G62" s="1"/>
      <c r="H62" s="1"/>
      <c r="I62" s="1"/>
      <c r="J62" s="1"/>
      <c r="K62" s="1"/>
      <c r="L62" s="1"/>
      <c r="M62" s="81"/>
      <c r="N62" s="306">
        <v>31351</v>
      </c>
      <c r="O62" s="107">
        <v>44562</v>
      </c>
      <c r="P62" s="108">
        <v>104.82316666666667</v>
      </c>
    </row>
    <row r="63" spans="1:16" s="42" customFormat="1" x14ac:dyDescent="0.2">
      <c r="A63" s="80"/>
      <c r="E63" s="80"/>
      <c r="F63" s="1"/>
      <c r="G63" s="1"/>
      <c r="H63" s="1"/>
      <c r="I63" s="1"/>
      <c r="J63" s="1"/>
      <c r="K63" s="1"/>
      <c r="L63" s="1"/>
      <c r="M63" s="81"/>
      <c r="N63" s="306">
        <v>177891</v>
      </c>
      <c r="O63" s="107">
        <v>44593</v>
      </c>
      <c r="P63" s="108">
        <v>100.39908333333332</v>
      </c>
    </row>
    <row r="64" spans="1:16" s="42" customFormat="1" x14ac:dyDescent="0.2">
      <c r="A64" s="80"/>
      <c r="E64" s="80"/>
      <c r="F64" s="1"/>
      <c r="G64" s="1"/>
      <c r="H64" s="1"/>
      <c r="I64" s="1"/>
      <c r="J64" s="1"/>
      <c r="K64" s="1"/>
      <c r="L64" s="1"/>
      <c r="M64" s="81"/>
      <c r="N64" s="306">
        <v>58463</v>
      </c>
      <c r="O64" s="107">
        <v>44621</v>
      </c>
      <c r="P64" s="108">
        <v>98.014916666666664</v>
      </c>
    </row>
    <row r="65" spans="1:16" s="42" customFormat="1" x14ac:dyDescent="0.2">
      <c r="A65" s="80"/>
      <c r="E65" s="80"/>
      <c r="F65" s="1"/>
      <c r="G65" s="1"/>
      <c r="H65" s="1"/>
      <c r="I65" s="1"/>
      <c r="J65" s="1"/>
      <c r="K65" s="1"/>
      <c r="L65" s="1"/>
      <c r="M65" s="81"/>
      <c r="N65" s="306">
        <v>149682</v>
      </c>
      <c r="O65" s="107">
        <v>44652</v>
      </c>
      <c r="P65" s="108">
        <v>103.92066666666668</v>
      </c>
    </row>
    <row r="66" spans="1:16" s="42" customFormat="1" x14ac:dyDescent="0.2">
      <c r="A66" s="80"/>
      <c r="E66" s="80"/>
      <c r="F66" s="1"/>
      <c r="G66" s="1"/>
      <c r="H66" s="1"/>
      <c r="I66" s="1"/>
      <c r="J66" s="1"/>
      <c r="K66" s="1"/>
      <c r="L66" s="1"/>
      <c r="M66" s="81"/>
      <c r="N66" s="306">
        <v>152849</v>
      </c>
      <c r="O66" s="107">
        <v>44682</v>
      </c>
      <c r="P66" s="108">
        <v>100.57433333333333</v>
      </c>
    </row>
    <row r="67" spans="1:16" s="42" customFormat="1" x14ac:dyDescent="0.2">
      <c r="A67" s="80"/>
      <c r="E67" s="80"/>
      <c r="F67" s="1"/>
      <c r="G67" s="1"/>
      <c r="H67" s="1"/>
      <c r="I67" s="1"/>
      <c r="J67" s="1"/>
      <c r="K67" s="1"/>
      <c r="L67" s="1"/>
      <c r="M67" s="81"/>
      <c r="N67" s="306">
        <v>133585</v>
      </c>
      <c r="O67" s="107">
        <v>44713</v>
      </c>
      <c r="P67" s="108">
        <v>102.53225</v>
      </c>
    </row>
    <row r="68" spans="1:16" s="42" customFormat="1" x14ac:dyDescent="0.2">
      <c r="A68" s="80"/>
      <c r="E68" s="80"/>
      <c r="F68" s="1"/>
      <c r="G68" s="1"/>
      <c r="H68" s="1"/>
      <c r="I68" s="1"/>
      <c r="J68" s="1"/>
      <c r="K68" s="1"/>
      <c r="L68" s="1"/>
      <c r="M68" s="81"/>
      <c r="N68" s="306">
        <v>293214</v>
      </c>
      <c r="O68" s="107">
        <v>44743</v>
      </c>
      <c r="P68" s="108">
        <v>118.21</v>
      </c>
    </row>
    <row r="69" spans="1:16" s="42" customFormat="1" x14ac:dyDescent="0.2">
      <c r="A69" s="80"/>
      <c r="E69" s="80"/>
      <c r="F69" s="1"/>
      <c r="G69" s="1"/>
      <c r="H69" s="1"/>
      <c r="I69" s="1"/>
      <c r="J69" s="1"/>
      <c r="K69" s="1"/>
      <c r="L69" s="1"/>
      <c r="M69" s="81"/>
      <c r="N69" s="306">
        <v>248137</v>
      </c>
      <c r="O69" s="107">
        <v>44774</v>
      </c>
      <c r="P69" s="108">
        <v>133.85724999999999</v>
      </c>
    </row>
    <row r="70" spans="1:16" s="42" customFormat="1" x14ac:dyDescent="0.2">
      <c r="A70" s="80"/>
      <c r="E70" s="80"/>
      <c r="F70" s="1"/>
      <c r="G70" s="1"/>
      <c r="H70" s="1"/>
      <c r="I70" s="1"/>
      <c r="J70" s="1"/>
      <c r="K70" s="1"/>
      <c r="L70" s="1"/>
      <c r="M70" s="81"/>
      <c r="N70" s="306">
        <v>193809</v>
      </c>
      <c r="O70" s="107">
        <v>44805</v>
      </c>
      <c r="P70" s="108">
        <v>142.48591666666667</v>
      </c>
    </row>
    <row r="71" spans="1:16" s="42" customFormat="1" x14ac:dyDescent="0.2">
      <c r="A71" s="80"/>
      <c r="E71" s="80"/>
      <c r="F71" s="1"/>
      <c r="G71" s="1"/>
      <c r="H71" s="1"/>
      <c r="I71" s="1"/>
      <c r="J71" s="1"/>
      <c r="K71" s="1"/>
      <c r="L71" s="1"/>
      <c r="M71" s="81"/>
      <c r="N71" s="306">
        <v>202716</v>
      </c>
      <c r="O71" s="107">
        <v>44835</v>
      </c>
      <c r="P71" s="108">
        <v>155.30891666666665</v>
      </c>
    </row>
    <row r="72" spans="1:16" s="42" customFormat="1" x14ac:dyDescent="0.2">
      <c r="A72" s="80"/>
      <c r="E72" s="80"/>
      <c r="F72" s="1"/>
      <c r="G72" s="1"/>
      <c r="H72" s="1"/>
      <c r="I72" s="1"/>
      <c r="J72" s="1"/>
      <c r="K72" s="1"/>
      <c r="L72" s="1"/>
      <c r="M72" s="81"/>
      <c r="N72" s="306">
        <v>114990</v>
      </c>
      <c r="O72" s="107">
        <v>44866</v>
      </c>
      <c r="P72" s="108">
        <v>154.19583333333335</v>
      </c>
    </row>
    <row r="73" spans="1:16" s="42" customFormat="1" x14ac:dyDescent="0.2">
      <c r="A73" s="80"/>
      <c r="E73" s="80"/>
      <c r="F73" s="1"/>
      <c r="G73" s="1"/>
      <c r="H73" s="1"/>
      <c r="I73" s="1"/>
      <c r="J73" s="1"/>
      <c r="K73" s="1"/>
      <c r="L73" s="1"/>
      <c r="M73" s="81"/>
      <c r="N73" s="81"/>
      <c r="O73" s="81"/>
      <c r="P73" s="81"/>
    </row>
    <row r="74" spans="1:16" s="42" customFormat="1" x14ac:dyDescent="0.2">
      <c r="A74" s="80"/>
      <c r="E74" s="80"/>
      <c r="F74" s="1"/>
      <c r="G74" s="1"/>
      <c r="H74" s="1"/>
      <c r="I74" s="1"/>
      <c r="J74" s="1"/>
      <c r="K74" s="1"/>
      <c r="L74" s="1"/>
      <c r="M74" s="81"/>
      <c r="N74" s="81"/>
      <c r="O74" s="81"/>
      <c r="P74" s="81"/>
    </row>
    <row r="75" spans="1:16" s="42" customFormat="1" x14ac:dyDescent="0.2">
      <c r="A75" s="80"/>
      <c r="E75" s="80"/>
      <c r="F75" s="1"/>
      <c r="G75" s="1"/>
      <c r="H75" s="1"/>
      <c r="I75" s="1"/>
      <c r="J75" s="1"/>
      <c r="K75" s="1"/>
      <c r="L75" s="1"/>
      <c r="M75" s="81"/>
      <c r="N75" s="81"/>
      <c r="O75" s="81"/>
      <c r="P75" s="81"/>
    </row>
    <row r="76" spans="1:16" s="42" customFormat="1" x14ac:dyDescent="0.2">
      <c r="A76" s="80"/>
      <c r="E76" s="80"/>
      <c r="F76" s="1"/>
      <c r="G76" s="1"/>
      <c r="H76" s="1"/>
      <c r="I76" s="1"/>
      <c r="J76" s="1"/>
      <c r="K76" s="1"/>
      <c r="L76" s="1"/>
      <c r="M76" s="81"/>
      <c r="N76" s="81"/>
      <c r="O76" s="81"/>
      <c r="P76" s="81"/>
    </row>
    <row r="77" spans="1:16" s="42" customFormat="1" x14ac:dyDescent="0.2">
      <c r="A77" s="80"/>
      <c r="E77" s="80"/>
      <c r="F77" s="1"/>
      <c r="G77" s="1"/>
      <c r="H77" s="1"/>
      <c r="I77" s="1"/>
      <c r="J77" s="1"/>
      <c r="K77" s="1"/>
      <c r="L77" s="1"/>
      <c r="M77" s="81"/>
      <c r="N77" s="81"/>
      <c r="O77" s="81"/>
      <c r="P77" s="81"/>
    </row>
    <row r="78" spans="1:16" s="42" customFormat="1" x14ac:dyDescent="0.2">
      <c r="A78" s="80"/>
      <c r="E78" s="80"/>
      <c r="F78" s="1"/>
      <c r="G78" s="1"/>
      <c r="H78" s="1"/>
      <c r="I78" s="1"/>
      <c r="J78" s="1"/>
      <c r="K78" s="1"/>
      <c r="L78" s="1"/>
      <c r="M78" s="81"/>
      <c r="N78" s="81"/>
      <c r="O78" s="81"/>
      <c r="P78" s="81"/>
    </row>
    <row r="79" spans="1:16" s="42" customFormat="1" x14ac:dyDescent="0.2">
      <c r="A79" s="80"/>
      <c r="E79" s="80"/>
      <c r="F79" s="1"/>
      <c r="G79" s="1"/>
      <c r="H79" s="1"/>
      <c r="I79" s="1"/>
      <c r="J79" s="1"/>
      <c r="K79" s="1"/>
      <c r="L79" s="1"/>
      <c r="M79" s="81"/>
      <c r="N79" s="81"/>
      <c r="O79" s="81"/>
      <c r="P79" s="81"/>
    </row>
    <row r="80" spans="1:16" s="42" customFormat="1" x14ac:dyDescent="0.2">
      <c r="A80" s="80"/>
      <c r="E80" s="80"/>
      <c r="F80" s="1"/>
      <c r="G80" s="1"/>
      <c r="H80" s="1"/>
      <c r="I80" s="1"/>
      <c r="J80" s="1"/>
      <c r="K80" s="1"/>
      <c r="L80" s="1"/>
      <c r="M80" s="81"/>
      <c r="N80" s="81"/>
      <c r="O80" s="81"/>
      <c r="P80" s="81"/>
    </row>
    <row r="81" spans="1:16" s="42" customFormat="1" x14ac:dyDescent="0.2">
      <c r="A81" s="80"/>
      <c r="E81" s="80"/>
      <c r="F81" s="1"/>
      <c r="G81" s="1"/>
      <c r="H81" s="1"/>
      <c r="I81" s="1"/>
      <c r="J81" s="1"/>
      <c r="K81" s="1"/>
      <c r="L81" s="1"/>
      <c r="M81" s="306"/>
      <c r="N81" s="81"/>
      <c r="O81" s="81"/>
      <c r="P81" s="81"/>
    </row>
    <row r="82" spans="1:16" s="42" customFormat="1" x14ac:dyDescent="0.2">
      <c r="A82" s="80"/>
      <c r="E82" s="80"/>
      <c r="F82" s="1"/>
      <c r="G82" s="1"/>
      <c r="H82" s="1"/>
      <c r="I82" s="1"/>
      <c r="J82" s="1"/>
      <c r="K82" s="1"/>
      <c r="L82" s="1"/>
      <c r="M82" s="81"/>
      <c r="N82" s="81"/>
      <c r="O82" s="81"/>
      <c r="P82" s="81"/>
    </row>
    <row r="83" spans="1:16" s="42" customFormat="1" x14ac:dyDescent="0.2">
      <c r="A83" s="80"/>
      <c r="E83" s="80"/>
      <c r="F83" s="1"/>
      <c r="G83" s="1"/>
      <c r="H83" s="1"/>
      <c r="I83" s="1"/>
      <c r="J83" s="1"/>
      <c r="K83" s="1"/>
      <c r="L83" s="1"/>
      <c r="M83" s="81"/>
      <c r="N83" s="81"/>
      <c r="O83" s="81"/>
      <c r="P83" s="81"/>
    </row>
    <row r="84" spans="1:16" s="42" customFormat="1" x14ac:dyDescent="0.2">
      <c r="A84" s="80"/>
      <c r="E84" s="80"/>
      <c r="F84" s="1"/>
      <c r="G84" s="1"/>
      <c r="H84" s="1"/>
      <c r="I84" s="1"/>
      <c r="J84" s="1"/>
      <c r="K84" s="1"/>
      <c r="L84" s="1"/>
      <c r="M84" s="81"/>
      <c r="N84" s="81"/>
      <c r="O84" s="81"/>
      <c r="P84" s="81"/>
    </row>
    <row r="85" spans="1:16" s="42" customFormat="1" x14ac:dyDescent="0.2">
      <c r="A85" s="80"/>
      <c r="E85" s="80"/>
      <c r="F85" s="1"/>
      <c r="G85" s="1"/>
      <c r="H85" s="1"/>
      <c r="I85" s="1"/>
      <c r="J85" s="1"/>
      <c r="K85" s="1"/>
      <c r="L85" s="1"/>
      <c r="M85" s="81"/>
      <c r="N85" s="81"/>
      <c r="O85" s="81"/>
      <c r="P85" s="81"/>
    </row>
    <row r="86" spans="1:16" s="42" customFormat="1" x14ac:dyDescent="0.2">
      <c r="A86" s="80"/>
      <c r="E86" s="80"/>
      <c r="F86" s="1"/>
      <c r="G86" s="1"/>
      <c r="H86" s="1"/>
      <c r="I86" s="1"/>
      <c r="J86" s="1"/>
      <c r="K86" s="1"/>
      <c r="L86" s="1"/>
      <c r="M86" s="81"/>
      <c r="N86" s="81"/>
      <c r="O86" s="81"/>
      <c r="P86" s="81"/>
    </row>
    <row r="87" spans="1:16" s="42" customFormat="1" x14ac:dyDescent="0.2">
      <c r="A87" s="80"/>
      <c r="E87" s="80"/>
      <c r="F87" s="1"/>
      <c r="G87" s="1"/>
      <c r="H87" s="1"/>
      <c r="I87" s="1"/>
      <c r="J87" s="1"/>
      <c r="K87" s="1"/>
      <c r="L87" s="1"/>
      <c r="M87" s="81"/>
      <c r="N87" s="81"/>
      <c r="O87" s="81"/>
      <c r="P87" s="81"/>
    </row>
    <row r="88" spans="1:16" s="42" customFormat="1" x14ac:dyDescent="0.2">
      <c r="A88" s="80"/>
      <c r="E88" s="80"/>
      <c r="F88" s="1"/>
      <c r="G88" s="1"/>
      <c r="H88" s="1"/>
      <c r="I88" s="1"/>
      <c r="J88" s="1"/>
      <c r="K88" s="1"/>
      <c r="L88" s="1"/>
      <c r="M88" s="81"/>
      <c r="N88" s="81"/>
      <c r="O88" s="81"/>
      <c r="P88" s="81"/>
    </row>
    <row r="89" spans="1:16" s="42" customFormat="1" x14ac:dyDescent="0.2">
      <c r="A89" s="80"/>
      <c r="E89" s="80"/>
      <c r="F89" s="1"/>
      <c r="G89" s="1"/>
      <c r="H89" s="1"/>
      <c r="I89" s="1"/>
      <c r="J89" s="1"/>
      <c r="K89" s="1"/>
      <c r="L89" s="1"/>
      <c r="M89" s="81"/>
      <c r="N89" s="81"/>
      <c r="O89" s="81"/>
      <c r="P89" s="81"/>
    </row>
    <row r="90" spans="1:16" s="42" customFormat="1" x14ac:dyDescent="0.2">
      <c r="A90" s="80"/>
      <c r="E90" s="80"/>
      <c r="F90" s="1"/>
      <c r="G90" s="1"/>
      <c r="H90" s="1"/>
      <c r="I90" s="1"/>
      <c r="J90" s="1"/>
      <c r="K90" s="1"/>
      <c r="L90" s="1"/>
      <c r="M90" s="81"/>
      <c r="N90" s="81"/>
      <c r="O90" s="81"/>
      <c r="P90" s="81"/>
    </row>
    <row r="91" spans="1:16" s="42" customFormat="1" x14ac:dyDescent="0.2">
      <c r="A91" s="80"/>
      <c r="E91" s="80"/>
      <c r="F91" s="1"/>
      <c r="G91" s="1"/>
      <c r="H91" s="1"/>
      <c r="I91" s="1"/>
      <c r="J91" s="1"/>
      <c r="K91" s="1"/>
      <c r="L91" s="1"/>
      <c r="M91" s="81"/>
      <c r="N91" s="81"/>
      <c r="O91" s="81"/>
      <c r="P91" s="81"/>
    </row>
    <row r="92" spans="1:16" s="42" customFormat="1" x14ac:dyDescent="0.2">
      <c r="A92" s="1"/>
      <c r="E92" s="1"/>
      <c r="F92" s="1"/>
      <c r="G92" s="1"/>
      <c r="H92" s="1"/>
      <c r="I92" s="1"/>
      <c r="J92" s="1"/>
      <c r="K92" s="1"/>
      <c r="L92" s="1"/>
      <c r="M92" s="81"/>
      <c r="N92" s="81"/>
      <c r="O92" s="81"/>
      <c r="P92" s="81"/>
    </row>
    <row r="93" spans="1:16" s="42" customFormat="1" x14ac:dyDescent="0.2">
      <c r="A93" s="1"/>
      <c r="E93" s="1"/>
      <c r="F93" s="1"/>
      <c r="G93" s="1"/>
      <c r="H93" s="1"/>
      <c r="I93" s="1"/>
      <c r="J93" s="1"/>
      <c r="K93" s="1"/>
      <c r="L93" s="1"/>
      <c r="M93" s="81"/>
      <c r="N93" s="81"/>
      <c r="O93" s="81"/>
      <c r="P93" s="81"/>
    </row>
    <row r="94" spans="1:16" s="42" customFormat="1" x14ac:dyDescent="0.2">
      <c r="A94" s="1"/>
      <c r="E94" s="1"/>
      <c r="F94" s="1"/>
      <c r="G94" s="1"/>
      <c r="H94" s="1"/>
      <c r="I94" s="1"/>
      <c r="J94" s="1"/>
      <c r="K94" s="1"/>
      <c r="L94" s="1"/>
      <c r="M94" s="81"/>
      <c r="N94" s="81"/>
      <c r="O94" s="81"/>
      <c r="P94" s="81"/>
    </row>
    <row r="95" spans="1:16" s="42" customFormat="1" x14ac:dyDescent="0.2">
      <c r="A95" s="1"/>
      <c r="E95" s="1"/>
      <c r="F95" s="1"/>
      <c r="G95" s="1"/>
      <c r="H95" s="1"/>
      <c r="I95" s="1"/>
      <c r="J95" s="1"/>
      <c r="K95" s="1"/>
      <c r="L95" s="1"/>
      <c r="M95" s="81"/>
      <c r="N95" s="81"/>
      <c r="O95" s="81"/>
      <c r="P95" s="81"/>
    </row>
    <row r="96" spans="1:16" s="42" customFormat="1" x14ac:dyDescent="0.2">
      <c r="A96" s="1"/>
      <c r="E96" s="1"/>
      <c r="F96" s="1"/>
      <c r="G96" s="1"/>
      <c r="H96" s="1"/>
      <c r="I96" s="1"/>
      <c r="J96" s="1"/>
      <c r="K96" s="1"/>
      <c r="L96" s="1"/>
      <c r="M96" s="81"/>
      <c r="N96" s="81"/>
      <c r="O96" s="81"/>
      <c r="P96" s="81"/>
    </row>
    <row r="97" spans="1:16" s="42" customFormat="1" x14ac:dyDescent="0.2">
      <c r="A97" s="1"/>
      <c r="E97" s="1"/>
      <c r="F97" s="1"/>
      <c r="G97" s="1"/>
      <c r="H97" s="1"/>
      <c r="I97" s="1"/>
      <c r="J97" s="1"/>
      <c r="K97" s="1"/>
      <c r="L97" s="1"/>
      <c r="M97" s="81"/>
      <c r="N97" s="81"/>
      <c r="O97" s="81"/>
      <c r="P97" s="81"/>
    </row>
    <row r="98" spans="1:16" s="42" customFormat="1" x14ac:dyDescent="0.2">
      <c r="A98" s="1"/>
      <c r="E98" s="1"/>
      <c r="F98" s="1"/>
      <c r="G98" s="1"/>
      <c r="H98" s="1"/>
      <c r="I98" s="1"/>
      <c r="J98" s="1"/>
      <c r="K98" s="1"/>
      <c r="L98" s="1"/>
      <c r="M98" s="81"/>
      <c r="N98" s="81"/>
      <c r="O98" s="81"/>
      <c r="P98" s="81"/>
    </row>
    <row r="99" spans="1:16" s="42" customFormat="1" x14ac:dyDescent="0.2">
      <c r="A99" s="1"/>
      <c r="E99" s="1"/>
      <c r="F99" s="1"/>
      <c r="G99" s="1"/>
      <c r="H99" s="1"/>
      <c r="I99" s="1"/>
      <c r="J99" s="1"/>
      <c r="K99" s="1"/>
      <c r="L99" s="1"/>
      <c r="M99" s="81"/>
      <c r="N99" s="81"/>
      <c r="O99" s="81"/>
      <c r="P99" s="81"/>
    </row>
    <row r="100" spans="1:16" s="42" customFormat="1" x14ac:dyDescent="0.2">
      <c r="A100" s="1"/>
      <c r="E100" s="1"/>
      <c r="F100" s="1"/>
      <c r="G100" s="1"/>
      <c r="H100" s="1"/>
      <c r="I100" s="1"/>
      <c r="J100" s="1"/>
      <c r="K100" s="1"/>
      <c r="L100" s="1"/>
      <c r="M100" s="81"/>
      <c r="N100" s="81"/>
      <c r="O100" s="81"/>
      <c r="P100" s="81"/>
    </row>
    <row r="101" spans="1:16" s="42" customFormat="1" x14ac:dyDescent="0.2">
      <c r="A101" s="1"/>
      <c r="E101" s="1"/>
      <c r="F101" s="1"/>
      <c r="G101" s="1"/>
      <c r="H101" s="1"/>
      <c r="I101" s="1"/>
      <c r="J101" s="1"/>
      <c r="K101" s="1"/>
      <c r="L101" s="1"/>
      <c r="M101" s="81"/>
      <c r="N101" s="81"/>
      <c r="O101" s="81"/>
      <c r="P101" s="81"/>
    </row>
    <row r="102" spans="1:16" s="42" customFormat="1" x14ac:dyDescent="0.2">
      <c r="A102" s="1"/>
      <c r="E102" s="1"/>
      <c r="F102" s="1"/>
      <c r="G102" s="1"/>
      <c r="H102" s="1"/>
      <c r="I102" s="1"/>
      <c r="J102" s="1"/>
      <c r="K102" s="1"/>
      <c r="L102" s="1"/>
      <c r="M102" s="81"/>
      <c r="N102" s="81"/>
      <c r="O102" s="81"/>
      <c r="P102" s="81"/>
    </row>
    <row r="103" spans="1:16" s="42" customFormat="1" x14ac:dyDescent="0.2">
      <c r="A103" s="1"/>
      <c r="E103" s="1"/>
      <c r="F103" s="1"/>
      <c r="G103" s="1"/>
      <c r="H103" s="1"/>
      <c r="I103" s="1"/>
      <c r="J103" s="1"/>
      <c r="K103" s="1"/>
      <c r="L103" s="1"/>
      <c r="M103" s="81"/>
      <c r="N103" s="81"/>
      <c r="O103" s="81"/>
      <c r="P103" s="81"/>
    </row>
    <row r="104" spans="1:16" s="42" customFormat="1" x14ac:dyDescent="0.2">
      <c r="A104" s="1"/>
      <c r="E104" s="1"/>
      <c r="F104" s="1"/>
      <c r="G104" s="1"/>
      <c r="H104" s="1"/>
      <c r="I104" s="1"/>
      <c r="J104" s="1"/>
      <c r="K104" s="1"/>
      <c r="L104" s="1"/>
      <c r="M104" s="81"/>
      <c r="N104" s="81"/>
      <c r="O104" s="81"/>
      <c r="P104" s="81"/>
    </row>
    <row r="105" spans="1:16" s="42" customFormat="1" x14ac:dyDescent="0.2">
      <c r="A105" s="1"/>
      <c r="E105" s="1"/>
      <c r="F105" s="1"/>
      <c r="G105" s="1"/>
      <c r="H105" s="1"/>
      <c r="I105" s="1"/>
      <c r="J105" s="1"/>
      <c r="K105" s="1"/>
      <c r="L105" s="1"/>
      <c r="M105" s="81"/>
      <c r="N105" s="81"/>
      <c r="O105" s="81"/>
      <c r="P105" s="81"/>
    </row>
    <row r="106" spans="1:16" s="42" customFormat="1" x14ac:dyDescent="0.2">
      <c r="A106" s="1"/>
      <c r="E106" s="1"/>
      <c r="F106" s="1"/>
      <c r="G106" s="1"/>
      <c r="H106" s="1"/>
      <c r="I106" s="1"/>
      <c r="J106" s="1"/>
      <c r="K106" s="1"/>
      <c r="L106" s="1"/>
      <c r="M106" s="81"/>
      <c r="N106" s="81"/>
      <c r="O106" s="81"/>
      <c r="P106" s="81"/>
    </row>
    <row r="107" spans="1:16" s="42" customFormat="1" x14ac:dyDescent="0.2">
      <c r="A107" s="1"/>
      <c r="E107" s="1"/>
      <c r="F107" s="1"/>
      <c r="G107" s="1"/>
      <c r="H107" s="1"/>
      <c r="I107" s="1"/>
      <c r="J107" s="1"/>
      <c r="K107" s="1"/>
      <c r="L107" s="1"/>
      <c r="M107" s="81"/>
      <c r="N107" s="81"/>
      <c r="O107" s="81"/>
      <c r="P107" s="81"/>
    </row>
    <row r="108" spans="1:16" s="42" customFormat="1" x14ac:dyDescent="0.2">
      <c r="A108" s="1"/>
      <c r="E108" s="1"/>
      <c r="F108" s="1"/>
      <c r="G108" s="1"/>
      <c r="H108" s="1"/>
      <c r="I108" s="1"/>
      <c r="J108" s="1"/>
      <c r="K108" s="1"/>
      <c r="L108" s="1"/>
      <c r="M108" s="81"/>
      <c r="N108" s="81"/>
      <c r="O108" s="81"/>
      <c r="P108" s="81"/>
    </row>
    <row r="109" spans="1:16" s="42" customFormat="1" x14ac:dyDescent="0.2">
      <c r="A109" s="1"/>
      <c r="E109" s="1"/>
      <c r="F109" s="1"/>
      <c r="G109" s="1"/>
      <c r="H109" s="1"/>
      <c r="I109" s="1"/>
      <c r="J109" s="1"/>
      <c r="K109" s="1"/>
      <c r="L109" s="1"/>
      <c r="M109" s="81"/>
      <c r="N109" s="81"/>
      <c r="O109" s="81"/>
      <c r="P109" s="81"/>
    </row>
    <row r="110" spans="1:16" s="42" customFormat="1" x14ac:dyDescent="0.2">
      <c r="A110" s="1"/>
      <c r="E110" s="97"/>
      <c r="F110" s="97"/>
      <c r="G110" s="97"/>
      <c r="H110" s="97"/>
      <c r="I110" s="97"/>
      <c r="J110" s="97"/>
      <c r="K110" s="97"/>
      <c r="L110" s="1"/>
      <c r="M110" s="81"/>
      <c r="N110" s="81"/>
      <c r="O110" s="81"/>
      <c r="P110" s="81"/>
    </row>
    <row r="111" spans="1:16" s="42" customFormat="1" x14ac:dyDescent="0.2">
      <c r="A111" s="1"/>
      <c r="E111" s="97"/>
      <c r="F111" s="97"/>
      <c r="G111" s="97"/>
      <c r="H111" s="97"/>
      <c r="I111" s="97"/>
      <c r="J111" s="97"/>
      <c r="K111" s="97"/>
      <c r="L111" s="1"/>
      <c r="M111" s="81"/>
      <c r="N111" s="81"/>
      <c r="O111" s="81"/>
      <c r="P111" s="81"/>
    </row>
    <row r="112" spans="1:16" s="42" customFormat="1" x14ac:dyDescent="0.2">
      <c r="A112" s="1"/>
      <c r="E112" s="97"/>
      <c r="F112" s="97"/>
      <c r="G112" s="97"/>
      <c r="H112" s="97"/>
      <c r="I112" s="97"/>
      <c r="J112" s="97"/>
      <c r="K112" s="97"/>
      <c r="L112" s="1"/>
      <c r="M112" s="81"/>
      <c r="N112" s="81"/>
      <c r="O112" s="81"/>
      <c r="P112" s="81"/>
    </row>
    <row r="113" spans="1:16" s="42" customFormat="1" x14ac:dyDescent="0.2">
      <c r="A113" s="1"/>
      <c r="E113" s="97"/>
      <c r="F113" s="97"/>
      <c r="G113" s="97"/>
      <c r="H113" s="97"/>
      <c r="I113" s="97"/>
      <c r="J113" s="97"/>
      <c r="K113" s="97"/>
      <c r="L113" s="1"/>
      <c r="M113" s="81"/>
      <c r="N113" s="81"/>
      <c r="O113" s="81"/>
      <c r="P113" s="81"/>
    </row>
    <row r="114" spans="1:16" s="42" customFormat="1" x14ac:dyDescent="0.2">
      <c r="A114" s="1"/>
      <c r="E114" s="97"/>
      <c r="F114" s="97"/>
      <c r="G114" s="97"/>
      <c r="H114" s="97"/>
      <c r="I114" s="97"/>
      <c r="J114" s="97"/>
      <c r="K114" s="97"/>
      <c r="L114" s="1"/>
      <c r="M114" s="81"/>
      <c r="N114" s="81"/>
      <c r="O114" s="81"/>
      <c r="P114" s="81"/>
    </row>
    <row r="115" spans="1:16" s="42" customFormat="1" x14ac:dyDescent="0.2">
      <c r="A115" s="1"/>
      <c r="E115" s="97"/>
      <c r="F115" s="97"/>
      <c r="G115" s="97"/>
      <c r="H115" s="97"/>
      <c r="I115" s="97"/>
      <c r="J115" s="97"/>
      <c r="K115" s="97"/>
      <c r="L115" s="1"/>
      <c r="M115" s="81"/>
      <c r="N115" s="81"/>
      <c r="O115" s="81"/>
      <c r="P115" s="81"/>
    </row>
    <row r="116" spans="1:16" s="42" customFormat="1" x14ac:dyDescent="0.2">
      <c r="A116" s="1"/>
      <c r="E116" s="97"/>
      <c r="F116" s="97"/>
      <c r="G116" s="97"/>
      <c r="H116" s="97"/>
      <c r="I116" s="97"/>
      <c r="J116" s="97"/>
      <c r="K116" s="97"/>
      <c r="L116" s="1"/>
      <c r="M116" s="81"/>
      <c r="N116" s="81"/>
      <c r="O116" s="81"/>
      <c r="P116" s="81"/>
    </row>
    <row r="117" spans="1:16" s="42" customFormat="1" x14ac:dyDescent="0.2">
      <c r="A117" s="1"/>
      <c r="E117" s="97"/>
      <c r="F117" s="97"/>
      <c r="G117" s="97"/>
      <c r="H117" s="97"/>
      <c r="I117" s="97"/>
      <c r="J117" s="97"/>
      <c r="K117" s="97"/>
      <c r="L117" s="1"/>
      <c r="M117" s="81"/>
      <c r="N117" s="81"/>
      <c r="O117" s="81"/>
      <c r="P117" s="81"/>
    </row>
    <row r="118" spans="1:16" s="42" customFormat="1" x14ac:dyDescent="0.2">
      <c r="A118" s="1"/>
      <c r="E118" s="97"/>
      <c r="F118" s="97"/>
      <c r="G118" s="97"/>
      <c r="H118" s="97"/>
      <c r="I118" s="97"/>
      <c r="J118" s="97"/>
      <c r="K118" s="97"/>
      <c r="L118" s="1"/>
      <c r="M118" s="81"/>
      <c r="N118" s="81"/>
      <c r="O118" s="81"/>
      <c r="P118" s="81"/>
    </row>
    <row r="119" spans="1:16" s="42" customFormat="1" x14ac:dyDescent="0.2">
      <c r="A119" s="1"/>
      <c r="E119" s="97"/>
      <c r="F119" s="97"/>
      <c r="G119" s="97"/>
      <c r="H119" s="97"/>
      <c r="I119" s="97"/>
      <c r="J119" s="97"/>
      <c r="K119" s="97"/>
      <c r="L119" s="1"/>
      <c r="M119" s="81"/>
      <c r="N119" s="81"/>
      <c r="O119" s="81"/>
      <c r="P119" s="81"/>
    </row>
    <row r="120" spans="1:16" s="42" customFormat="1" x14ac:dyDescent="0.2">
      <c r="A120" s="1"/>
      <c r="E120" s="97"/>
      <c r="F120" s="97"/>
      <c r="G120" s="97"/>
      <c r="H120" s="97"/>
      <c r="I120" s="97"/>
      <c r="J120" s="97"/>
      <c r="K120" s="97"/>
      <c r="L120" s="1"/>
      <c r="M120" s="81"/>
      <c r="N120" s="81"/>
      <c r="O120" s="81"/>
      <c r="P120" s="81"/>
    </row>
    <row r="121" spans="1:16" s="42" customFormat="1" x14ac:dyDescent="0.2">
      <c r="A121" s="1"/>
      <c r="E121" s="97"/>
      <c r="F121" s="97"/>
      <c r="G121" s="97"/>
      <c r="H121" s="97"/>
      <c r="I121" s="97"/>
      <c r="J121" s="97"/>
      <c r="K121" s="97"/>
      <c r="L121" s="1"/>
      <c r="M121" s="81"/>
      <c r="N121" s="81"/>
      <c r="O121" s="81"/>
      <c r="P121" s="81"/>
    </row>
    <row r="122" spans="1:16" s="42" customFormat="1" x14ac:dyDescent="0.2">
      <c r="A122" s="1"/>
      <c r="E122" s="97"/>
      <c r="F122" s="97"/>
      <c r="G122" s="97"/>
      <c r="H122" s="97"/>
      <c r="I122" s="97"/>
      <c r="J122" s="97"/>
      <c r="K122" s="1"/>
      <c r="L122" s="1"/>
      <c r="M122" s="81"/>
      <c r="N122" s="81"/>
      <c r="O122" s="81"/>
      <c r="P122" s="81"/>
    </row>
    <row r="123" spans="1:16" s="42" customFormat="1" x14ac:dyDescent="0.2">
      <c r="A123" s="1"/>
      <c r="E123" s="97"/>
      <c r="F123" s="97"/>
      <c r="G123" s="97"/>
      <c r="H123" s="97"/>
      <c r="I123" s="97"/>
      <c r="J123" s="97"/>
      <c r="K123" s="1"/>
      <c r="L123" s="1"/>
      <c r="M123" s="81"/>
      <c r="N123" s="81"/>
      <c r="O123" s="81"/>
      <c r="P123" s="81"/>
    </row>
    <row r="124" spans="1:16" s="42" customFormat="1" x14ac:dyDescent="0.2">
      <c r="A124" s="1"/>
      <c r="E124" s="97"/>
      <c r="F124" s="97"/>
      <c r="G124" s="97"/>
      <c r="H124" s="97"/>
      <c r="I124" s="97"/>
      <c r="J124" s="97"/>
      <c r="K124" s="1"/>
      <c r="L124" s="1"/>
      <c r="M124" s="81"/>
      <c r="N124" s="81"/>
      <c r="O124" s="81"/>
      <c r="P124" s="81"/>
    </row>
    <row r="125" spans="1:16" s="42" customFormat="1" x14ac:dyDescent="0.2">
      <c r="A125" s="1"/>
      <c r="E125" s="97"/>
      <c r="F125" s="97"/>
      <c r="G125" s="97"/>
      <c r="H125" s="97"/>
      <c r="I125" s="97"/>
      <c r="J125" s="97"/>
      <c r="K125" s="1"/>
      <c r="L125" s="1"/>
      <c r="M125" s="81"/>
      <c r="N125" s="81"/>
      <c r="O125" s="81"/>
      <c r="P125" s="81"/>
    </row>
    <row r="126" spans="1:16" s="42" customFormat="1" x14ac:dyDescent="0.2">
      <c r="A126" s="1"/>
      <c r="E126" s="97"/>
      <c r="F126" s="97"/>
      <c r="G126" s="97"/>
      <c r="H126" s="97"/>
      <c r="I126" s="97"/>
      <c r="J126" s="97"/>
      <c r="K126" s="1"/>
      <c r="L126" s="1"/>
      <c r="M126" s="81"/>
      <c r="N126" s="81"/>
      <c r="O126" s="81"/>
      <c r="P126" s="81"/>
    </row>
    <row r="127" spans="1:16" s="42" customFormat="1" x14ac:dyDescent="0.2">
      <c r="A127" s="1"/>
      <c r="E127" s="97"/>
      <c r="F127" s="97"/>
      <c r="G127" s="97"/>
      <c r="H127" s="97"/>
      <c r="I127" s="97"/>
      <c r="J127" s="97"/>
      <c r="K127" s="1"/>
      <c r="L127" s="1"/>
      <c r="M127" s="81"/>
      <c r="N127" s="81"/>
      <c r="O127" s="81"/>
      <c r="P127" s="81"/>
    </row>
    <row r="128" spans="1:16" s="42" customFormat="1" x14ac:dyDescent="0.2">
      <c r="A128" s="1"/>
      <c r="E128" s="97"/>
      <c r="F128" s="97"/>
      <c r="G128" s="97"/>
      <c r="H128" s="97"/>
      <c r="I128" s="97"/>
      <c r="J128" s="97"/>
      <c r="K128" s="1"/>
      <c r="L128" s="1"/>
      <c r="M128" s="81"/>
      <c r="N128" s="81"/>
      <c r="O128" s="81"/>
      <c r="P128" s="81"/>
    </row>
    <row r="129" spans="1:16" s="42" customFormat="1" x14ac:dyDescent="0.2">
      <c r="A129" s="1"/>
      <c r="E129" s="97"/>
      <c r="F129" s="97"/>
      <c r="G129" s="97"/>
      <c r="H129" s="97"/>
      <c r="I129" s="97"/>
      <c r="J129" s="97"/>
      <c r="K129" s="1"/>
      <c r="L129" s="1"/>
      <c r="M129" s="81"/>
      <c r="N129" s="81"/>
      <c r="O129" s="81"/>
      <c r="P129" s="81"/>
    </row>
    <row r="130" spans="1:16" s="42" customFormat="1" x14ac:dyDescent="0.2">
      <c r="A130" s="1"/>
      <c r="E130" s="97"/>
      <c r="F130" s="97"/>
      <c r="G130" s="97"/>
      <c r="H130" s="97"/>
      <c r="I130" s="97"/>
      <c r="J130" s="97"/>
      <c r="K130" s="1"/>
      <c r="L130" s="1"/>
      <c r="M130" s="81"/>
      <c r="N130" s="81"/>
      <c r="O130" s="81"/>
      <c r="P130" s="81"/>
    </row>
    <row r="131" spans="1:16" s="42" customFormat="1" x14ac:dyDescent="0.2">
      <c r="A131" s="1"/>
      <c r="E131" s="97"/>
      <c r="F131" s="97"/>
      <c r="G131" s="97"/>
      <c r="H131" s="97"/>
      <c r="I131" s="97"/>
      <c r="J131" s="97"/>
      <c r="K131" s="1"/>
      <c r="L131" s="1"/>
      <c r="M131" s="81"/>
      <c r="N131" s="81"/>
      <c r="O131" s="81"/>
      <c r="P131" s="81"/>
    </row>
    <row r="132" spans="1:16" s="42" customFormat="1" x14ac:dyDescent="0.2">
      <c r="A132" s="1"/>
      <c r="E132" s="97"/>
      <c r="F132" s="97"/>
      <c r="G132" s="97"/>
      <c r="H132" s="97"/>
      <c r="I132" s="97"/>
      <c r="J132" s="97"/>
      <c r="K132" s="1"/>
      <c r="L132" s="1"/>
      <c r="M132" s="81"/>
      <c r="N132" s="81"/>
      <c r="O132" s="81"/>
      <c r="P132" s="81"/>
    </row>
    <row r="133" spans="1:16" s="42" customFormat="1" x14ac:dyDescent="0.2">
      <c r="A133" s="1"/>
      <c r="E133" s="97"/>
      <c r="F133" s="97"/>
      <c r="G133" s="97"/>
      <c r="H133" s="97"/>
      <c r="I133" s="97"/>
      <c r="J133" s="97"/>
      <c r="K133" s="1"/>
      <c r="L133" s="1"/>
      <c r="M133" s="81"/>
      <c r="N133" s="81"/>
      <c r="O133" s="81"/>
      <c r="P133" s="81"/>
    </row>
    <row r="134" spans="1:16" s="42" customFormat="1" x14ac:dyDescent="0.2">
      <c r="A134" s="1"/>
      <c r="E134" s="97"/>
      <c r="F134" s="97"/>
      <c r="G134" s="97"/>
      <c r="H134" s="97"/>
      <c r="I134" s="97"/>
      <c r="J134" s="1"/>
      <c r="K134" s="1"/>
      <c r="L134" s="1"/>
      <c r="M134" s="81"/>
      <c r="N134" s="81"/>
      <c r="O134" s="81"/>
      <c r="P134" s="81"/>
    </row>
    <row r="135" spans="1:16" s="42" customFormat="1" x14ac:dyDescent="0.2">
      <c r="A135" s="1"/>
      <c r="E135" s="97"/>
      <c r="F135" s="97"/>
      <c r="G135" s="97"/>
      <c r="H135" s="97"/>
      <c r="I135" s="97"/>
      <c r="J135" s="1"/>
      <c r="K135" s="1"/>
      <c r="L135" s="1"/>
      <c r="M135" s="81"/>
      <c r="N135" s="81"/>
      <c r="O135" s="81"/>
      <c r="P135" s="81"/>
    </row>
    <row r="136" spans="1:16" s="42" customFormat="1" x14ac:dyDescent="0.2">
      <c r="A136" s="1"/>
      <c r="E136" s="97"/>
      <c r="F136" s="97"/>
      <c r="G136" s="97"/>
      <c r="H136" s="97"/>
      <c r="I136" s="97"/>
      <c r="J136" s="1"/>
      <c r="K136" s="1"/>
      <c r="L136" s="1"/>
      <c r="M136" s="81"/>
      <c r="N136" s="81"/>
      <c r="O136" s="81"/>
      <c r="P136" s="81"/>
    </row>
    <row r="137" spans="1:16" s="42" customFormat="1" x14ac:dyDescent="0.2">
      <c r="A137" s="1"/>
      <c r="E137" s="97"/>
      <c r="F137" s="97"/>
      <c r="G137" s="97"/>
      <c r="H137" s="97"/>
      <c r="I137" s="97"/>
      <c r="J137" s="1"/>
      <c r="K137" s="1"/>
      <c r="L137" s="1"/>
      <c r="M137" s="81"/>
      <c r="N137" s="81"/>
      <c r="O137" s="81"/>
      <c r="P137" s="81"/>
    </row>
    <row r="138" spans="1:16" s="42" customFormat="1" x14ac:dyDescent="0.2">
      <c r="A138" s="1"/>
      <c r="E138" s="97"/>
      <c r="F138" s="97"/>
      <c r="G138" s="97"/>
      <c r="H138" s="97"/>
      <c r="I138" s="97"/>
      <c r="J138" s="1"/>
      <c r="K138" s="1"/>
      <c r="L138" s="1"/>
      <c r="M138" s="81"/>
      <c r="N138" s="81"/>
      <c r="O138" s="81"/>
      <c r="P138" s="81"/>
    </row>
    <row r="139" spans="1:16" s="42" customFormat="1" x14ac:dyDescent="0.2">
      <c r="A139" s="1"/>
      <c r="E139" s="97"/>
      <c r="F139" s="97"/>
      <c r="G139" s="97"/>
      <c r="H139" s="97"/>
      <c r="I139" s="97"/>
      <c r="J139" s="1"/>
      <c r="K139" s="1"/>
      <c r="L139" s="1"/>
      <c r="M139" s="81"/>
      <c r="N139" s="81"/>
      <c r="O139" s="81"/>
      <c r="P139" s="81"/>
    </row>
    <row r="140" spans="1:16" s="42" customFormat="1" x14ac:dyDescent="0.2">
      <c r="A140" s="1"/>
      <c r="E140" s="97"/>
      <c r="F140" s="97"/>
      <c r="G140" s="97"/>
      <c r="H140" s="97"/>
      <c r="I140" s="97"/>
      <c r="J140" s="1"/>
      <c r="K140" s="1"/>
      <c r="L140" s="1"/>
      <c r="M140" s="81"/>
      <c r="N140" s="81"/>
      <c r="O140" s="81"/>
      <c r="P140" s="81"/>
    </row>
    <row r="141" spans="1:16" s="42" customFormat="1" x14ac:dyDescent="0.2">
      <c r="A141" s="1"/>
      <c r="E141" s="97"/>
      <c r="F141" s="97"/>
      <c r="G141" s="97"/>
      <c r="H141" s="97"/>
      <c r="I141" s="97"/>
      <c r="J141" s="1"/>
      <c r="K141" s="1"/>
      <c r="L141" s="1"/>
      <c r="M141" s="81"/>
      <c r="N141" s="81"/>
      <c r="O141" s="81"/>
      <c r="P141" s="81"/>
    </row>
    <row r="142" spans="1:16" s="42" customFormat="1" x14ac:dyDescent="0.2">
      <c r="A142" s="1"/>
      <c r="E142" s="97"/>
      <c r="F142" s="97"/>
      <c r="G142" s="97"/>
      <c r="H142" s="97"/>
      <c r="I142" s="97"/>
      <c r="J142" s="1"/>
      <c r="K142" s="1"/>
      <c r="L142" s="1"/>
      <c r="M142" s="81"/>
      <c r="N142" s="81"/>
      <c r="O142" s="81"/>
      <c r="P142" s="81"/>
    </row>
    <row r="143" spans="1:16" s="42" customFormat="1" x14ac:dyDescent="0.2">
      <c r="A143" s="1"/>
      <c r="E143" s="97"/>
      <c r="F143" s="97"/>
      <c r="G143" s="97"/>
      <c r="H143" s="97"/>
      <c r="I143" s="97"/>
      <c r="J143" s="1"/>
      <c r="K143" s="1"/>
      <c r="L143" s="1"/>
      <c r="M143" s="81"/>
      <c r="N143" s="81"/>
      <c r="O143" s="81"/>
      <c r="P143" s="81"/>
    </row>
    <row r="144" spans="1:16" s="42" customFormat="1" x14ac:dyDescent="0.2">
      <c r="A144" s="1"/>
      <c r="E144" s="97"/>
      <c r="F144" s="97"/>
      <c r="G144" s="97"/>
      <c r="H144" s="97"/>
      <c r="I144" s="97"/>
      <c r="J144" s="1"/>
      <c r="K144" s="1"/>
      <c r="L144" s="1"/>
      <c r="M144" s="81"/>
      <c r="N144" s="81"/>
      <c r="O144" s="81"/>
      <c r="P144" s="81"/>
    </row>
    <row r="145" spans="1:23" s="42" customFormat="1" x14ac:dyDescent="0.2">
      <c r="A145" s="1"/>
      <c r="E145" s="97"/>
      <c r="F145" s="97"/>
      <c r="G145" s="97"/>
      <c r="H145" s="97"/>
      <c r="I145" s="97"/>
      <c r="J145" s="1"/>
      <c r="K145" s="1"/>
      <c r="L145" s="1"/>
      <c r="M145" s="81"/>
      <c r="N145" s="81"/>
      <c r="O145" s="81"/>
      <c r="P145" s="81"/>
    </row>
    <row r="146" spans="1:23" s="42" customFormat="1" x14ac:dyDescent="0.2">
      <c r="A146" s="1"/>
      <c r="E146" s="97"/>
      <c r="F146" s="97"/>
      <c r="G146" s="97"/>
      <c r="H146" s="97"/>
      <c r="I146" s="1"/>
      <c r="J146" s="1"/>
      <c r="K146" s="1"/>
      <c r="L146" s="1"/>
      <c r="M146" s="81"/>
      <c r="N146" s="81"/>
      <c r="O146" s="81"/>
      <c r="P146" s="81"/>
    </row>
    <row r="147" spans="1:23" s="42" customFormat="1" x14ac:dyDescent="0.2">
      <c r="A147" s="1"/>
      <c r="E147" s="97"/>
      <c r="F147" s="97"/>
      <c r="G147" s="97"/>
      <c r="H147" s="97"/>
      <c r="I147" s="1"/>
      <c r="J147" s="1"/>
      <c r="K147" s="1"/>
      <c r="L147" s="1"/>
      <c r="M147" s="81"/>
      <c r="N147" s="81"/>
      <c r="O147" s="81"/>
      <c r="P147" s="81"/>
    </row>
    <row r="148" spans="1:23" s="42" customFormat="1" x14ac:dyDescent="0.2">
      <c r="A148" s="1"/>
      <c r="E148" s="97"/>
      <c r="F148" s="97"/>
      <c r="G148" s="97"/>
      <c r="H148" s="97"/>
      <c r="I148" s="1"/>
      <c r="J148" s="1"/>
      <c r="K148" s="1"/>
      <c r="L148" s="1"/>
      <c r="M148" s="81"/>
      <c r="N148" s="81"/>
      <c r="O148" s="81"/>
      <c r="P148" s="81"/>
    </row>
    <row r="149" spans="1:23" s="42" customFormat="1" x14ac:dyDescent="0.2">
      <c r="A149" s="1"/>
      <c r="E149" s="97"/>
      <c r="F149" s="97"/>
      <c r="G149" s="97"/>
      <c r="H149" s="97"/>
      <c r="I149" s="1"/>
      <c r="J149" s="1"/>
      <c r="K149" s="1"/>
      <c r="L149" s="1"/>
      <c r="M149" s="81"/>
      <c r="N149" s="81"/>
      <c r="O149" s="81"/>
      <c r="P149" s="81"/>
    </row>
    <row r="150" spans="1:23" s="42" customFormat="1" x14ac:dyDescent="0.2">
      <c r="A150" s="1"/>
      <c r="E150" s="97"/>
      <c r="F150" s="97"/>
      <c r="G150" s="97"/>
      <c r="H150" s="97"/>
      <c r="I150" s="1"/>
      <c r="J150" s="1"/>
      <c r="K150" s="1"/>
      <c r="L150" s="1"/>
      <c r="M150" s="81"/>
      <c r="N150" s="81"/>
      <c r="O150" s="81"/>
      <c r="P150" s="81"/>
    </row>
    <row r="151" spans="1:23" s="42" customFormat="1" x14ac:dyDescent="0.2">
      <c r="A151" s="1"/>
      <c r="E151" s="97"/>
      <c r="F151" s="97"/>
      <c r="G151" s="97"/>
      <c r="H151" s="97"/>
      <c r="I151" s="1"/>
      <c r="J151" s="1"/>
      <c r="K151" s="1"/>
      <c r="L151" s="1"/>
      <c r="M151" s="81"/>
      <c r="N151" s="81"/>
      <c r="O151" s="81"/>
      <c r="P151" s="81"/>
    </row>
    <row r="152" spans="1:23" s="42" customFormat="1" x14ac:dyDescent="0.2">
      <c r="A152" s="1"/>
      <c r="E152" s="97"/>
      <c r="F152" s="97"/>
      <c r="G152" s="97"/>
      <c r="H152" s="97"/>
      <c r="I152" s="1"/>
      <c r="J152" s="1"/>
      <c r="K152" s="1"/>
      <c r="L152" s="1"/>
      <c r="M152" s="81"/>
      <c r="N152" s="81"/>
      <c r="O152" s="81"/>
      <c r="P152" s="81"/>
    </row>
    <row r="153" spans="1:23" s="42" customFormat="1" x14ac:dyDescent="0.2">
      <c r="A153" s="1"/>
      <c r="E153" s="97"/>
      <c r="F153" s="97"/>
      <c r="G153" s="97"/>
      <c r="H153" s="97"/>
      <c r="I153" s="1"/>
      <c r="J153" s="1"/>
      <c r="K153" s="1"/>
      <c r="L153" s="1"/>
      <c r="M153" s="81"/>
      <c r="N153" s="81"/>
      <c r="O153" s="81"/>
      <c r="P153" s="81"/>
    </row>
    <row r="154" spans="1:23" s="42" customFormat="1" x14ac:dyDescent="0.2">
      <c r="A154" s="1"/>
      <c r="E154" s="97"/>
      <c r="F154" s="97"/>
      <c r="G154" s="97"/>
      <c r="H154" s="97"/>
      <c r="I154" s="1"/>
      <c r="J154" s="1"/>
      <c r="K154" s="1"/>
      <c r="L154" s="1"/>
      <c r="M154" s="81"/>
      <c r="N154" s="81"/>
      <c r="O154" s="81"/>
      <c r="P154" s="81"/>
    </row>
    <row r="155" spans="1:23" s="81" customFormat="1" x14ac:dyDescent="0.2">
      <c r="A155" s="1"/>
      <c r="E155" s="97"/>
      <c r="F155" s="97"/>
      <c r="G155" s="97"/>
      <c r="H155" s="97"/>
      <c r="I155" s="80"/>
      <c r="J155" s="80"/>
      <c r="K155" s="80"/>
      <c r="L155" s="1"/>
      <c r="Q155" s="42"/>
      <c r="R155" s="42"/>
      <c r="S155" s="42"/>
      <c r="T155" s="42"/>
      <c r="U155" s="42"/>
      <c r="V155" s="42"/>
      <c r="W155" s="42"/>
    </row>
    <row r="156" spans="1:23" s="81" customFormat="1" x14ac:dyDescent="0.2">
      <c r="A156" s="1"/>
      <c r="E156" s="97"/>
      <c r="F156" s="97"/>
      <c r="G156" s="97"/>
      <c r="H156" s="97"/>
      <c r="I156" s="80"/>
      <c r="J156" s="80"/>
      <c r="K156" s="80"/>
      <c r="L156" s="1"/>
      <c r="Q156" s="42"/>
      <c r="R156" s="42"/>
      <c r="S156" s="42"/>
      <c r="T156" s="42"/>
      <c r="U156" s="42"/>
      <c r="V156" s="42"/>
      <c r="W156" s="42"/>
    </row>
    <row r="157" spans="1:23" s="81" customFormat="1" x14ac:dyDescent="0.2">
      <c r="A157" s="1"/>
      <c r="E157" s="97"/>
      <c r="F157" s="97"/>
      <c r="G157" s="97"/>
      <c r="H157" s="97"/>
      <c r="I157" s="80"/>
      <c r="J157" s="80"/>
      <c r="K157" s="80"/>
      <c r="L157" s="1"/>
      <c r="Q157" s="42"/>
      <c r="R157" s="42"/>
      <c r="S157" s="42"/>
      <c r="T157" s="42"/>
      <c r="U157" s="42"/>
      <c r="V157" s="42"/>
      <c r="W157" s="42"/>
    </row>
    <row r="158" spans="1:23" s="78" customFormat="1" x14ac:dyDescent="0.2">
      <c r="A158" s="1"/>
      <c r="E158" s="97"/>
      <c r="F158" s="97"/>
      <c r="G158" s="77"/>
      <c r="H158" s="77"/>
      <c r="I158" s="77"/>
      <c r="J158" s="77"/>
      <c r="K158" s="77"/>
      <c r="L158" s="1"/>
      <c r="M158" s="81"/>
      <c r="N158" s="81"/>
      <c r="O158" s="81"/>
      <c r="P158" s="81"/>
      <c r="Q158" s="42"/>
      <c r="R158" s="42"/>
      <c r="S158" s="42"/>
      <c r="T158" s="42"/>
      <c r="U158" s="42"/>
      <c r="V158" s="42"/>
      <c r="W158" s="42"/>
    </row>
    <row r="159" spans="1:23" x14ac:dyDescent="0.2">
      <c r="A159" s="3"/>
      <c r="E159" s="97"/>
      <c r="F159" s="97"/>
      <c r="Q159" s="42"/>
      <c r="R159" s="42"/>
    </row>
    <row r="160" spans="1:23" x14ac:dyDescent="0.2">
      <c r="A160" s="3"/>
      <c r="E160" s="97"/>
      <c r="F160" s="97"/>
      <c r="Q160" s="42"/>
      <c r="R160" s="42"/>
    </row>
    <row r="161" spans="1:18" x14ac:dyDescent="0.2">
      <c r="A161" s="3"/>
      <c r="E161" s="97"/>
      <c r="F161" s="97"/>
      <c r="Q161" s="42"/>
      <c r="R161" s="42"/>
    </row>
    <row r="162" spans="1:18" x14ac:dyDescent="0.2">
      <c r="A162" s="3"/>
      <c r="E162" s="97"/>
      <c r="F162" s="97"/>
      <c r="Q162" s="42"/>
      <c r="R162" s="42"/>
    </row>
    <row r="163" spans="1:18" x14ac:dyDescent="0.2">
      <c r="A163" s="3"/>
      <c r="E163" s="97"/>
      <c r="F163" s="97"/>
      <c r="Q163" s="42"/>
      <c r="R163" s="42"/>
    </row>
    <row r="164" spans="1:18" x14ac:dyDescent="0.2">
      <c r="A164" s="3"/>
      <c r="E164" s="97"/>
      <c r="F164" s="97"/>
      <c r="Q164" s="42"/>
      <c r="R164" s="42"/>
    </row>
    <row r="165" spans="1:18" x14ac:dyDescent="0.2">
      <c r="A165" s="3"/>
      <c r="E165" s="97"/>
      <c r="F165" s="97"/>
      <c r="Q165" s="42"/>
      <c r="R165" s="42"/>
    </row>
    <row r="166" spans="1:18" x14ac:dyDescent="0.2">
      <c r="A166" s="3"/>
      <c r="E166" s="97"/>
      <c r="F166" s="97"/>
      <c r="Q166" s="42"/>
      <c r="R166" s="42"/>
    </row>
    <row r="167" spans="1:18" x14ac:dyDescent="0.2">
      <c r="A167" s="3"/>
      <c r="E167" s="97"/>
      <c r="F167" s="97"/>
      <c r="Q167" s="42"/>
      <c r="R167" s="42"/>
    </row>
    <row r="168" spans="1:18" x14ac:dyDescent="0.2">
      <c r="A168" s="3"/>
      <c r="E168" s="97"/>
      <c r="F168" s="97"/>
      <c r="Q168" s="42"/>
      <c r="R168" s="42"/>
    </row>
    <row r="169" spans="1:18" x14ac:dyDescent="0.2">
      <c r="A169" s="3"/>
      <c r="E169" s="97"/>
      <c r="F169" s="97"/>
      <c r="Q169" s="42"/>
      <c r="R169" s="42"/>
    </row>
    <row r="170" spans="1:18" x14ac:dyDescent="0.2">
      <c r="A170" s="3"/>
      <c r="E170" s="97"/>
      <c r="F170" s="3"/>
      <c r="Q170" s="42"/>
      <c r="R170" s="42"/>
    </row>
    <row r="171" spans="1:18" x14ac:dyDescent="0.2">
      <c r="A171" s="3"/>
      <c r="E171" s="97"/>
      <c r="F171" s="3"/>
      <c r="Q171" s="42"/>
      <c r="R171" s="42"/>
    </row>
    <row r="172" spans="1:18" x14ac:dyDescent="0.2">
      <c r="A172" s="3"/>
      <c r="E172" s="97"/>
      <c r="F172" s="3"/>
      <c r="Q172" s="42"/>
      <c r="R172" s="42"/>
    </row>
    <row r="173" spans="1:18" x14ac:dyDescent="0.2">
      <c r="A173" s="3"/>
      <c r="E173" s="97"/>
      <c r="F173" s="3"/>
      <c r="Q173" s="42"/>
      <c r="R173" s="42"/>
    </row>
    <row r="174" spans="1:18" x14ac:dyDescent="0.2">
      <c r="A174" s="3"/>
      <c r="E174" s="97"/>
      <c r="F174" s="3"/>
      <c r="Q174" s="42"/>
      <c r="R174" s="42"/>
    </row>
    <row r="175" spans="1:18" x14ac:dyDescent="0.2">
      <c r="A175" s="3"/>
      <c r="E175" s="97"/>
      <c r="F175" s="3"/>
      <c r="Q175" s="42"/>
      <c r="R175" s="42"/>
    </row>
    <row r="176" spans="1:18" x14ac:dyDescent="0.2">
      <c r="A176" s="3"/>
      <c r="E176" s="3"/>
      <c r="F176" s="3"/>
      <c r="Q176" s="42"/>
      <c r="R176" s="42"/>
    </row>
    <row r="177" spans="1:18" x14ac:dyDescent="0.2">
      <c r="A177" s="3"/>
      <c r="E177" s="3"/>
      <c r="F177" s="3"/>
      <c r="Q177" s="42"/>
      <c r="R177" s="42"/>
    </row>
    <row r="178" spans="1:18" x14ac:dyDescent="0.2">
      <c r="A178" s="3"/>
      <c r="E178" s="3"/>
      <c r="F178" s="3"/>
      <c r="Q178" s="42"/>
      <c r="R178" s="42"/>
    </row>
    <row r="179" spans="1:18" x14ac:dyDescent="0.2">
      <c r="A179" s="3"/>
      <c r="E179" s="3"/>
      <c r="F179" s="3"/>
      <c r="Q179" s="42"/>
      <c r="R179" s="42"/>
    </row>
    <row r="180" spans="1:18" x14ac:dyDescent="0.2">
      <c r="A180" s="3"/>
      <c r="E180" s="3"/>
      <c r="F180" s="3"/>
      <c r="Q180" s="42"/>
      <c r="R180" s="42"/>
    </row>
    <row r="181" spans="1:18" x14ac:dyDescent="0.2">
      <c r="A181" s="3"/>
      <c r="E181" s="3"/>
      <c r="F181" s="3"/>
    </row>
    <row r="182" spans="1:18" x14ac:dyDescent="0.2">
      <c r="A182" s="3"/>
      <c r="E182" s="3"/>
      <c r="F182" s="3"/>
    </row>
    <row r="183" spans="1:18" x14ac:dyDescent="0.2">
      <c r="A183" s="3"/>
      <c r="E183" s="3"/>
    </row>
    <row r="184" spans="1:18" x14ac:dyDescent="0.2">
      <c r="A184" s="3"/>
      <c r="D184" s="3"/>
      <c r="E184" s="3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4" tint="-0.499984740745262"/>
  </sheetPr>
  <dimension ref="A1:Y242"/>
  <sheetViews>
    <sheetView showGridLines="0" zoomScaleNormal="100" zoomScaleSheetLayoutView="100" workbookViewId="0">
      <selection activeCell="P26" sqref="P26"/>
    </sheetView>
  </sheetViews>
  <sheetFormatPr baseColWidth="10" defaultRowHeight="12.75" x14ac:dyDescent="0.2"/>
  <cols>
    <col min="1" max="1" width="1.85546875" style="52" customWidth="1"/>
    <col min="2" max="2" width="13" style="52" customWidth="1"/>
    <col min="3" max="8" width="10.42578125" style="52" customWidth="1"/>
    <col min="9" max="9" width="11.7109375" style="52" customWidth="1"/>
    <col min="10" max="10" width="11.5703125" style="52" customWidth="1"/>
    <col min="11" max="11" width="12.28515625" style="52" customWidth="1"/>
    <col min="12" max="12" width="1.85546875" style="3" customWidth="1"/>
    <col min="13" max="13" width="10" style="81" customWidth="1"/>
    <col min="14" max="14" width="9.5703125" style="81" bestFit="1" customWidth="1"/>
    <col min="15" max="15" width="8.7109375" style="81" bestFit="1" customWidth="1"/>
    <col min="16" max="16" width="11.5703125" style="81" bestFit="1" customWidth="1"/>
    <col min="17" max="18" width="11.42578125" style="81"/>
    <col min="19" max="25" width="11.42578125" style="42"/>
    <col min="26" max="16384" width="11.42578125" style="43"/>
  </cols>
  <sheetData>
    <row r="1" spans="1:18" ht="32.25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N1" s="80" t="s">
        <v>76</v>
      </c>
      <c r="O1" s="80"/>
      <c r="P1" s="80"/>
      <c r="Q1" s="42"/>
      <c r="R1" s="42"/>
    </row>
    <row r="2" spans="1:18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N2" s="306">
        <v>43026</v>
      </c>
      <c r="O2" s="107">
        <v>42736</v>
      </c>
      <c r="P2" s="108">
        <v>79.754232558139535</v>
      </c>
      <c r="Q2" s="42"/>
      <c r="R2" s="42"/>
    </row>
    <row r="3" spans="1:18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N3" s="306">
        <v>119792</v>
      </c>
      <c r="O3" s="309">
        <v>42767</v>
      </c>
      <c r="P3" s="108">
        <v>79.754232558139535</v>
      </c>
      <c r="Q3" s="42"/>
      <c r="R3" s="42"/>
    </row>
    <row r="4" spans="1:18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N4" s="306">
        <v>81200</v>
      </c>
      <c r="O4" s="107">
        <v>42795</v>
      </c>
      <c r="P4" s="108">
        <v>79.754232558139535</v>
      </c>
      <c r="Q4" s="42"/>
      <c r="R4" s="42"/>
    </row>
    <row r="5" spans="1:18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N5" s="306">
        <v>91377</v>
      </c>
      <c r="O5" s="107">
        <v>42826</v>
      </c>
      <c r="P5" s="108">
        <v>79.754232558139535</v>
      </c>
      <c r="Q5" s="42"/>
      <c r="R5" s="42"/>
    </row>
    <row r="6" spans="1:18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6"/>
      <c r="N6" s="306">
        <v>72801</v>
      </c>
      <c r="O6" s="107">
        <v>42856</v>
      </c>
      <c r="P6" s="108">
        <v>79.754232558139535</v>
      </c>
      <c r="Q6" s="42"/>
      <c r="R6" s="42"/>
    </row>
    <row r="7" spans="1:18" ht="14.25" x14ac:dyDescent="0.2">
      <c r="A7" s="44"/>
      <c r="B7" s="45"/>
      <c r="C7" s="363" t="s">
        <v>151</v>
      </c>
      <c r="D7" s="363"/>
      <c r="E7" s="363"/>
      <c r="F7" s="363"/>
      <c r="G7" s="363"/>
      <c r="H7" s="363"/>
      <c r="I7" s="363"/>
      <c r="J7" s="363"/>
      <c r="K7" s="363"/>
      <c r="L7" s="46"/>
      <c r="N7" s="306">
        <v>56894</v>
      </c>
      <c r="O7" s="107">
        <v>42887</v>
      </c>
      <c r="P7" s="108">
        <v>79.754232558139535</v>
      </c>
      <c r="Q7" s="42"/>
      <c r="R7" s="42"/>
    </row>
    <row r="8" spans="1:18" x14ac:dyDescent="0.2">
      <c r="A8" s="44"/>
      <c r="B8" s="45"/>
      <c r="C8" s="348" t="s">
        <v>243</v>
      </c>
      <c r="D8" s="348"/>
      <c r="E8" s="348"/>
      <c r="F8" s="348"/>
      <c r="G8" s="348"/>
      <c r="H8" s="348"/>
      <c r="I8" s="348"/>
      <c r="J8" s="348"/>
      <c r="K8" s="348"/>
      <c r="L8" s="46"/>
      <c r="N8" s="306">
        <v>80657</v>
      </c>
      <c r="O8" s="107">
        <v>42917</v>
      </c>
      <c r="P8" s="108">
        <v>79.754232558139535</v>
      </c>
      <c r="Q8" s="42"/>
      <c r="R8" s="42"/>
    </row>
    <row r="9" spans="1:18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51"/>
      <c r="L9" s="46"/>
      <c r="N9" s="306">
        <v>48880</v>
      </c>
      <c r="O9" s="309">
        <v>42948</v>
      </c>
      <c r="P9" s="108">
        <v>79.754232558139535</v>
      </c>
      <c r="Q9" s="42"/>
      <c r="R9" s="42"/>
    </row>
    <row r="10" spans="1:18" ht="15.75" customHeight="1" x14ac:dyDescent="0.2">
      <c r="A10" s="44"/>
      <c r="C10" s="358" t="s">
        <v>30</v>
      </c>
      <c r="D10" s="358"/>
      <c r="E10" s="358"/>
      <c r="F10" s="358"/>
      <c r="G10" s="358"/>
      <c r="H10" s="358"/>
      <c r="I10" s="350" t="s">
        <v>241</v>
      </c>
      <c r="J10" s="350" t="s">
        <v>233</v>
      </c>
      <c r="K10" s="350" t="s">
        <v>242</v>
      </c>
      <c r="L10" s="46"/>
      <c r="N10" s="306">
        <v>105287</v>
      </c>
      <c r="O10" s="107">
        <v>42979</v>
      </c>
      <c r="P10" s="108">
        <v>79.754232558139535</v>
      </c>
      <c r="Q10" s="42"/>
      <c r="R10" s="42"/>
    </row>
    <row r="11" spans="1:18" x14ac:dyDescent="0.2">
      <c r="A11" s="44"/>
      <c r="C11" s="53">
        <v>2017</v>
      </c>
      <c r="D11" s="53">
        <v>2018</v>
      </c>
      <c r="E11" s="53">
        <v>2019</v>
      </c>
      <c r="F11" s="53">
        <v>2020</v>
      </c>
      <c r="G11" s="53">
        <v>2021</v>
      </c>
      <c r="H11" s="53">
        <v>2022</v>
      </c>
      <c r="I11" s="350"/>
      <c r="J11" s="350"/>
      <c r="K11" s="350"/>
      <c r="L11" s="46"/>
      <c r="N11" s="306">
        <v>55848</v>
      </c>
      <c r="O11" s="107">
        <v>43009</v>
      </c>
      <c r="P11" s="108">
        <v>79.754232558139535</v>
      </c>
      <c r="Q11" s="42"/>
      <c r="R11" s="42"/>
    </row>
    <row r="12" spans="1:18" ht="12" customHeight="1" x14ac:dyDescent="0.2">
      <c r="A12" s="44"/>
      <c r="C12" s="50"/>
      <c r="D12" s="50"/>
      <c r="E12" s="50"/>
      <c r="F12" s="50"/>
      <c r="G12" s="50"/>
      <c r="H12" s="50"/>
      <c r="I12" s="50"/>
      <c r="J12" s="50"/>
      <c r="K12" s="50"/>
      <c r="L12" s="46"/>
      <c r="N12" s="306">
        <v>142845</v>
      </c>
      <c r="O12" s="107">
        <v>43040</v>
      </c>
      <c r="P12" s="108">
        <v>79.754232558139535</v>
      </c>
      <c r="Q12" s="42"/>
      <c r="R12" s="42"/>
    </row>
    <row r="13" spans="1:18" x14ac:dyDescent="0.2">
      <c r="A13" s="44"/>
      <c r="B13" s="3" t="s">
        <v>46</v>
      </c>
      <c r="C13" s="100">
        <v>43.026000000000003</v>
      </c>
      <c r="D13" s="100">
        <v>68.863</v>
      </c>
      <c r="E13" s="100">
        <v>58.18</v>
      </c>
      <c r="F13" s="100">
        <v>43.883000000000003</v>
      </c>
      <c r="G13" s="100">
        <v>36.758000000000003</v>
      </c>
      <c r="H13" s="100">
        <v>36.828000000000003</v>
      </c>
      <c r="I13" s="55">
        <v>0.19043473529571919</v>
      </c>
      <c r="J13" s="55">
        <v>100.19043473529572</v>
      </c>
      <c r="K13" s="55">
        <v>-16.236355764191146</v>
      </c>
      <c r="L13" s="46"/>
      <c r="M13" s="81">
        <v>1</v>
      </c>
      <c r="N13" s="306">
        <v>80607</v>
      </c>
      <c r="O13" s="107">
        <v>43070</v>
      </c>
      <c r="P13" s="108">
        <v>81.601166666666671</v>
      </c>
      <c r="Q13" s="42"/>
      <c r="R13" s="42"/>
    </row>
    <row r="14" spans="1:18" x14ac:dyDescent="0.2">
      <c r="A14" s="44"/>
      <c r="B14" s="3" t="s">
        <v>47</v>
      </c>
      <c r="C14" s="100">
        <v>119.792</v>
      </c>
      <c r="D14" s="100">
        <v>60.442</v>
      </c>
      <c r="E14" s="100">
        <v>68.613</v>
      </c>
      <c r="F14" s="100">
        <v>201.096</v>
      </c>
      <c r="G14" s="100">
        <v>155.46</v>
      </c>
      <c r="H14" s="100">
        <v>24.367000000000001</v>
      </c>
      <c r="I14" s="55">
        <v>-84.325871606844203</v>
      </c>
      <c r="J14" s="55">
        <v>15.674128393155796</v>
      </c>
      <c r="K14" s="55">
        <v>-22.693638859052388</v>
      </c>
      <c r="L14" s="46"/>
      <c r="M14" s="81">
        <v>1</v>
      </c>
      <c r="N14" s="306">
        <v>68863</v>
      </c>
      <c r="O14" s="107">
        <v>43101</v>
      </c>
      <c r="P14" s="108">
        <v>83.754249999999999</v>
      </c>
      <c r="Q14" s="42"/>
      <c r="R14" s="42"/>
    </row>
    <row r="15" spans="1:18" x14ac:dyDescent="0.2">
      <c r="A15" s="44"/>
      <c r="B15" s="3" t="s">
        <v>48</v>
      </c>
      <c r="C15" s="100">
        <v>81.2</v>
      </c>
      <c r="D15" s="100">
        <v>40.201999999999998</v>
      </c>
      <c r="E15" s="100">
        <v>74.033000000000001</v>
      </c>
      <c r="F15" s="100">
        <v>35.107999999999997</v>
      </c>
      <c r="G15" s="100">
        <v>27.088999999999999</v>
      </c>
      <c r="H15" s="100">
        <v>89.108999999999995</v>
      </c>
      <c r="I15" s="55">
        <v>228.94901989737534</v>
      </c>
      <c r="J15" s="55">
        <v>328.94901989737531</v>
      </c>
      <c r="K15" s="55">
        <v>-22.840947932095247</v>
      </c>
      <c r="L15" s="46"/>
      <c r="M15" s="81">
        <v>1</v>
      </c>
      <c r="N15" s="306">
        <v>60442</v>
      </c>
      <c r="O15" s="107">
        <v>43132</v>
      </c>
      <c r="P15" s="108">
        <v>78.808416666666673</v>
      </c>
      <c r="Q15" s="42"/>
      <c r="R15" s="42"/>
    </row>
    <row r="16" spans="1:18" x14ac:dyDescent="0.2">
      <c r="A16" s="44"/>
      <c r="B16" s="3" t="s">
        <v>49</v>
      </c>
      <c r="C16" s="100">
        <v>91.376999999999995</v>
      </c>
      <c r="D16" s="100">
        <v>40.183</v>
      </c>
      <c r="E16" s="100">
        <v>44.079000000000001</v>
      </c>
      <c r="F16" s="100">
        <v>7.4580000000000002</v>
      </c>
      <c r="G16" s="100">
        <v>69.914000000000001</v>
      </c>
      <c r="H16" s="100">
        <v>30.882999999999999</v>
      </c>
      <c r="I16" s="55">
        <v>-55.82715908115685</v>
      </c>
      <c r="J16" s="55">
        <v>44.17284091884315</v>
      </c>
      <c r="K16" s="55">
        <v>837.43631000268158</v>
      </c>
      <c r="L16" s="46"/>
      <c r="M16" s="81">
        <v>1</v>
      </c>
      <c r="N16" s="306">
        <v>40202</v>
      </c>
      <c r="O16" s="107">
        <v>43160</v>
      </c>
      <c r="P16" s="108">
        <v>75.391916666666674</v>
      </c>
      <c r="Q16" s="42"/>
      <c r="R16" s="42"/>
    </row>
    <row r="17" spans="1:18" x14ac:dyDescent="0.2">
      <c r="A17" s="44"/>
      <c r="B17" s="3" t="s">
        <v>50</v>
      </c>
      <c r="C17" s="100">
        <v>72.801000000000002</v>
      </c>
      <c r="D17" s="100">
        <v>170.755</v>
      </c>
      <c r="E17" s="100">
        <v>55.606999999999999</v>
      </c>
      <c r="F17" s="100">
        <v>63.863</v>
      </c>
      <c r="G17" s="100">
        <v>42.790999999999997</v>
      </c>
      <c r="H17" s="100">
        <v>46.884999999999998</v>
      </c>
      <c r="I17" s="55">
        <v>9.5674324040101908</v>
      </c>
      <c r="J17" s="55">
        <v>109.56743240401019</v>
      </c>
      <c r="K17" s="55">
        <v>-32.995631273194178</v>
      </c>
      <c r="L17" s="46"/>
      <c r="M17" s="81">
        <v>1</v>
      </c>
      <c r="N17" s="306">
        <v>40183</v>
      </c>
      <c r="O17" s="107">
        <v>43191</v>
      </c>
      <c r="P17" s="108">
        <v>71.125749999999996</v>
      </c>
      <c r="Q17" s="42"/>
      <c r="R17" s="42"/>
    </row>
    <row r="18" spans="1:18" x14ac:dyDescent="0.2">
      <c r="A18" s="44"/>
      <c r="B18" s="3" t="s">
        <v>51</v>
      </c>
      <c r="C18" s="100">
        <v>56.893999999999998</v>
      </c>
      <c r="D18" s="100">
        <v>43.456000000000003</v>
      </c>
      <c r="E18" s="100">
        <v>92.402000000000001</v>
      </c>
      <c r="F18" s="100">
        <v>31.454000000000001</v>
      </c>
      <c r="G18" s="100">
        <v>77.548000000000002</v>
      </c>
      <c r="H18" s="100">
        <v>91.519000000000005</v>
      </c>
      <c r="I18" s="55">
        <v>18.015938515500075</v>
      </c>
      <c r="J18" s="55">
        <v>118.01593851550007</v>
      </c>
      <c r="K18" s="55">
        <v>146.54415972531316</v>
      </c>
      <c r="L18" s="46"/>
      <c r="M18" s="81">
        <v>1</v>
      </c>
      <c r="N18" s="306">
        <v>170755</v>
      </c>
      <c r="O18" s="107">
        <v>43221</v>
      </c>
      <c r="P18" s="108">
        <v>79.288583333333335</v>
      </c>
      <c r="Q18" s="42"/>
      <c r="R18" s="42"/>
    </row>
    <row r="19" spans="1:18" x14ac:dyDescent="0.2">
      <c r="A19" s="44"/>
      <c r="B19" s="3" t="s">
        <v>52</v>
      </c>
      <c r="C19" s="100">
        <v>80.656999999999996</v>
      </c>
      <c r="D19" s="100">
        <v>338.84199999999998</v>
      </c>
      <c r="E19" s="100">
        <v>48.988999999999997</v>
      </c>
      <c r="F19" s="100">
        <v>64.003</v>
      </c>
      <c r="G19" s="100">
        <v>70.915999999999997</v>
      </c>
      <c r="H19" s="100">
        <v>182.63900000000001</v>
      </c>
      <c r="I19" s="55">
        <v>157.5427266061256</v>
      </c>
      <c r="J19" s="55">
        <v>257.5427266061256</v>
      </c>
      <c r="K19" s="55">
        <v>10.801056200490589</v>
      </c>
      <c r="L19" s="46"/>
      <c r="M19" s="81">
        <v>1</v>
      </c>
      <c r="N19" s="306">
        <v>43456</v>
      </c>
      <c r="O19" s="107">
        <v>43252</v>
      </c>
      <c r="P19" s="108">
        <v>78.168750000000003</v>
      </c>
      <c r="Q19" s="42"/>
      <c r="R19" s="42"/>
    </row>
    <row r="20" spans="1:18" x14ac:dyDescent="0.2">
      <c r="A20" s="44"/>
      <c r="B20" s="3" t="s">
        <v>53</v>
      </c>
      <c r="C20" s="100">
        <v>48.88</v>
      </c>
      <c r="D20" s="100">
        <v>23.38</v>
      </c>
      <c r="E20" s="100">
        <v>115.042</v>
      </c>
      <c r="F20" s="100">
        <v>51.213000000000001</v>
      </c>
      <c r="G20" s="100">
        <v>53.640999999999998</v>
      </c>
      <c r="H20" s="100">
        <v>137.58500000000001</v>
      </c>
      <c r="I20" s="55">
        <v>156.49223541693854</v>
      </c>
      <c r="J20" s="55">
        <v>256.49223541693857</v>
      </c>
      <c r="K20" s="55">
        <v>4.7409837345986361</v>
      </c>
      <c r="L20" s="46"/>
      <c r="M20" s="81">
        <v>1</v>
      </c>
      <c r="N20" s="306">
        <v>338842</v>
      </c>
      <c r="O20" s="107">
        <v>43282</v>
      </c>
      <c r="P20" s="108">
        <v>99.68416666666667</v>
      </c>
      <c r="Q20" s="42"/>
      <c r="R20" s="42"/>
    </row>
    <row r="21" spans="1:18" x14ac:dyDescent="0.2">
      <c r="A21" s="44"/>
      <c r="B21" s="3" t="s">
        <v>54</v>
      </c>
      <c r="C21" s="100">
        <v>105.28700000000001</v>
      </c>
      <c r="D21" s="100">
        <v>97.522000000000006</v>
      </c>
      <c r="E21" s="100">
        <v>99.459000000000003</v>
      </c>
      <c r="F21" s="100">
        <v>168.63900000000001</v>
      </c>
      <c r="G21" s="100">
        <v>25.555</v>
      </c>
      <c r="H21" s="100">
        <v>67.658000000000001</v>
      </c>
      <c r="I21" s="55">
        <v>164.75445118372139</v>
      </c>
      <c r="J21" s="55">
        <v>264.75445118372136</v>
      </c>
      <c r="K21" s="55">
        <v>-84.846328547963395</v>
      </c>
      <c r="L21" s="46"/>
      <c r="M21" s="81">
        <v>1</v>
      </c>
      <c r="N21" s="306">
        <v>23380</v>
      </c>
      <c r="O21" s="107">
        <v>43313</v>
      </c>
      <c r="P21" s="108">
        <v>97.55916666666667</v>
      </c>
      <c r="Q21" s="42"/>
      <c r="R21" s="42"/>
    </row>
    <row r="22" spans="1:18" x14ac:dyDescent="0.2">
      <c r="A22" s="44"/>
      <c r="B22" s="3" t="s">
        <v>55</v>
      </c>
      <c r="C22" s="100">
        <v>55.847999999999999</v>
      </c>
      <c r="D22" s="100">
        <v>61.917999999999999</v>
      </c>
      <c r="E22" s="100">
        <v>49.790999999999997</v>
      </c>
      <c r="F22" s="100">
        <v>51.783000000000001</v>
      </c>
      <c r="G22" s="100">
        <v>90.991</v>
      </c>
      <c r="H22" s="100">
        <v>61.677999999999997</v>
      </c>
      <c r="I22" s="55">
        <v>-32.215274038091678</v>
      </c>
      <c r="J22" s="55">
        <v>67.784725961908322</v>
      </c>
      <c r="K22" s="55">
        <v>75.715968561110785</v>
      </c>
      <c r="L22" s="46"/>
      <c r="M22" s="81">
        <v>1</v>
      </c>
      <c r="N22" s="306">
        <v>97522</v>
      </c>
      <c r="O22" s="107">
        <v>43344</v>
      </c>
      <c r="P22" s="108">
        <v>96.912083333333328</v>
      </c>
      <c r="Q22" s="42"/>
      <c r="R22" s="42"/>
    </row>
    <row r="23" spans="1:18" x14ac:dyDescent="0.2">
      <c r="A23" s="44"/>
      <c r="B23" s="3" t="s">
        <v>56</v>
      </c>
      <c r="C23" s="100">
        <v>142.845</v>
      </c>
      <c r="D23" s="100">
        <v>143.976</v>
      </c>
      <c r="E23" s="100">
        <v>58.73</v>
      </c>
      <c r="F23" s="100">
        <v>36.668999999999997</v>
      </c>
      <c r="G23" s="100">
        <v>36.338000000000001</v>
      </c>
      <c r="H23" s="163">
        <v>40.825000000000003</v>
      </c>
      <c r="I23" s="57">
        <v>12.347955308492487</v>
      </c>
      <c r="J23" s="57">
        <v>112.34795530849249</v>
      </c>
      <c r="K23" s="57">
        <v>-0.90266983010170998</v>
      </c>
      <c r="L23" s="46"/>
      <c r="M23" s="81">
        <v>1</v>
      </c>
      <c r="N23" s="306">
        <v>61918</v>
      </c>
      <c r="O23" s="107">
        <v>43374</v>
      </c>
      <c r="P23" s="108">
        <v>97.41791666666667</v>
      </c>
      <c r="Q23" s="42"/>
      <c r="R23" s="42"/>
    </row>
    <row r="24" spans="1:18" x14ac:dyDescent="0.2">
      <c r="A24" s="44"/>
      <c r="B24" s="3" t="s">
        <v>57</v>
      </c>
      <c r="C24" s="100">
        <v>80.606999999999999</v>
      </c>
      <c r="D24" s="100">
        <v>92.254000000000005</v>
      </c>
      <c r="E24" s="100">
        <v>56.634999999999998</v>
      </c>
      <c r="F24" s="100">
        <v>157.91499999999999</v>
      </c>
      <c r="G24" s="100">
        <v>35.392000000000003</v>
      </c>
      <c r="H24" s="100"/>
      <c r="I24" s="55"/>
      <c r="J24" s="55"/>
      <c r="K24" s="55">
        <v>-77.587942880663647</v>
      </c>
      <c r="L24" s="46"/>
      <c r="M24" s="81" t="s">
        <v>235</v>
      </c>
      <c r="N24" s="306">
        <v>143976</v>
      </c>
      <c r="O24" s="107">
        <v>43405</v>
      </c>
      <c r="P24" s="108">
        <v>97.512166666666673</v>
      </c>
      <c r="Q24" s="42"/>
      <c r="R24" s="42"/>
    </row>
    <row r="25" spans="1:18" x14ac:dyDescent="0.2">
      <c r="A25" s="44"/>
      <c r="B25" s="61" t="s">
        <v>58</v>
      </c>
      <c r="C25" s="101">
        <v>979.21400000000006</v>
      </c>
      <c r="D25" s="101">
        <v>1181.7929999999999</v>
      </c>
      <c r="E25" s="101">
        <v>821.56</v>
      </c>
      <c r="F25" s="101">
        <v>913.08400000000006</v>
      </c>
      <c r="G25" s="101">
        <v>722.39299999999992</v>
      </c>
      <c r="H25" s="101">
        <v>809.97600000000011</v>
      </c>
      <c r="I25" s="60"/>
      <c r="J25" s="60"/>
      <c r="K25" s="60"/>
      <c r="L25" s="46"/>
      <c r="M25" s="150"/>
      <c r="N25" s="306">
        <v>92254</v>
      </c>
      <c r="O25" s="107">
        <v>43435</v>
      </c>
      <c r="P25" s="108">
        <v>98.482749999999996</v>
      </c>
      <c r="Q25" s="42"/>
      <c r="R25" s="42"/>
    </row>
    <row r="26" spans="1:18" x14ac:dyDescent="0.2">
      <c r="A26" s="44"/>
      <c r="B26" s="61" t="s">
        <v>59</v>
      </c>
      <c r="C26" s="92"/>
      <c r="D26" s="62">
        <v>20.68791908612415</v>
      </c>
      <c r="E26" s="62">
        <v>-30.481903345171279</v>
      </c>
      <c r="F26" s="62">
        <v>11.140269730756147</v>
      </c>
      <c r="G26" s="62">
        <v>-20.884277897761883</v>
      </c>
      <c r="H26" s="62">
        <v>12.124010061005608</v>
      </c>
      <c r="I26" s="60"/>
      <c r="J26" s="60"/>
      <c r="K26" s="60"/>
      <c r="L26" s="46"/>
      <c r="M26" s="150"/>
      <c r="N26" s="306">
        <v>58180</v>
      </c>
      <c r="O26" s="107">
        <v>43466</v>
      </c>
      <c r="P26" s="108">
        <v>97.592500000000001</v>
      </c>
      <c r="Q26" s="42"/>
      <c r="R26" s="42"/>
    </row>
    <row r="27" spans="1:18" x14ac:dyDescent="0.2">
      <c r="A27" s="44"/>
      <c r="B27" s="3"/>
      <c r="C27" s="58"/>
      <c r="D27" s="58"/>
      <c r="E27" s="58"/>
      <c r="F27" s="58"/>
      <c r="G27" s="58"/>
      <c r="H27" s="59"/>
      <c r="I27" s="65"/>
      <c r="J27" s="65"/>
      <c r="K27" s="65"/>
      <c r="L27" s="46"/>
      <c r="M27" s="150"/>
      <c r="N27" s="306">
        <v>68613</v>
      </c>
      <c r="O27" s="107">
        <v>43497</v>
      </c>
      <c r="P27" s="108">
        <v>98.273416666666677</v>
      </c>
      <c r="Q27" s="99"/>
      <c r="R27" s="99"/>
    </row>
    <row r="28" spans="1:18" x14ac:dyDescent="0.2">
      <c r="A28" s="44"/>
      <c r="B28" s="61" t="s">
        <v>26</v>
      </c>
      <c r="C28" s="101">
        <v>898.60700000000008</v>
      </c>
      <c r="D28" s="101">
        <v>1089.539</v>
      </c>
      <c r="E28" s="101">
        <v>764.92499999999995</v>
      </c>
      <c r="F28" s="101">
        <v>755.1690000000001</v>
      </c>
      <c r="G28" s="101">
        <v>687.00099999999986</v>
      </c>
      <c r="H28" s="163">
        <v>809.97600000000011</v>
      </c>
      <c r="I28" s="57">
        <v>17.900265065116393</v>
      </c>
      <c r="J28" s="57">
        <v>117.9002650651164</v>
      </c>
      <c r="K28" s="57">
        <v>-9.026853591712614</v>
      </c>
      <c r="L28" s="46"/>
      <c r="M28" s="150"/>
      <c r="N28" s="306">
        <v>74033</v>
      </c>
      <c r="O28" s="107">
        <v>43525</v>
      </c>
      <c r="P28" s="108">
        <v>101.09266666666667</v>
      </c>
      <c r="Q28" s="99"/>
      <c r="R28" s="99"/>
    </row>
    <row r="29" spans="1:18" x14ac:dyDescent="0.2">
      <c r="A29" s="44"/>
      <c r="B29" s="61" t="s">
        <v>59</v>
      </c>
      <c r="C29" s="92"/>
      <c r="D29" s="62">
        <v>21.247553157275647</v>
      </c>
      <c r="E29" s="62">
        <v>-29.793701739910183</v>
      </c>
      <c r="F29" s="62">
        <v>-1.2754191587410313</v>
      </c>
      <c r="G29" s="62">
        <v>-9.026853591712614</v>
      </c>
      <c r="H29" s="57">
        <v>17.900265065116393</v>
      </c>
      <c r="I29" s="63"/>
      <c r="J29" s="63"/>
      <c r="K29" s="63"/>
      <c r="L29" s="46"/>
      <c r="M29" s="150"/>
      <c r="N29" s="306">
        <v>44079</v>
      </c>
      <c r="O29" s="107">
        <v>43556</v>
      </c>
      <c r="P29" s="108">
        <v>101.41733333333333</v>
      </c>
      <c r="Q29" s="99"/>
      <c r="R29" s="99"/>
    </row>
    <row r="30" spans="1:18" ht="12" customHeight="1" x14ac:dyDescent="0.2">
      <c r="A30" s="44"/>
      <c r="C30" s="64"/>
      <c r="D30" s="64"/>
      <c r="E30" s="64"/>
      <c r="F30" s="64"/>
      <c r="G30" s="59"/>
      <c r="H30" s="59"/>
      <c r="I30" s="65"/>
      <c r="J30" s="65"/>
      <c r="K30" s="65"/>
      <c r="L30" s="46"/>
      <c r="M30" s="150"/>
      <c r="N30" s="306">
        <v>55607</v>
      </c>
      <c r="O30" s="107">
        <v>43586</v>
      </c>
      <c r="P30" s="108">
        <v>91.821666666666673</v>
      </c>
      <c r="Q30" s="99"/>
      <c r="R30" s="99"/>
    </row>
    <row r="31" spans="1:18" ht="12" customHeight="1" x14ac:dyDescent="0.2">
      <c r="A31" s="44"/>
      <c r="C31" s="64"/>
      <c r="D31" s="64"/>
      <c r="E31" s="64"/>
      <c r="F31" s="64"/>
      <c r="G31" s="59"/>
      <c r="H31" s="59"/>
      <c r="I31" s="65"/>
      <c r="J31" s="65"/>
      <c r="K31" s="65"/>
      <c r="L31" s="46"/>
      <c r="M31" s="150"/>
      <c r="N31" s="306">
        <v>92402</v>
      </c>
      <c r="O31" s="107">
        <v>43617</v>
      </c>
      <c r="P31" s="108">
        <v>95.900499999999994</v>
      </c>
      <c r="Q31" s="99"/>
      <c r="R31" s="99"/>
    </row>
    <row r="32" spans="1:18" ht="14.25" x14ac:dyDescent="0.2">
      <c r="A32" s="44"/>
      <c r="B32" s="66"/>
      <c r="C32" s="347" t="s">
        <v>151</v>
      </c>
      <c r="D32" s="347"/>
      <c r="E32" s="347"/>
      <c r="F32" s="347"/>
      <c r="G32" s="347"/>
      <c r="H32" s="347"/>
      <c r="I32" s="347"/>
      <c r="J32" s="347"/>
      <c r="K32" s="347"/>
      <c r="L32" s="46"/>
      <c r="M32" s="150"/>
      <c r="N32" s="306">
        <v>48989</v>
      </c>
      <c r="O32" s="107">
        <v>43647</v>
      </c>
      <c r="P32" s="108">
        <v>71.746083333333331</v>
      </c>
      <c r="Q32" s="99"/>
      <c r="R32" s="99"/>
    </row>
    <row r="33" spans="1:18" x14ac:dyDescent="0.2">
      <c r="A33" s="68"/>
      <c r="C33" s="347" t="s">
        <v>244</v>
      </c>
      <c r="D33" s="347"/>
      <c r="E33" s="347"/>
      <c r="F33" s="347"/>
      <c r="G33" s="347"/>
      <c r="H33" s="347"/>
      <c r="I33" s="347"/>
      <c r="J33" s="347"/>
      <c r="K33" s="347"/>
      <c r="L33" s="46"/>
      <c r="M33" s="150"/>
      <c r="N33" s="306">
        <v>115042</v>
      </c>
      <c r="O33" s="107">
        <v>43678</v>
      </c>
      <c r="P33" s="108">
        <v>79.384583333333325</v>
      </c>
      <c r="Q33" s="99"/>
      <c r="R33" s="99"/>
    </row>
    <row r="34" spans="1:18" x14ac:dyDescent="0.2">
      <c r="A34" s="68"/>
      <c r="C34" s="69"/>
      <c r="D34" s="69"/>
      <c r="E34" s="69"/>
      <c r="F34" s="69"/>
      <c r="G34" s="70"/>
      <c r="H34" s="70"/>
      <c r="I34" s="71"/>
      <c r="J34" s="71"/>
      <c r="K34" s="71"/>
      <c r="L34" s="46"/>
      <c r="M34" s="150"/>
      <c r="N34" s="306">
        <v>99459</v>
      </c>
      <c r="O34" s="107">
        <v>43709</v>
      </c>
      <c r="P34" s="108">
        <v>79.546000000000006</v>
      </c>
      <c r="Q34" s="99"/>
      <c r="R34" s="99"/>
    </row>
    <row r="35" spans="1:18" x14ac:dyDescent="0.2">
      <c r="A35" s="68"/>
      <c r="C35" s="69"/>
      <c r="D35" s="69"/>
      <c r="E35" s="69"/>
      <c r="F35" s="69"/>
      <c r="G35" s="70"/>
      <c r="H35" s="70"/>
      <c r="I35" s="71"/>
      <c r="J35" s="71"/>
      <c r="K35" s="71"/>
      <c r="L35" s="46"/>
      <c r="M35" s="150"/>
      <c r="N35" s="306">
        <v>49791</v>
      </c>
      <c r="O35" s="107">
        <v>43739</v>
      </c>
      <c r="P35" s="108">
        <v>78.535416666666677</v>
      </c>
      <c r="Q35" s="99"/>
      <c r="R35" s="99"/>
    </row>
    <row r="36" spans="1:18" x14ac:dyDescent="0.2">
      <c r="A36" s="68"/>
      <c r="C36" s="69"/>
      <c r="D36" s="69"/>
      <c r="E36" s="69"/>
      <c r="F36" s="69"/>
      <c r="G36" s="70"/>
      <c r="H36" s="70"/>
      <c r="I36" s="71"/>
      <c r="J36" s="71"/>
      <c r="K36" s="71"/>
      <c r="L36" s="46"/>
      <c r="M36" s="150"/>
      <c r="N36" s="306">
        <v>58730</v>
      </c>
      <c r="O36" s="107">
        <v>43770</v>
      </c>
      <c r="P36" s="108">
        <v>71.431583333333322</v>
      </c>
      <c r="Q36" s="99"/>
      <c r="R36" s="99"/>
    </row>
    <row r="37" spans="1:18" x14ac:dyDescent="0.2">
      <c r="A37" s="68"/>
      <c r="C37" s="69"/>
      <c r="D37" s="69"/>
      <c r="E37" s="69"/>
      <c r="F37" s="69"/>
      <c r="G37" s="70"/>
      <c r="H37" s="70"/>
      <c r="I37" s="71"/>
      <c r="J37" s="71"/>
      <c r="K37" s="71"/>
      <c r="L37" s="46"/>
      <c r="M37" s="150"/>
      <c r="N37" s="306">
        <v>56635</v>
      </c>
      <c r="O37" s="107">
        <v>43800</v>
      </c>
      <c r="P37" s="108">
        <v>68.463333333333324</v>
      </c>
      <c r="Q37" s="99"/>
      <c r="R37" s="99"/>
    </row>
    <row r="38" spans="1:18" x14ac:dyDescent="0.2">
      <c r="A38" s="68"/>
      <c r="C38" s="69"/>
      <c r="D38" s="69"/>
      <c r="E38" s="69"/>
      <c r="F38" s="69"/>
      <c r="G38" s="70"/>
      <c r="H38" s="70"/>
      <c r="I38" s="71"/>
      <c r="J38" s="71"/>
      <c r="K38" s="71"/>
      <c r="L38" s="46"/>
      <c r="M38" s="150"/>
      <c r="N38" s="306">
        <v>43883</v>
      </c>
      <c r="O38" s="107">
        <v>43831</v>
      </c>
      <c r="P38" s="108">
        <v>67.271916666666669</v>
      </c>
      <c r="Q38" s="99"/>
      <c r="R38" s="99"/>
    </row>
    <row r="39" spans="1:18" x14ac:dyDescent="0.2">
      <c r="A39" s="68"/>
      <c r="C39" s="69"/>
      <c r="D39" s="69"/>
      <c r="E39" s="69"/>
      <c r="F39" s="69"/>
      <c r="G39" s="70"/>
      <c r="H39" s="70"/>
      <c r="I39" s="71"/>
      <c r="J39" s="71"/>
      <c r="K39" s="71"/>
      <c r="L39" s="46"/>
      <c r="M39" s="150"/>
      <c r="N39" s="306">
        <v>201096</v>
      </c>
      <c r="O39" s="107">
        <v>43862</v>
      </c>
      <c r="P39" s="108">
        <v>78.31216666666667</v>
      </c>
      <c r="Q39" s="99"/>
      <c r="R39" s="99"/>
    </row>
    <row r="40" spans="1:18" x14ac:dyDescent="0.2">
      <c r="A40" s="68"/>
      <c r="C40" s="69"/>
      <c r="D40" s="69"/>
      <c r="E40" s="69"/>
      <c r="F40" s="69"/>
      <c r="G40" s="70"/>
      <c r="H40" s="70"/>
      <c r="I40" s="71"/>
      <c r="J40" s="71"/>
      <c r="K40" s="71"/>
      <c r="L40" s="46"/>
      <c r="M40" s="150"/>
      <c r="N40" s="306">
        <v>35108</v>
      </c>
      <c r="O40" s="107">
        <v>43891</v>
      </c>
      <c r="P40" s="108">
        <v>75.068416666666678</v>
      </c>
      <c r="Q40" s="99"/>
      <c r="R40" s="99"/>
    </row>
    <row r="41" spans="1:18" x14ac:dyDescent="0.2">
      <c r="A41" s="68"/>
      <c r="C41" s="69"/>
      <c r="D41" s="69"/>
      <c r="E41" s="69"/>
      <c r="F41" s="69"/>
      <c r="G41" s="70"/>
      <c r="H41" s="70"/>
      <c r="I41" s="71"/>
      <c r="J41" s="71"/>
      <c r="K41" s="71"/>
      <c r="L41" s="46"/>
      <c r="M41" s="150"/>
      <c r="N41" s="306">
        <v>7458</v>
      </c>
      <c r="O41" s="107">
        <v>43922</v>
      </c>
      <c r="P41" s="108">
        <v>72.016666666666666</v>
      </c>
      <c r="Q41" s="99"/>
      <c r="R41" s="99"/>
    </row>
    <row r="42" spans="1:18" x14ac:dyDescent="0.2">
      <c r="A42" s="68"/>
      <c r="C42" s="69"/>
      <c r="D42" s="69"/>
      <c r="E42" s="69"/>
      <c r="F42" s="69"/>
      <c r="G42" s="70"/>
      <c r="H42" s="70"/>
      <c r="I42" s="71"/>
      <c r="J42" s="71"/>
      <c r="K42" s="71"/>
      <c r="L42" s="46"/>
      <c r="M42" s="150"/>
      <c r="N42" s="306">
        <v>63863</v>
      </c>
      <c r="O42" s="107">
        <v>43952</v>
      </c>
      <c r="P42" s="108">
        <v>72.704666666666668</v>
      </c>
      <c r="Q42" s="99"/>
      <c r="R42" s="99"/>
    </row>
    <row r="43" spans="1:18" x14ac:dyDescent="0.2">
      <c r="A43" s="68"/>
      <c r="C43" s="69"/>
      <c r="D43" s="69"/>
      <c r="E43" s="69"/>
      <c r="F43" s="69"/>
      <c r="G43" s="70"/>
      <c r="H43" s="70"/>
      <c r="I43" s="71"/>
      <c r="J43" s="71"/>
      <c r="K43" s="71"/>
      <c r="L43" s="46"/>
      <c r="N43" s="306">
        <v>31454</v>
      </c>
      <c r="O43" s="107">
        <v>43983</v>
      </c>
      <c r="P43" s="108">
        <v>67.625666666666675</v>
      </c>
      <c r="Q43" s="42"/>
      <c r="R43" s="42"/>
    </row>
    <row r="44" spans="1:18" x14ac:dyDescent="0.2">
      <c r="A44" s="68"/>
      <c r="C44" s="69"/>
      <c r="D44" s="69"/>
      <c r="E44" s="69"/>
      <c r="F44" s="69"/>
      <c r="G44" s="70"/>
      <c r="H44" s="70"/>
      <c r="I44" s="71"/>
      <c r="J44" s="71"/>
      <c r="K44" s="71"/>
      <c r="L44" s="46"/>
      <c r="N44" s="306">
        <v>64003</v>
      </c>
      <c r="O44" s="107">
        <v>44013</v>
      </c>
      <c r="P44" s="108">
        <v>68.876833333333323</v>
      </c>
      <c r="Q44" s="42"/>
      <c r="R44" s="42"/>
    </row>
    <row r="45" spans="1:18" x14ac:dyDescent="0.2">
      <c r="A45" s="68"/>
      <c r="B45" s="66"/>
      <c r="C45" s="70"/>
      <c r="D45" s="70"/>
      <c r="E45" s="70"/>
      <c r="F45" s="70"/>
      <c r="G45" s="70"/>
      <c r="H45" s="70"/>
      <c r="I45" s="74"/>
      <c r="J45" s="74"/>
      <c r="K45" s="74"/>
      <c r="L45" s="46"/>
      <c r="N45" s="306">
        <v>51213</v>
      </c>
      <c r="O45" s="107">
        <v>44044</v>
      </c>
      <c r="P45" s="108">
        <v>63.557749999999999</v>
      </c>
      <c r="Q45" s="42"/>
      <c r="R45" s="42"/>
    </row>
    <row r="46" spans="1:18" x14ac:dyDescent="0.2">
      <c r="A46" s="68"/>
      <c r="B46" s="66"/>
      <c r="C46" s="70"/>
      <c r="D46" s="70"/>
      <c r="E46" s="70"/>
      <c r="F46" s="70"/>
      <c r="G46" s="70"/>
      <c r="H46" s="70"/>
      <c r="I46" s="74"/>
      <c r="J46" s="74"/>
      <c r="K46" s="74"/>
      <c r="L46" s="46"/>
      <c r="N46" s="306">
        <v>168639</v>
      </c>
      <c r="O46" s="107">
        <v>44075</v>
      </c>
      <c r="P46" s="108">
        <v>69.322749999999999</v>
      </c>
      <c r="Q46" s="42"/>
      <c r="R46" s="42"/>
    </row>
    <row r="47" spans="1:18" x14ac:dyDescent="0.2">
      <c r="A47" s="196" t="s">
        <v>24</v>
      </c>
      <c r="B47" s="1"/>
      <c r="C47" s="89"/>
      <c r="D47" s="89"/>
      <c r="E47" s="89"/>
      <c r="F47" s="70"/>
      <c r="G47" s="70"/>
      <c r="H47" s="70"/>
      <c r="I47" s="74"/>
      <c r="J47" s="74"/>
      <c r="K47" s="74"/>
      <c r="L47" s="46"/>
      <c r="N47" s="306">
        <v>51783</v>
      </c>
      <c r="O47" s="107">
        <v>44105</v>
      </c>
      <c r="P47" s="108">
        <v>69.488749999999996</v>
      </c>
      <c r="Q47" s="42"/>
      <c r="R47" s="42"/>
    </row>
    <row r="48" spans="1:18" x14ac:dyDescent="0.2">
      <c r="A48" s="197" t="s">
        <v>176</v>
      </c>
      <c r="B48" s="13"/>
      <c r="C48" s="13"/>
      <c r="D48" s="13"/>
      <c r="E48" s="13"/>
      <c r="F48" s="75"/>
      <c r="G48" s="75"/>
      <c r="H48" s="75"/>
      <c r="I48" s="75"/>
      <c r="J48" s="75"/>
      <c r="K48" s="75"/>
      <c r="L48" s="76"/>
      <c r="N48" s="306">
        <v>36669</v>
      </c>
      <c r="O48" s="107">
        <v>44136</v>
      </c>
      <c r="P48" s="108">
        <v>67.650333333333322</v>
      </c>
      <c r="Q48" s="42"/>
      <c r="R48" s="42"/>
    </row>
    <row r="49" spans="1:25" s="78" customFormat="1" x14ac:dyDescent="0.2">
      <c r="A49" s="1"/>
      <c r="B49" s="1"/>
      <c r="C49" s="1"/>
      <c r="D49" s="1"/>
      <c r="E49" s="1"/>
      <c r="F49" s="77"/>
      <c r="G49" s="77"/>
      <c r="H49" s="77"/>
      <c r="I49" s="77"/>
      <c r="J49" s="77"/>
      <c r="K49" s="77"/>
      <c r="L49" s="1"/>
      <c r="M49" s="81"/>
      <c r="N49" s="306">
        <v>157915</v>
      </c>
      <c r="O49" s="107">
        <v>44166</v>
      </c>
      <c r="P49" s="108">
        <v>76.090333333333334</v>
      </c>
      <c r="Q49" s="42"/>
      <c r="R49" s="42"/>
      <c r="S49" s="42"/>
      <c r="T49" s="42"/>
      <c r="U49" s="42"/>
      <c r="V49" s="42"/>
      <c r="W49" s="42"/>
      <c r="X49" s="42"/>
      <c r="Y49" s="42"/>
    </row>
    <row r="50" spans="1:25" s="42" customFormat="1" x14ac:dyDescent="0.2">
      <c r="A50" s="79"/>
      <c r="D50" s="80"/>
      <c r="E50" s="80"/>
      <c r="F50" s="1"/>
      <c r="G50" s="1"/>
      <c r="H50" s="1"/>
      <c r="I50" s="1"/>
      <c r="J50" s="1"/>
      <c r="K50" s="1"/>
      <c r="L50" s="1"/>
      <c r="M50" s="81"/>
      <c r="N50" s="306">
        <v>36758</v>
      </c>
      <c r="O50" s="107">
        <v>44197</v>
      </c>
      <c r="P50" s="108">
        <v>75.496583333333334</v>
      </c>
    </row>
    <row r="51" spans="1:25" s="42" customFormat="1" x14ac:dyDescent="0.2">
      <c r="A51" s="79"/>
      <c r="E51" s="80"/>
      <c r="F51" s="1"/>
      <c r="G51" s="1"/>
      <c r="H51" s="1"/>
      <c r="I51" s="1"/>
      <c r="J51" s="1"/>
      <c r="K51" s="1"/>
      <c r="L51" s="1"/>
      <c r="M51" s="81"/>
      <c r="N51" s="306">
        <v>155460</v>
      </c>
      <c r="O51" s="107">
        <v>44228</v>
      </c>
      <c r="P51" s="108">
        <v>71.693583333333322</v>
      </c>
    </row>
    <row r="52" spans="1:25" s="42" customFormat="1" x14ac:dyDescent="0.2">
      <c r="A52" s="79"/>
      <c r="E52" s="80"/>
      <c r="F52" s="1"/>
      <c r="G52" s="1"/>
      <c r="H52" s="1"/>
      <c r="I52" s="1"/>
      <c r="J52" s="1"/>
      <c r="K52" s="1"/>
      <c r="L52" s="1"/>
      <c r="M52" s="81"/>
      <c r="N52" s="306">
        <v>27089</v>
      </c>
      <c r="O52" s="107">
        <v>44256</v>
      </c>
      <c r="P52" s="108">
        <v>71.025333333333322</v>
      </c>
    </row>
    <row r="53" spans="1:25" s="42" customFormat="1" x14ac:dyDescent="0.2">
      <c r="A53" s="79"/>
      <c r="E53" s="80"/>
      <c r="F53" s="1"/>
      <c r="G53" s="1"/>
      <c r="H53" s="1"/>
      <c r="I53" s="1"/>
      <c r="J53" s="1"/>
      <c r="K53" s="1"/>
      <c r="L53" s="1"/>
      <c r="M53" s="81"/>
      <c r="N53" s="306">
        <v>69914</v>
      </c>
      <c r="O53" s="107">
        <v>44287</v>
      </c>
      <c r="P53" s="108">
        <v>76.23</v>
      </c>
    </row>
    <row r="54" spans="1:25" s="42" customFormat="1" x14ac:dyDescent="0.2">
      <c r="A54" s="79"/>
      <c r="E54" s="80"/>
      <c r="F54" s="1"/>
      <c r="G54" s="1"/>
      <c r="H54" s="1"/>
      <c r="I54" s="1"/>
      <c r="J54" s="1"/>
      <c r="K54" s="1"/>
      <c r="L54" s="1"/>
      <c r="M54" s="81"/>
      <c r="N54" s="306">
        <v>42791</v>
      </c>
      <c r="O54" s="107">
        <v>44317</v>
      </c>
      <c r="P54" s="108">
        <v>74.474000000000004</v>
      </c>
    </row>
    <row r="55" spans="1:25" s="42" customFormat="1" x14ac:dyDescent="0.2">
      <c r="A55" s="79"/>
      <c r="E55" s="80"/>
      <c r="F55" s="1"/>
      <c r="G55" s="1"/>
      <c r="H55" s="1"/>
      <c r="I55" s="1"/>
      <c r="J55" s="1"/>
      <c r="K55" s="1"/>
      <c r="L55" s="1"/>
      <c r="M55" s="81"/>
      <c r="N55" s="306">
        <v>77548</v>
      </c>
      <c r="O55" s="107">
        <v>44348</v>
      </c>
      <c r="P55" s="108">
        <v>78.31516666666667</v>
      </c>
    </row>
    <row r="56" spans="1:25" s="42" customFormat="1" x14ac:dyDescent="0.2">
      <c r="A56" s="79"/>
      <c r="E56" s="80"/>
      <c r="F56" s="1"/>
      <c r="G56" s="1"/>
      <c r="H56" s="1"/>
      <c r="I56" s="1"/>
      <c r="J56" s="1"/>
      <c r="K56" s="1"/>
      <c r="L56" s="1"/>
      <c r="M56" s="81"/>
      <c r="N56" s="306">
        <v>70916</v>
      </c>
      <c r="O56" s="107">
        <v>44378</v>
      </c>
      <c r="P56" s="108">
        <v>78.891249999999999</v>
      </c>
    </row>
    <row r="57" spans="1:25" s="42" customFormat="1" x14ac:dyDescent="0.2">
      <c r="A57" s="79"/>
      <c r="E57" s="80"/>
      <c r="F57" s="1"/>
      <c r="G57" s="1"/>
      <c r="H57" s="1"/>
      <c r="I57" s="1"/>
      <c r="J57" s="1"/>
      <c r="K57" s="1"/>
      <c r="L57" s="1"/>
      <c r="M57" s="81"/>
      <c r="N57" s="306">
        <v>53641</v>
      </c>
      <c r="O57" s="107">
        <v>44409</v>
      </c>
      <c r="P57" s="108">
        <v>79.093583333333328</v>
      </c>
    </row>
    <row r="58" spans="1:25" s="42" customFormat="1" x14ac:dyDescent="0.2">
      <c r="A58" s="79"/>
      <c r="E58" s="80"/>
      <c r="F58" s="1"/>
      <c r="G58" s="1"/>
      <c r="H58" s="1"/>
      <c r="I58" s="1"/>
      <c r="J58" s="1"/>
      <c r="K58" s="1"/>
      <c r="L58" s="1"/>
      <c r="M58" s="81"/>
      <c r="N58" s="306">
        <v>25555</v>
      </c>
      <c r="O58" s="107">
        <v>44440</v>
      </c>
      <c r="P58" s="108">
        <v>67.169916666666666</v>
      </c>
    </row>
    <row r="59" spans="1:25" s="42" customFormat="1" x14ac:dyDescent="0.2">
      <c r="A59" s="79"/>
      <c r="E59" s="80"/>
      <c r="F59" s="1"/>
      <c r="G59" s="1"/>
      <c r="H59" s="1"/>
      <c r="I59" s="1"/>
      <c r="J59" s="1"/>
      <c r="K59" s="1"/>
      <c r="L59" s="1"/>
      <c r="M59" s="81"/>
      <c r="N59" s="306">
        <v>90991</v>
      </c>
      <c r="O59" s="107">
        <v>44470</v>
      </c>
      <c r="P59" s="108">
        <v>70.437250000000006</v>
      </c>
    </row>
    <row r="60" spans="1:25" s="42" customFormat="1" x14ac:dyDescent="0.2">
      <c r="A60" s="79"/>
      <c r="E60" s="80"/>
      <c r="F60" s="1"/>
      <c r="G60" s="1"/>
      <c r="H60" s="1"/>
      <c r="I60" s="1"/>
      <c r="J60" s="1"/>
      <c r="K60" s="1"/>
      <c r="L60" s="1"/>
      <c r="M60" s="81"/>
      <c r="N60" s="306">
        <v>36338</v>
      </c>
      <c r="O60" s="107">
        <v>44501</v>
      </c>
      <c r="P60" s="108">
        <v>70.409666666666666</v>
      </c>
    </row>
    <row r="61" spans="1:25" s="42" customFormat="1" x14ac:dyDescent="0.2">
      <c r="A61" s="79"/>
      <c r="E61" s="80"/>
      <c r="F61" s="1"/>
      <c r="G61" s="1"/>
      <c r="H61" s="1"/>
      <c r="I61" s="1"/>
      <c r="J61" s="1"/>
      <c r="K61" s="1"/>
      <c r="L61" s="1"/>
      <c r="M61" s="81"/>
      <c r="N61" s="306">
        <v>35392</v>
      </c>
      <c r="O61" s="107">
        <v>44531</v>
      </c>
      <c r="P61" s="108">
        <v>60.199416666666664</v>
      </c>
    </row>
    <row r="62" spans="1:25" s="42" customFormat="1" x14ac:dyDescent="0.2">
      <c r="A62" s="79"/>
      <c r="E62" s="80"/>
      <c r="F62" s="1"/>
      <c r="G62" s="1"/>
      <c r="H62" s="1"/>
      <c r="I62" s="1"/>
      <c r="J62" s="1"/>
      <c r="K62" s="1"/>
      <c r="L62" s="1"/>
      <c r="M62" s="81"/>
      <c r="N62" s="306">
        <v>36828</v>
      </c>
      <c r="O62" s="107">
        <v>44562</v>
      </c>
      <c r="P62" s="108">
        <v>60.205249999999999</v>
      </c>
    </row>
    <row r="63" spans="1:25" s="42" customFormat="1" x14ac:dyDescent="0.2">
      <c r="A63" s="79"/>
      <c r="E63" s="80"/>
      <c r="F63" s="1"/>
      <c r="G63" s="1"/>
      <c r="H63" s="1"/>
      <c r="I63" s="1"/>
      <c r="J63" s="1"/>
      <c r="K63" s="1"/>
      <c r="L63" s="1"/>
      <c r="M63" s="81"/>
      <c r="N63" s="306">
        <v>24367</v>
      </c>
      <c r="O63" s="107">
        <v>44593</v>
      </c>
      <c r="P63" s="108">
        <v>49.280833333333334</v>
      </c>
    </row>
    <row r="64" spans="1:25" s="42" customFormat="1" x14ac:dyDescent="0.2">
      <c r="A64" s="79"/>
      <c r="E64" s="80"/>
      <c r="F64" s="1"/>
      <c r="G64" s="1"/>
      <c r="H64" s="1"/>
      <c r="I64" s="1"/>
      <c r="J64" s="1"/>
      <c r="K64" s="1"/>
      <c r="L64" s="1"/>
      <c r="M64" s="81"/>
      <c r="N64" s="306">
        <v>89109</v>
      </c>
      <c r="O64" s="107">
        <v>44621</v>
      </c>
      <c r="P64" s="108">
        <v>54.449166666666663</v>
      </c>
    </row>
    <row r="65" spans="1:16" s="42" customFormat="1" x14ac:dyDescent="0.2">
      <c r="A65" s="79"/>
      <c r="E65" s="80"/>
      <c r="F65" s="1"/>
      <c r="G65" s="1"/>
      <c r="H65" s="1"/>
      <c r="I65" s="1"/>
      <c r="J65" s="1"/>
      <c r="K65" s="1"/>
      <c r="L65" s="1"/>
      <c r="M65" s="81"/>
      <c r="N65" s="306">
        <v>30883</v>
      </c>
      <c r="O65" s="107">
        <v>44652</v>
      </c>
      <c r="P65" s="108">
        <v>51.196583333333336</v>
      </c>
    </row>
    <row r="66" spans="1:16" s="42" customFormat="1" x14ac:dyDescent="0.2">
      <c r="A66" s="79"/>
      <c r="E66" s="80"/>
      <c r="F66" s="1"/>
      <c r="G66" s="1"/>
      <c r="H66" s="1"/>
      <c r="I66" s="1"/>
      <c r="J66" s="1"/>
      <c r="K66" s="1"/>
      <c r="L66" s="1"/>
      <c r="M66" s="81"/>
      <c r="N66" s="306">
        <v>46885</v>
      </c>
      <c r="O66" s="107">
        <v>44682</v>
      </c>
      <c r="P66" s="108">
        <v>51.537750000000003</v>
      </c>
    </row>
    <row r="67" spans="1:16" s="42" customFormat="1" x14ac:dyDescent="0.2">
      <c r="A67" s="79"/>
      <c r="E67" s="80"/>
      <c r="F67" s="1"/>
      <c r="G67" s="1"/>
      <c r="H67" s="1"/>
      <c r="I67" s="1"/>
      <c r="J67" s="1"/>
      <c r="K67" s="1"/>
      <c r="L67" s="1"/>
      <c r="M67" s="81"/>
      <c r="N67" s="306">
        <v>91519</v>
      </c>
      <c r="O67" s="107">
        <v>44713</v>
      </c>
      <c r="P67" s="108">
        <v>52.701999999999998</v>
      </c>
    </row>
    <row r="68" spans="1:16" s="42" customFormat="1" x14ac:dyDescent="0.2">
      <c r="A68" s="80"/>
      <c r="E68" s="80"/>
      <c r="F68" s="1"/>
      <c r="G68" s="1"/>
      <c r="H68" s="1"/>
      <c r="I68" s="1"/>
      <c r="J68" s="1"/>
      <c r="K68" s="1"/>
      <c r="L68" s="1"/>
      <c r="M68" s="81"/>
      <c r="N68" s="306">
        <v>182639</v>
      </c>
      <c r="O68" s="107">
        <v>44743</v>
      </c>
      <c r="P68" s="108">
        <v>62.012250000000002</v>
      </c>
    </row>
    <row r="69" spans="1:16" s="42" customFormat="1" x14ac:dyDescent="0.2">
      <c r="A69" s="80"/>
      <c r="E69" s="80"/>
      <c r="F69" s="1"/>
      <c r="G69" s="1"/>
      <c r="H69" s="1"/>
      <c r="I69" s="1"/>
      <c r="J69" s="1"/>
      <c r="K69" s="1"/>
      <c r="L69" s="1"/>
      <c r="M69" s="81"/>
      <c r="N69" s="306">
        <v>137585</v>
      </c>
      <c r="O69" s="107">
        <v>44774</v>
      </c>
      <c r="P69" s="108">
        <v>69.007583333333329</v>
      </c>
    </row>
    <row r="70" spans="1:16" s="42" customFormat="1" x14ac:dyDescent="0.2">
      <c r="A70" s="80"/>
      <c r="E70" s="80"/>
      <c r="F70" s="1"/>
      <c r="G70" s="1"/>
      <c r="H70" s="1"/>
      <c r="I70" s="1"/>
      <c r="J70" s="1"/>
      <c r="K70" s="1"/>
      <c r="L70" s="1"/>
      <c r="M70" s="81"/>
      <c r="N70" s="306">
        <v>67658</v>
      </c>
      <c r="O70" s="107">
        <v>44805</v>
      </c>
      <c r="P70" s="108">
        <v>72.516166666666678</v>
      </c>
    </row>
    <row r="71" spans="1:16" s="42" customFormat="1" x14ac:dyDescent="0.2">
      <c r="A71" s="80"/>
      <c r="E71" s="80"/>
      <c r="F71" s="1"/>
      <c r="G71" s="1"/>
      <c r="H71" s="1"/>
      <c r="I71" s="1"/>
      <c r="J71" s="1"/>
      <c r="K71" s="1"/>
      <c r="L71" s="1"/>
      <c r="M71" s="81"/>
      <c r="N71" s="306">
        <v>61678</v>
      </c>
      <c r="O71" s="107">
        <v>44835</v>
      </c>
      <c r="P71" s="108">
        <v>70.073416666666674</v>
      </c>
    </row>
    <row r="72" spans="1:16" s="42" customFormat="1" x14ac:dyDescent="0.2">
      <c r="A72" s="80"/>
      <c r="E72" s="80"/>
      <c r="F72" s="1"/>
      <c r="G72" s="1"/>
      <c r="H72" s="1"/>
      <c r="I72" s="1"/>
      <c r="J72" s="1"/>
      <c r="K72" s="1"/>
      <c r="L72" s="1"/>
      <c r="M72" s="81"/>
      <c r="N72" s="306">
        <v>40825</v>
      </c>
      <c r="O72" s="107">
        <v>44866</v>
      </c>
      <c r="P72" s="108">
        <v>70.447333333333333</v>
      </c>
    </row>
    <row r="73" spans="1:16" s="42" customFormat="1" x14ac:dyDescent="0.2">
      <c r="A73" s="80"/>
      <c r="E73" s="80"/>
      <c r="F73" s="1"/>
      <c r="G73" s="1"/>
      <c r="H73" s="1"/>
      <c r="I73" s="1"/>
      <c r="J73" s="1"/>
      <c r="K73" s="1"/>
      <c r="L73" s="1"/>
      <c r="M73" s="81"/>
      <c r="N73" s="306"/>
      <c r="O73" s="107"/>
      <c r="P73" s="108"/>
    </row>
    <row r="74" spans="1:16" s="42" customFormat="1" x14ac:dyDescent="0.2">
      <c r="A74" s="80"/>
      <c r="E74" s="80"/>
      <c r="F74" s="1"/>
      <c r="G74" s="1"/>
      <c r="H74" s="1"/>
      <c r="I74" s="1"/>
      <c r="J74" s="1"/>
      <c r="K74" s="1"/>
      <c r="L74" s="1"/>
      <c r="M74" s="81"/>
      <c r="N74" s="81"/>
      <c r="O74" s="81"/>
      <c r="P74" s="81"/>
    </row>
    <row r="75" spans="1:16" s="42" customFormat="1" x14ac:dyDescent="0.2">
      <c r="A75" s="80"/>
      <c r="E75" s="80"/>
      <c r="F75" s="1"/>
      <c r="G75" s="1"/>
      <c r="H75" s="1"/>
      <c r="I75" s="1"/>
      <c r="J75" s="1"/>
      <c r="K75" s="1"/>
      <c r="L75" s="1"/>
      <c r="M75" s="81"/>
      <c r="N75" s="81"/>
      <c r="O75" s="81"/>
      <c r="P75" s="81"/>
    </row>
    <row r="76" spans="1:16" s="42" customFormat="1" x14ac:dyDescent="0.2">
      <c r="A76" s="80"/>
      <c r="E76" s="80"/>
      <c r="F76" s="1"/>
      <c r="G76" s="1"/>
      <c r="H76" s="1"/>
      <c r="I76" s="1"/>
      <c r="J76" s="1"/>
      <c r="K76" s="1"/>
      <c r="L76" s="1"/>
      <c r="M76" s="81"/>
      <c r="N76" s="81"/>
      <c r="O76" s="81"/>
      <c r="P76" s="81"/>
    </row>
    <row r="77" spans="1:16" s="42" customFormat="1" x14ac:dyDescent="0.2">
      <c r="A77" s="80"/>
      <c r="E77" s="80"/>
      <c r="F77" s="1"/>
      <c r="G77" s="1"/>
      <c r="H77" s="1"/>
      <c r="I77" s="1"/>
      <c r="J77" s="1"/>
      <c r="K77" s="1"/>
      <c r="L77" s="1"/>
      <c r="M77" s="81"/>
      <c r="N77" s="81"/>
      <c r="O77" s="81"/>
      <c r="P77" s="81"/>
    </row>
    <row r="78" spans="1:16" s="42" customFormat="1" x14ac:dyDescent="0.2">
      <c r="A78" s="80"/>
      <c r="E78" s="80"/>
      <c r="F78" s="1"/>
      <c r="G78" s="1"/>
      <c r="H78" s="1"/>
      <c r="I78" s="1"/>
      <c r="J78" s="1"/>
      <c r="K78" s="1"/>
      <c r="L78" s="1"/>
      <c r="M78" s="81"/>
      <c r="N78" s="81"/>
      <c r="O78" s="81"/>
      <c r="P78" s="81"/>
    </row>
    <row r="79" spans="1:16" s="42" customFormat="1" x14ac:dyDescent="0.2">
      <c r="A79" s="80"/>
      <c r="E79" s="80"/>
      <c r="F79" s="1"/>
      <c r="G79" s="1"/>
      <c r="H79" s="1"/>
      <c r="I79" s="1"/>
      <c r="J79" s="1"/>
      <c r="K79" s="1"/>
      <c r="L79" s="1"/>
      <c r="M79" s="81"/>
      <c r="N79" s="81"/>
      <c r="O79" s="81"/>
      <c r="P79" s="81"/>
    </row>
    <row r="80" spans="1:16" s="42" customFormat="1" x14ac:dyDescent="0.2">
      <c r="A80" s="80"/>
      <c r="E80" s="80"/>
      <c r="F80" s="80"/>
      <c r="G80" s="1"/>
      <c r="H80" s="1"/>
      <c r="I80" s="1"/>
      <c r="J80" s="1"/>
      <c r="K80" s="1"/>
      <c r="L80" s="1"/>
      <c r="M80" s="81"/>
      <c r="N80" s="81"/>
      <c r="O80" s="81"/>
      <c r="P80" s="81"/>
    </row>
    <row r="81" spans="1:18" s="42" customFormat="1" x14ac:dyDescent="0.2">
      <c r="A81" s="80"/>
      <c r="E81" s="80"/>
      <c r="F81" s="80"/>
      <c r="G81" s="1"/>
      <c r="H81" s="1"/>
      <c r="I81" s="1"/>
      <c r="J81" s="1"/>
      <c r="K81" s="1"/>
      <c r="L81" s="1"/>
      <c r="M81" s="306"/>
      <c r="N81" s="81"/>
      <c r="O81" s="81"/>
      <c r="P81" s="81"/>
    </row>
    <row r="82" spans="1:18" s="42" customFormat="1" x14ac:dyDescent="0.2">
      <c r="A82" s="80"/>
      <c r="E82" s="80"/>
      <c r="F82" s="80"/>
      <c r="G82" s="1"/>
      <c r="H82" s="1"/>
      <c r="I82" s="1"/>
      <c r="J82" s="1"/>
      <c r="K82" s="1"/>
      <c r="L82" s="1"/>
      <c r="M82" s="81"/>
      <c r="N82" s="81"/>
      <c r="O82" s="81"/>
      <c r="P82" s="81"/>
    </row>
    <row r="83" spans="1:18" s="42" customFormat="1" x14ac:dyDescent="0.2">
      <c r="A83" s="80"/>
      <c r="E83" s="80"/>
      <c r="F83" s="80"/>
      <c r="G83" s="1"/>
      <c r="H83" s="1"/>
      <c r="I83" s="1"/>
      <c r="J83" s="1"/>
      <c r="K83" s="1"/>
      <c r="L83" s="1"/>
      <c r="M83" s="81"/>
      <c r="N83" s="81"/>
      <c r="O83" s="81"/>
      <c r="P83" s="81"/>
    </row>
    <row r="84" spans="1:18" s="42" customFormat="1" x14ac:dyDescent="0.2">
      <c r="A84" s="80"/>
      <c r="E84" s="80"/>
      <c r="F84" s="80"/>
      <c r="G84" s="1"/>
      <c r="H84" s="1"/>
      <c r="I84" s="1"/>
      <c r="J84" s="1"/>
      <c r="K84" s="1"/>
      <c r="L84" s="1"/>
      <c r="M84" s="81"/>
      <c r="N84" s="81"/>
      <c r="O84" s="81"/>
      <c r="P84" s="81"/>
    </row>
    <row r="85" spans="1:18" s="42" customFormat="1" x14ac:dyDescent="0.2">
      <c r="A85" s="80"/>
      <c r="E85" s="80"/>
      <c r="F85" s="80"/>
      <c r="G85" s="1"/>
      <c r="H85" s="1"/>
      <c r="I85" s="1"/>
      <c r="J85" s="1"/>
      <c r="K85" s="1"/>
      <c r="L85" s="1"/>
      <c r="M85" s="81"/>
      <c r="N85" s="81"/>
      <c r="O85" s="81"/>
      <c r="P85" s="81"/>
      <c r="Q85" s="81"/>
      <c r="R85" s="81"/>
    </row>
    <row r="86" spans="1:18" s="42" customFormat="1" x14ac:dyDescent="0.2">
      <c r="A86" s="80"/>
      <c r="E86" s="80"/>
      <c r="F86" s="80"/>
      <c r="G86" s="1"/>
      <c r="H86" s="1"/>
      <c r="I86" s="1"/>
      <c r="J86" s="1"/>
      <c r="K86" s="1"/>
      <c r="L86" s="1"/>
      <c r="M86" s="81"/>
      <c r="N86" s="81"/>
      <c r="O86" s="81"/>
      <c r="P86" s="81"/>
      <c r="Q86" s="81"/>
      <c r="R86" s="81"/>
    </row>
    <row r="87" spans="1:18" s="42" customFormat="1" x14ac:dyDescent="0.2">
      <c r="A87" s="80"/>
      <c r="E87" s="80"/>
      <c r="F87" s="80"/>
      <c r="G87" s="1"/>
      <c r="H87" s="1"/>
      <c r="I87" s="1"/>
      <c r="J87" s="1"/>
      <c r="K87" s="1"/>
      <c r="L87" s="1"/>
      <c r="M87" s="81"/>
      <c r="N87" s="81"/>
      <c r="O87" s="81"/>
      <c r="P87" s="81"/>
      <c r="Q87" s="81"/>
      <c r="R87" s="81"/>
    </row>
    <row r="88" spans="1:18" s="42" customFormat="1" x14ac:dyDescent="0.2">
      <c r="A88" s="80"/>
      <c r="E88" s="80"/>
      <c r="F88" s="80"/>
      <c r="G88" s="1"/>
      <c r="H88" s="1"/>
      <c r="I88" s="1"/>
      <c r="J88" s="1"/>
      <c r="K88" s="1"/>
      <c r="L88" s="1"/>
      <c r="M88" s="81"/>
      <c r="N88" s="81"/>
      <c r="O88" s="81"/>
      <c r="P88" s="81"/>
      <c r="Q88" s="81"/>
      <c r="R88" s="81"/>
    </row>
    <row r="89" spans="1:18" s="42" customFormat="1" x14ac:dyDescent="0.2">
      <c r="A89" s="1"/>
      <c r="E89" s="80"/>
      <c r="F89" s="80"/>
      <c r="G89" s="1"/>
      <c r="H89" s="1"/>
      <c r="I89" s="1"/>
      <c r="J89" s="1"/>
      <c r="K89" s="1"/>
      <c r="L89" s="1"/>
      <c r="M89" s="81"/>
      <c r="N89" s="81"/>
      <c r="O89" s="81"/>
      <c r="P89" s="81"/>
      <c r="Q89" s="81"/>
      <c r="R89" s="81"/>
    </row>
    <row r="90" spans="1:18" s="42" customFormat="1" x14ac:dyDescent="0.2">
      <c r="A90" s="1"/>
      <c r="E90" s="80"/>
      <c r="F90" s="80"/>
      <c r="G90" s="1"/>
      <c r="H90" s="1"/>
      <c r="I90" s="1"/>
      <c r="J90" s="1"/>
      <c r="K90" s="1"/>
      <c r="L90" s="1"/>
      <c r="M90" s="81"/>
      <c r="N90" s="81"/>
      <c r="O90" s="81"/>
      <c r="P90" s="81"/>
      <c r="Q90" s="81"/>
      <c r="R90" s="81"/>
    </row>
    <row r="91" spans="1:18" s="42" customFormat="1" x14ac:dyDescent="0.2">
      <c r="A91" s="1"/>
      <c r="E91" s="80"/>
      <c r="F91" s="80"/>
      <c r="G91" s="1"/>
      <c r="H91" s="1"/>
      <c r="I91" s="1"/>
      <c r="J91" s="1"/>
      <c r="K91" s="1"/>
      <c r="L91" s="1"/>
      <c r="M91" s="81"/>
      <c r="N91" s="81"/>
      <c r="O91" s="81"/>
      <c r="P91" s="81"/>
      <c r="Q91" s="81"/>
      <c r="R91" s="81"/>
    </row>
    <row r="92" spans="1:18" s="42" customFormat="1" x14ac:dyDescent="0.2">
      <c r="A92" s="1"/>
      <c r="E92" s="80"/>
      <c r="F92" s="80"/>
      <c r="G92" s="1"/>
      <c r="H92" s="1"/>
      <c r="I92" s="1"/>
      <c r="J92" s="1"/>
      <c r="K92" s="1"/>
      <c r="L92" s="1"/>
      <c r="M92" s="81"/>
      <c r="N92" s="81"/>
      <c r="O92" s="81"/>
      <c r="P92" s="81"/>
      <c r="Q92" s="81"/>
      <c r="R92" s="81"/>
    </row>
    <row r="93" spans="1:18" s="42" customFormat="1" x14ac:dyDescent="0.2">
      <c r="A93" s="1"/>
      <c r="E93" s="80"/>
      <c r="F93" s="80"/>
      <c r="G93" s="1"/>
      <c r="H93" s="1"/>
      <c r="I93" s="1"/>
      <c r="J93" s="1"/>
      <c r="K93" s="1"/>
      <c r="L93" s="1"/>
      <c r="M93" s="81"/>
      <c r="N93" s="81"/>
      <c r="O93" s="81"/>
      <c r="P93" s="81"/>
      <c r="Q93" s="81"/>
      <c r="R93" s="81"/>
    </row>
    <row r="94" spans="1:18" s="42" customFormat="1" x14ac:dyDescent="0.2">
      <c r="A94" s="1"/>
      <c r="E94" s="80"/>
      <c r="F94" s="80"/>
      <c r="G94" s="1"/>
      <c r="H94" s="1"/>
      <c r="I94" s="1"/>
      <c r="J94" s="1"/>
      <c r="K94" s="1"/>
      <c r="L94" s="1"/>
      <c r="M94" s="81"/>
      <c r="N94" s="81"/>
      <c r="O94" s="81"/>
      <c r="P94" s="81"/>
      <c r="Q94" s="81"/>
      <c r="R94" s="81"/>
    </row>
    <row r="95" spans="1:18" s="42" customFormat="1" x14ac:dyDescent="0.2">
      <c r="A95" s="1"/>
      <c r="E95" s="80"/>
      <c r="F95" s="80"/>
      <c r="G95" s="1"/>
      <c r="H95" s="1"/>
      <c r="I95" s="1"/>
      <c r="J95" s="1"/>
      <c r="K95" s="1"/>
      <c r="L95" s="1"/>
      <c r="M95" s="81"/>
      <c r="N95" s="81"/>
      <c r="O95" s="81"/>
      <c r="P95" s="81"/>
      <c r="Q95" s="81"/>
      <c r="R95" s="81"/>
    </row>
    <row r="96" spans="1:18" s="42" customFormat="1" x14ac:dyDescent="0.2">
      <c r="A96" s="1"/>
      <c r="E96" s="80"/>
      <c r="F96" s="80"/>
      <c r="G96" s="1"/>
      <c r="H96" s="1"/>
      <c r="I96" s="1"/>
      <c r="J96" s="1"/>
      <c r="K96" s="1"/>
      <c r="L96" s="1"/>
      <c r="M96" s="81"/>
      <c r="N96" s="81"/>
      <c r="O96" s="81"/>
      <c r="P96" s="81"/>
      <c r="Q96" s="81"/>
      <c r="R96" s="81"/>
    </row>
    <row r="97" spans="1:18" s="42" customFormat="1" x14ac:dyDescent="0.2">
      <c r="A97" s="1"/>
      <c r="E97" s="80"/>
      <c r="F97" s="80"/>
      <c r="G97" s="1"/>
      <c r="H97" s="1"/>
      <c r="I97" s="1"/>
      <c r="J97" s="1"/>
      <c r="K97" s="1"/>
      <c r="L97" s="1"/>
      <c r="M97" s="81"/>
      <c r="N97" s="81"/>
      <c r="O97" s="81"/>
      <c r="P97" s="81"/>
      <c r="Q97" s="81"/>
      <c r="R97" s="81"/>
    </row>
    <row r="98" spans="1:18" s="42" customFormat="1" x14ac:dyDescent="0.2">
      <c r="A98" s="1"/>
      <c r="E98" s="80"/>
      <c r="F98" s="80"/>
      <c r="G98" s="1"/>
      <c r="H98" s="1"/>
      <c r="I98" s="1"/>
      <c r="J98" s="1"/>
      <c r="K98" s="1"/>
      <c r="L98" s="1"/>
      <c r="M98" s="81"/>
      <c r="N98" s="81"/>
      <c r="O98" s="81"/>
      <c r="P98" s="81"/>
      <c r="Q98" s="81"/>
      <c r="R98" s="81"/>
    </row>
    <row r="99" spans="1:18" s="42" customFormat="1" x14ac:dyDescent="0.2">
      <c r="A99" s="1"/>
      <c r="E99" s="80"/>
      <c r="F99" s="80"/>
      <c r="G99" s="1"/>
      <c r="H99" s="1"/>
      <c r="I99" s="1"/>
      <c r="J99" s="1"/>
      <c r="K99" s="1"/>
      <c r="L99" s="1"/>
      <c r="M99" s="81"/>
      <c r="N99" s="81"/>
      <c r="O99" s="81"/>
      <c r="P99" s="81"/>
      <c r="Q99" s="81"/>
      <c r="R99" s="81"/>
    </row>
    <row r="100" spans="1:18" s="42" customFormat="1" x14ac:dyDescent="0.2">
      <c r="A100" s="1"/>
      <c r="E100" s="80"/>
      <c r="F100" s="80"/>
      <c r="G100" s="1"/>
      <c r="H100" s="1"/>
      <c r="I100" s="1"/>
      <c r="J100" s="1"/>
      <c r="K100" s="1"/>
      <c r="L100" s="1"/>
      <c r="M100" s="81"/>
      <c r="N100" s="81"/>
      <c r="O100" s="81"/>
      <c r="P100" s="81"/>
      <c r="Q100" s="81"/>
      <c r="R100" s="81"/>
    </row>
    <row r="101" spans="1:18" s="42" customFormat="1" x14ac:dyDescent="0.2">
      <c r="A101" s="1"/>
      <c r="E101" s="80"/>
      <c r="F101" s="80"/>
      <c r="G101" s="1"/>
      <c r="H101" s="1"/>
      <c r="I101" s="1"/>
      <c r="J101" s="1"/>
      <c r="K101" s="1"/>
      <c r="L101" s="1"/>
      <c r="M101" s="81"/>
      <c r="N101" s="81"/>
      <c r="O101" s="81"/>
      <c r="P101" s="81"/>
      <c r="Q101" s="81"/>
      <c r="R101" s="81"/>
    </row>
    <row r="102" spans="1:18" s="42" customFormat="1" x14ac:dyDescent="0.2">
      <c r="A102" s="1"/>
      <c r="E102" s="80"/>
      <c r="F102" s="80"/>
      <c r="G102" s="1"/>
      <c r="H102" s="1"/>
      <c r="I102" s="1"/>
      <c r="J102" s="1"/>
      <c r="K102" s="1"/>
      <c r="L102" s="1"/>
      <c r="M102" s="81"/>
      <c r="N102" s="81"/>
      <c r="O102" s="81"/>
      <c r="P102" s="81"/>
      <c r="Q102" s="81"/>
      <c r="R102" s="81"/>
    </row>
    <row r="103" spans="1:18" s="42" customFormat="1" x14ac:dyDescent="0.2">
      <c r="A103" s="1"/>
      <c r="E103" s="80"/>
      <c r="F103" s="80"/>
      <c r="G103" s="1"/>
      <c r="H103" s="1"/>
      <c r="I103" s="1"/>
      <c r="J103" s="1"/>
      <c r="K103" s="1"/>
      <c r="L103" s="1"/>
      <c r="M103" s="81"/>
      <c r="N103" s="81"/>
      <c r="O103" s="81"/>
      <c r="P103" s="81"/>
      <c r="Q103" s="81"/>
      <c r="R103" s="81"/>
    </row>
    <row r="104" spans="1:18" s="42" customFormat="1" x14ac:dyDescent="0.2">
      <c r="A104" s="1"/>
      <c r="E104" s="80"/>
      <c r="F104" s="80"/>
      <c r="G104" s="1"/>
      <c r="H104" s="1"/>
      <c r="I104" s="1"/>
      <c r="J104" s="1"/>
      <c r="K104" s="1"/>
      <c r="L104" s="1"/>
      <c r="M104" s="81"/>
      <c r="N104" s="81"/>
      <c r="O104" s="81"/>
      <c r="P104" s="81"/>
      <c r="Q104" s="81"/>
      <c r="R104" s="81"/>
    </row>
    <row r="105" spans="1:18" s="42" customFormat="1" x14ac:dyDescent="0.2">
      <c r="A105" s="1"/>
      <c r="E105" s="80"/>
      <c r="F105" s="80"/>
      <c r="G105" s="1"/>
      <c r="H105" s="1"/>
      <c r="I105" s="1"/>
      <c r="J105" s="1"/>
      <c r="K105" s="1"/>
      <c r="L105" s="1"/>
      <c r="M105" s="81"/>
      <c r="N105" s="81"/>
      <c r="O105" s="81"/>
      <c r="P105" s="81"/>
      <c r="Q105" s="81"/>
      <c r="R105" s="81"/>
    </row>
    <row r="106" spans="1:18" s="42" customFormat="1" x14ac:dyDescent="0.2">
      <c r="A106" s="1"/>
      <c r="E106" s="80"/>
      <c r="F106" s="80"/>
      <c r="G106" s="1"/>
      <c r="H106" s="1"/>
      <c r="I106" s="1"/>
      <c r="J106" s="1"/>
      <c r="K106" s="1"/>
      <c r="L106" s="1"/>
      <c r="M106" s="81"/>
      <c r="N106" s="81"/>
      <c r="O106" s="81"/>
      <c r="P106" s="81"/>
      <c r="Q106" s="81"/>
      <c r="R106" s="81"/>
    </row>
    <row r="107" spans="1:18" s="42" customFormat="1" x14ac:dyDescent="0.2">
      <c r="A107" s="1"/>
      <c r="E107" s="80"/>
      <c r="F107" s="80"/>
      <c r="G107" s="1"/>
      <c r="H107" s="1"/>
      <c r="I107" s="1"/>
      <c r="J107" s="1"/>
      <c r="K107" s="1"/>
      <c r="L107" s="1"/>
      <c r="M107" s="81"/>
      <c r="N107" s="81"/>
      <c r="O107" s="81"/>
      <c r="P107" s="81"/>
      <c r="Q107" s="81"/>
      <c r="R107" s="81"/>
    </row>
    <row r="108" spans="1:18" s="42" customFormat="1" x14ac:dyDescent="0.2">
      <c r="A108" s="1"/>
      <c r="E108" s="80"/>
      <c r="F108" s="80"/>
      <c r="G108" s="1"/>
      <c r="H108" s="1"/>
      <c r="I108" s="1"/>
      <c r="J108" s="1"/>
      <c r="K108" s="1"/>
      <c r="L108" s="1"/>
      <c r="M108" s="81"/>
      <c r="N108" s="81"/>
      <c r="O108" s="81"/>
      <c r="P108" s="81"/>
      <c r="Q108" s="81"/>
      <c r="R108" s="81"/>
    </row>
    <row r="109" spans="1:18" s="42" customFormat="1" x14ac:dyDescent="0.2">
      <c r="A109" s="1"/>
      <c r="E109" s="80"/>
      <c r="F109" s="80"/>
      <c r="G109" s="1"/>
      <c r="H109" s="1"/>
      <c r="I109" s="1"/>
      <c r="J109" s="1"/>
      <c r="K109" s="1"/>
      <c r="L109" s="1"/>
      <c r="M109" s="81"/>
      <c r="N109" s="81"/>
      <c r="O109" s="81"/>
      <c r="P109" s="81"/>
      <c r="Q109" s="81"/>
      <c r="R109" s="81"/>
    </row>
    <row r="110" spans="1:18" s="42" customFormat="1" x14ac:dyDescent="0.2">
      <c r="A110" s="1"/>
      <c r="E110" s="80"/>
      <c r="F110" s="80"/>
      <c r="G110" s="1"/>
      <c r="H110" s="1"/>
      <c r="I110" s="1"/>
      <c r="J110" s="1"/>
      <c r="K110" s="1"/>
      <c r="L110" s="1"/>
      <c r="M110" s="81"/>
      <c r="N110" s="81"/>
      <c r="O110" s="81"/>
      <c r="P110" s="81"/>
      <c r="Q110" s="81"/>
      <c r="R110" s="81"/>
    </row>
    <row r="111" spans="1:18" s="42" customFormat="1" x14ac:dyDescent="0.2">
      <c r="A111" s="1"/>
      <c r="E111" s="96"/>
      <c r="F111" s="96"/>
      <c r="G111" s="97"/>
      <c r="H111" s="97"/>
      <c r="I111" s="97"/>
      <c r="J111" s="97"/>
      <c r="K111" s="97"/>
      <c r="L111" s="1"/>
      <c r="M111" s="81"/>
      <c r="N111" s="81"/>
      <c r="O111" s="81"/>
      <c r="P111" s="81"/>
      <c r="Q111" s="81"/>
      <c r="R111" s="81"/>
    </row>
    <row r="112" spans="1:18" s="42" customFormat="1" x14ac:dyDescent="0.2">
      <c r="A112" s="1"/>
      <c r="E112" s="96"/>
      <c r="F112" s="96"/>
      <c r="G112" s="97"/>
      <c r="H112" s="97"/>
      <c r="I112" s="97"/>
      <c r="J112" s="97"/>
      <c r="K112" s="97"/>
      <c r="L112" s="1"/>
      <c r="M112" s="81"/>
      <c r="N112" s="81"/>
      <c r="O112" s="81"/>
      <c r="P112" s="81"/>
      <c r="Q112" s="81"/>
      <c r="R112" s="81"/>
    </row>
    <row r="113" spans="1:18" s="42" customFormat="1" x14ac:dyDescent="0.2">
      <c r="A113" s="1"/>
      <c r="E113" s="96"/>
      <c r="F113" s="96"/>
      <c r="G113" s="97"/>
      <c r="H113" s="97"/>
      <c r="I113" s="97"/>
      <c r="J113" s="97"/>
      <c r="K113" s="97"/>
      <c r="L113" s="1"/>
      <c r="M113" s="81"/>
      <c r="N113" s="81"/>
      <c r="O113" s="81"/>
      <c r="P113" s="81"/>
      <c r="Q113" s="81"/>
      <c r="R113" s="81"/>
    </row>
    <row r="114" spans="1:18" s="42" customFormat="1" x14ac:dyDescent="0.2">
      <c r="A114" s="1"/>
      <c r="E114" s="96"/>
      <c r="F114" s="96"/>
      <c r="G114" s="97"/>
      <c r="H114" s="97"/>
      <c r="I114" s="97"/>
      <c r="J114" s="97"/>
      <c r="K114" s="97"/>
      <c r="L114" s="1"/>
      <c r="M114" s="81"/>
      <c r="N114" s="81"/>
      <c r="O114" s="81"/>
      <c r="P114" s="81"/>
      <c r="Q114" s="81"/>
      <c r="R114" s="81"/>
    </row>
    <row r="115" spans="1:18" s="42" customFormat="1" x14ac:dyDescent="0.2">
      <c r="A115" s="1"/>
      <c r="E115" s="96"/>
      <c r="F115" s="96"/>
      <c r="G115" s="97"/>
      <c r="H115" s="97"/>
      <c r="I115" s="97"/>
      <c r="J115" s="97"/>
      <c r="K115" s="97"/>
      <c r="L115" s="1"/>
      <c r="M115" s="81"/>
      <c r="N115" s="81"/>
      <c r="O115" s="81"/>
      <c r="P115" s="81"/>
      <c r="Q115" s="81"/>
      <c r="R115" s="81"/>
    </row>
    <row r="116" spans="1:18" s="42" customFormat="1" x14ac:dyDescent="0.2">
      <c r="A116" s="1"/>
      <c r="E116" s="96"/>
      <c r="F116" s="96"/>
      <c r="G116" s="97"/>
      <c r="H116" s="97"/>
      <c r="I116" s="97"/>
      <c r="J116" s="97"/>
      <c r="K116" s="97"/>
      <c r="L116" s="1"/>
      <c r="M116" s="81"/>
      <c r="N116" s="81"/>
      <c r="O116" s="81"/>
      <c r="P116" s="81"/>
      <c r="Q116" s="81"/>
      <c r="R116" s="81"/>
    </row>
    <row r="117" spans="1:18" s="42" customFormat="1" x14ac:dyDescent="0.2">
      <c r="A117" s="1"/>
      <c r="E117" s="97"/>
      <c r="F117" s="96"/>
      <c r="G117" s="97"/>
      <c r="H117" s="97"/>
      <c r="I117" s="97"/>
      <c r="J117" s="97"/>
      <c r="K117" s="97"/>
      <c r="L117" s="1"/>
      <c r="M117" s="81"/>
      <c r="N117" s="81"/>
      <c r="O117" s="81"/>
      <c r="P117" s="81"/>
      <c r="Q117" s="81"/>
      <c r="R117" s="81"/>
    </row>
    <row r="118" spans="1:18" s="42" customFormat="1" x14ac:dyDescent="0.2">
      <c r="A118" s="1"/>
      <c r="E118" s="97"/>
      <c r="F118" s="96"/>
      <c r="G118" s="97"/>
      <c r="H118" s="97"/>
      <c r="I118" s="97"/>
      <c r="J118" s="97"/>
      <c r="K118" s="97"/>
      <c r="L118" s="1"/>
      <c r="M118" s="81"/>
      <c r="N118" s="81"/>
      <c r="O118" s="81"/>
      <c r="P118" s="81"/>
      <c r="Q118" s="81"/>
      <c r="R118" s="81"/>
    </row>
    <row r="119" spans="1:18" s="42" customFormat="1" x14ac:dyDescent="0.2">
      <c r="A119" s="1"/>
      <c r="E119" s="97"/>
      <c r="F119" s="96"/>
      <c r="G119" s="97"/>
      <c r="H119" s="97"/>
      <c r="I119" s="97"/>
      <c r="J119" s="97"/>
      <c r="K119" s="97"/>
      <c r="L119" s="1"/>
      <c r="M119" s="81"/>
      <c r="N119" s="81"/>
      <c r="O119" s="81"/>
      <c r="P119" s="81"/>
      <c r="Q119" s="81"/>
      <c r="R119" s="81"/>
    </row>
    <row r="120" spans="1:18" s="42" customFormat="1" x14ac:dyDescent="0.2">
      <c r="A120" s="1"/>
      <c r="E120" s="97"/>
      <c r="F120" s="96"/>
      <c r="G120" s="97"/>
      <c r="H120" s="97"/>
      <c r="I120" s="97"/>
      <c r="J120" s="97"/>
      <c r="K120" s="97"/>
      <c r="L120" s="1"/>
      <c r="M120" s="81"/>
      <c r="N120" s="81"/>
      <c r="O120" s="81"/>
      <c r="P120" s="81"/>
      <c r="Q120" s="81"/>
      <c r="R120" s="81"/>
    </row>
    <row r="121" spans="1:18" s="42" customFormat="1" x14ac:dyDescent="0.2">
      <c r="A121" s="1"/>
      <c r="E121" s="97"/>
      <c r="F121" s="96"/>
      <c r="G121" s="97"/>
      <c r="H121" s="97"/>
      <c r="I121" s="97"/>
      <c r="J121" s="97"/>
      <c r="K121" s="97"/>
      <c r="L121" s="1"/>
      <c r="M121" s="81"/>
      <c r="N121" s="81"/>
      <c r="O121" s="81"/>
      <c r="P121" s="81"/>
      <c r="Q121" s="81"/>
      <c r="R121" s="81"/>
    </row>
    <row r="122" spans="1:18" s="42" customFormat="1" x14ac:dyDescent="0.2">
      <c r="A122" s="1"/>
      <c r="E122" s="97"/>
      <c r="F122" s="96"/>
      <c r="G122" s="97"/>
      <c r="H122" s="97"/>
      <c r="I122" s="97"/>
      <c r="J122" s="97"/>
      <c r="K122" s="97"/>
      <c r="L122" s="1"/>
      <c r="M122" s="81"/>
      <c r="N122" s="81"/>
      <c r="O122" s="81"/>
      <c r="P122" s="81"/>
      <c r="Q122" s="81"/>
      <c r="R122" s="81"/>
    </row>
    <row r="123" spans="1:18" s="42" customFormat="1" x14ac:dyDescent="0.2">
      <c r="A123" s="1"/>
      <c r="E123" s="97"/>
      <c r="F123" s="96"/>
      <c r="G123" s="97"/>
      <c r="H123" s="97"/>
      <c r="I123" s="97"/>
      <c r="J123" s="97"/>
      <c r="K123" s="1"/>
      <c r="L123" s="1"/>
      <c r="M123" s="81"/>
      <c r="N123" s="81"/>
      <c r="O123" s="81"/>
      <c r="P123" s="81"/>
      <c r="Q123" s="81"/>
      <c r="R123" s="81"/>
    </row>
    <row r="124" spans="1:18" s="42" customFormat="1" x14ac:dyDescent="0.2">
      <c r="A124" s="1"/>
      <c r="E124" s="97"/>
      <c r="F124" s="96"/>
      <c r="G124" s="97"/>
      <c r="H124" s="97"/>
      <c r="I124" s="97"/>
      <c r="J124" s="97"/>
      <c r="K124" s="1"/>
      <c r="L124" s="1"/>
      <c r="M124" s="81"/>
      <c r="N124" s="81"/>
      <c r="O124" s="81"/>
      <c r="P124" s="81"/>
      <c r="Q124" s="81"/>
      <c r="R124" s="81"/>
    </row>
    <row r="125" spans="1:18" s="42" customFormat="1" x14ac:dyDescent="0.2">
      <c r="A125" s="1"/>
      <c r="E125" s="97"/>
      <c r="F125" s="96"/>
      <c r="G125" s="97"/>
      <c r="H125" s="97"/>
      <c r="I125" s="97"/>
      <c r="J125" s="97"/>
      <c r="K125" s="1"/>
      <c r="L125" s="1"/>
      <c r="M125" s="81"/>
      <c r="N125" s="81"/>
      <c r="O125" s="81"/>
      <c r="P125" s="81"/>
      <c r="Q125" s="81"/>
      <c r="R125" s="81"/>
    </row>
    <row r="126" spans="1:18" s="42" customFormat="1" x14ac:dyDescent="0.2">
      <c r="A126" s="1"/>
      <c r="E126" s="97"/>
      <c r="F126" s="96"/>
      <c r="G126" s="97"/>
      <c r="H126" s="97"/>
      <c r="I126" s="97"/>
      <c r="J126" s="97"/>
      <c r="K126" s="1"/>
      <c r="L126" s="1"/>
      <c r="M126" s="81"/>
      <c r="N126" s="81"/>
      <c r="O126" s="81"/>
      <c r="P126" s="81"/>
      <c r="Q126" s="81"/>
      <c r="R126" s="81"/>
    </row>
    <row r="127" spans="1:18" s="42" customFormat="1" x14ac:dyDescent="0.2">
      <c r="A127" s="1"/>
      <c r="E127" s="97"/>
      <c r="F127" s="96"/>
      <c r="G127" s="97"/>
      <c r="H127" s="97"/>
      <c r="I127" s="97"/>
      <c r="J127" s="97"/>
      <c r="K127" s="1"/>
      <c r="L127" s="1"/>
      <c r="M127" s="81"/>
      <c r="N127" s="81"/>
      <c r="O127" s="81"/>
      <c r="P127" s="81"/>
      <c r="Q127" s="81"/>
      <c r="R127" s="81"/>
    </row>
    <row r="128" spans="1:18" s="42" customFormat="1" x14ac:dyDescent="0.2">
      <c r="A128" s="1"/>
      <c r="E128" s="97"/>
      <c r="F128" s="96"/>
      <c r="G128" s="97"/>
      <c r="H128" s="97"/>
      <c r="I128" s="97"/>
      <c r="J128" s="97"/>
      <c r="K128" s="1"/>
      <c r="L128" s="1"/>
      <c r="M128" s="81"/>
      <c r="N128" s="81"/>
      <c r="O128" s="81"/>
      <c r="P128" s="81"/>
      <c r="Q128" s="81"/>
      <c r="R128" s="81"/>
    </row>
    <row r="129" spans="1:18" s="42" customFormat="1" x14ac:dyDescent="0.2">
      <c r="A129" s="1"/>
      <c r="E129" s="97"/>
      <c r="F129" s="96"/>
      <c r="G129" s="97"/>
      <c r="H129" s="97"/>
      <c r="I129" s="97"/>
      <c r="J129" s="97"/>
      <c r="K129" s="1"/>
      <c r="L129" s="1"/>
      <c r="M129" s="81"/>
      <c r="N129" s="81"/>
      <c r="O129" s="81"/>
      <c r="P129" s="81"/>
      <c r="Q129" s="81"/>
      <c r="R129" s="81"/>
    </row>
    <row r="130" spans="1:18" s="42" customFormat="1" x14ac:dyDescent="0.2">
      <c r="A130" s="1"/>
      <c r="E130" s="97"/>
      <c r="F130" s="96"/>
      <c r="G130" s="97"/>
      <c r="H130" s="97"/>
      <c r="I130" s="97"/>
      <c r="J130" s="97"/>
      <c r="K130" s="1"/>
      <c r="L130" s="1"/>
      <c r="M130" s="81"/>
      <c r="N130" s="81"/>
      <c r="O130" s="81"/>
      <c r="P130" s="81"/>
      <c r="Q130" s="81"/>
      <c r="R130" s="81"/>
    </row>
    <row r="131" spans="1:18" s="42" customFormat="1" x14ac:dyDescent="0.2">
      <c r="A131" s="1"/>
      <c r="E131" s="97"/>
      <c r="F131" s="96"/>
      <c r="G131" s="97"/>
      <c r="H131" s="97"/>
      <c r="I131" s="97"/>
      <c r="J131" s="97"/>
      <c r="K131" s="1"/>
      <c r="L131" s="1"/>
      <c r="M131" s="81"/>
      <c r="N131" s="81"/>
      <c r="O131" s="81"/>
      <c r="P131" s="81"/>
      <c r="Q131" s="81"/>
      <c r="R131" s="81"/>
    </row>
    <row r="132" spans="1:18" s="42" customFormat="1" x14ac:dyDescent="0.2">
      <c r="A132" s="1"/>
      <c r="E132" s="97"/>
      <c r="F132" s="96"/>
      <c r="G132" s="97"/>
      <c r="H132" s="97"/>
      <c r="I132" s="97"/>
      <c r="J132" s="97"/>
      <c r="K132" s="1"/>
      <c r="L132" s="1"/>
      <c r="M132" s="81"/>
      <c r="N132" s="81"/>
      <c r="O132" s="81"/>
      <c r="P132" s="81"/>
      <c r="Q132" s="81"/>
      <c r="R132" s="81"/>
    </row>
    <row r="133" spans="1:18" s="42" customFormat="1" x14ac:dyDescent="0.2">
      <c r="A133" s="1"/>
      <c r="E133" s="97"/>
      <c r="F133" s="96"/>
      <c r="G133" s="97"/>
      <c r="H133" s="97"/>
      <c r="I133" s="97"/>
      <c r="J133" s="97"/>
      <c r="K133" s="1"/>
      <c r="L133" s="1"/>
      <c r="M133" s="81"/>
      <c r="N133" s="81"/>
      <c r="O133" s="81"/>
      <c r="P133" s="81"/>
      <c r="Q133" s="81"/>
      <c r="R133" s="81"/>
    </row>
    <row r="134" spans="1:18" s="42" customFormat="1" x14ac:dyDescent="0.2">
      <c r="A134" s="1"/>
      <c r="E134" s="97"/>
      <c r="F134" s="96"/>
      <c r="G134" s="97"/>
      <c r="H134" s="97"/>
      <c r="I134" s="97"/>
      <c r="J134" s="97"/>
      <c r="K134" s="1"/>
      <c r="L134" s="1"/>
      <c r="M134" s="81"/>
      <c r="N134" s="81"/>
      <c r="O134" s="81"/>
      <c r="P134" s="81"/>
      <c r="Q134" s="81"/>
      <c r="R134" s="81"/>
    </row>
    <row r="135" spans="1:18" s="42" customFormat="1" x14ac:dyDescent="0.2">
      <c r="A135" s="1"/>
      <c r="E135" s="97"/>
      <c r="F135" s="96"/>
      <c r="G135" s="97"/>
      <c r="H135" s="97"/>
      <c r="I135" s="97"/>
      <c r="J135" s="1"/>
      <c r="K135" s="1"/>
      <c r="L135" s="1"/>
      <c r="M135" s="81"/>
      <c r="N135" s="81"/>
      <c r="O135" s="81"/>
      <c r="P135" s="81"/>
      <c r="Q135" s="81"/>
      <c r="R135" s="81"/>
    </row>
    <row r="136" spans="1:18" s="42" customFormat="1" x14ac:dyDescent="0.2">
      <c r="A136" s="1"/>
      <c r="E136" s="97"/>
      <c r="F136" s="96"/>
      <c r="G136" s="97"/>
      <c r="H136" s="97"/>
      <c r="I136" s="97"/>
      <c r="J136" s="1"/>
      <c r="K136" s="1"/>
      <c r="L136" s="1"/>
      <c r="M136" s="81"/>
      <c r="N136" s="81"/>
      <c r="O136" s="81"/>
      <c r="P136" s="81"/>
      <c r="Q136" s="81"/>
      <c r="R136" s="81"/>
    </row>
    <row r="137" spans="1:18" s="42" customFormat="1" x14ac:dyDescent="0.2">
      <c r="A137" s="1"/>
      <c r="E137" s="97"/>
      <c r="F137" s="96"/>
      <c r="G137" s="97"/>
      <c r="H137" s="97"/>
      <c r="I137" s="97"/>
      <c r="J137" s="1"/>
      <c r="K137" s="1"/>
      <c r="L137" s="1"/>
      <c r="M137" s="81"/>
      <c r="N137" s="81"/>
      <c r="O137" s="81"/>
      <c r="P137" s="81"/>
      <c r="Q137" s="81"/>
      <c r="R137" s="81"/>
    </row>
    <row r="138" spans="1:18" s="42" customFormat="1" x14ac:dyDescent="0.2">
      <c r="A138" s="1"/>
      <c r="E138" s="97"/>
      <c r="F138" s="96"/>
      <c r="G138" s="97"/>
      <c r="H138" s="97"/>
      <c r="I138" s="97"/>
      <c r="J138" s="1"/>
      <c r="K138" s="1"/>
      <c r="L138" s="1"/>
      <c r="M138" s="81"/>
      <c r="N138" s="81"/>
      <c r="O138" s="81"/>
      <c r="P138" s="81"/>
      <c r="Q138" s="81"/>
      <c r="R138" s="81"/>
    </row>
    <row r="139" spans="1:18" s="42" customFormat="1" x14ac:dyDescent="0.2">
      <c r="A139" s="1"/>
      <c r="E139" s="97"/>
      <c r="F139" s="96"/>
      <c r="G139" s="97"/>
      <c r="H139" s="97"/>
      <c r="I139" s="97"/>
      <c r="J139" s="1"/>
      <c r="K139" s="1"/>
      <c r="L139" s="1"/>
      <c r="M139" s="81"/>
      <c r="N139" s="81"/>
      <c r="O139" s="81"/>
      <c r="P139" s="81"/>
      <c r="Q139" s="81"/>
      <c r="R139" s="81"/>
    </row>
    <row r="140" spans="1:18" s="42" customFormat="1" x14ac:dyDescent="0.2">
      <c r="A140" s="1"/>
      <c r="E140" s="97"/>
      <c r="F140" s="96"/>
      <c r="G140" s="97"/>
      <c r="H140" s="97"/>
      <c r="I140" s="97"/>
      <c r="J140" s="1"/>
      <c r="K140" s="1"/>
      <c r="L140" s="1"/>
      <c r="M140" s="81"/>
      <c r="N140" s="81"/>
      <c r="O140" s="81"/>
      <c r="P140" s="81"/>
      <c r="Q140" s="81"/>
      <c r="R140" s="81"/>
    </row>
    <row r="141" spans="1:18" s="42" customFormat="1" x14ac:dyDescent="0.2">
      <c r="A141" s="1"/>
      <c r="E141" s="97"/>
      <c r="F141" s="96"/>
      <c r="G141" s="97"/>
      <c r="H141" s="97"/>
      <c r="I141" s="97"/>
      <c r="J141" s="1"/>
      <c r="K141" s="1"/>
      <c r="L141" s="1"/>
      <c r="M141" s="81"/>
      <c r="N141" s="81"/>
      <c r="O141" s="81"/>
      <c r="P141" s="81"/>
      <c r="Q141" s="81"/>
      <c r="R141" s="81"/>
    </row>
    <row r="142" spans="1:18" s="42" customFormat="1" x14ac:dyDescent="0.2">
      <c r="A142" s="1"/>
      <c r="E142" s="97"/>
      <c r="F142" s="96"/>
      <c r="G142" s="97"/>
      <c r="H142" s="97"/>
      <c r="I142" s="97"/>
      <c r="J142" s="1"/>
      <c r="K142" s="1"/>
      <c r="L142" s="1"/>
      <c r="M142" s="81"/>
      <c r="N142" s="81"/>
      <c r="O142" s="81"/>
      <c r="P142" s="81"/>
      <c r="Q142" s="81"/>
      <c r="R142" s="81"/>
    </row>
    <row r="143" spans="1:18" s="42" customFormat="1" x14ac:dyDescent="0.2">
      <c r="A143" s="1"/>
      <c r="E143" s="97"/>
      <c r="F143" s="96"/>
      <c r="G143" s="97"/>
      <c r="H143" s="97"/>
      <c r="I143" s="97"/>
      <c r="J143" s="1"/>
      <c r="K143" s="1"/>
      <c r="L143" s="1"/>
      <c r="M143" s="81"/>
      <c r="N143" s="81"/>
      <c r="O143" s="81"/>
      <c r="P143" s="81"/>
      <c r="Q143" s="81"/>
      <c r="R143" s="81"/>
    </row>
    <row r="144" spans="1:18" s="42" customFormat="1" x14ac:dyDescent="0.2">
      <c r="A144" s="1"/>
      <c r="E144" s="97"/>
      <c r="F144" s="96"/>
      <c r="G144" s="97"/>
      <c r="H144" s="97"/>
      <c r="I144" s="97"/>
      <c r="J144" s="1"/>
      <c r="K144" s="1"/>
      <c r="L144" s="1"/>
      <c r="M144" s="81"/>
      <c r="N144" s="81"/>
      <c r="O144" s="81"/>
      <c r="P144" s="81"/>
      <c r="Q144" s="81"/>
      <c r="R144" s="81"/>
    </row>
    <row r="145" spans="1:25" s="42" customFormat="1" x14ac:dyDescent="0.2">
      <c r="A145" s="1"/>
      <c r="E145" s="97"/>
      <c r="F145" s="96"/>
      <c r="G145" s="97"/>
      <c r="H145" s="97"/>
      <c r="I145" s="97"/>
      <c r="J145" s="1"/>
      <c r="K145" s="1"/>
      <c r="L145" s="1"/>
      <c r="M145" s="81"/>
      <c r="N145" s="81"/>
      <c r="O145" s="81"/>
      <c r="P145" s="81"/>
      <c r="Q145" s="81"/>
      <c r="R145" s="81"/>
    </row>
    <row r="146" spans="1:25" s="42" customFormat="1" x14ac:dyDescent="0.2">
      <c r="A146" s="1"/>
      <c r="E146" s="97"/>
      <c r="F146" s="96"/>
      <c r="G146" s="97"/>
      <c r="H146" s="97"/>
      <c r="I146" s="97"/>
      <c r="J146" s="1"/>
      <c r="K146" s="1"/>
      <c r="L146" s="1"/>
      <c r="M146" s="81"/>
      <c r="N146" s="81"/>
      <c r="O146" s="81"/>
      <c r="P146" s="81"/>
      <c r="Q146" s="81"/>
      <c r="R146" s="81"/>
    </row>
    <row r="147" spans="1:25" s="42" customFormat="1" x14ac:dyDescent="0.2">
      <c r="A147" s="1"/>
      <c r="E147" s="97"/>
      <c r="F147" s="96"/>
      <c r="G147" s="97"/>
      <c r="H147" s="97"/>
      <c r="I147" s="1"/>
      <c r="J147" s="1"/>
      <c r="K147" s="1"/>
      <c r="L147" s="1"/>
      <c r="M147" s="81"/>
      <c r="N147" s="81"/>
      <c r="O147" s="81"/>
      <c r="P147" s="81"/>
      <c r="Q147" s="81"/>
      <c r="R147" s="81"/>
    </row>
    <row r="148" spans="1:25" s="42" customFormat="1" x14ac:dyDescent="0.2">
      <c r="A148" s="1"/>
      <c r="E148" s="97"/>
      <c r="F148" s="96"/>
      <c r="G148" s="97"/>
      <c r="H148" s="97"/>
      <c r="I148" s="1"/>
      <c r="J148" s="1"/>
      <c r="K148" s="1"/>
      <c r="L148" s="1"/>
      <c r="M148" s="81"/>
      <c r="N148" s="81"/>
      <c r="O148" s="81"/>
      <c r="P148" s="81"/>
      <c r="Q148" s="81"/>
      <c r="R148" s="81"/>
    </row>
    <row r="149" spans="1:25" s="42" customFormat="1" x14ac:dyDescent="0.2">
      <c r="A149" s="1"/>
      <c r="E149" s="97"/>
      <c r="F149" s="96"/>
      <c r="G149" s="97"/>
      <c r="H149" s="97"/>
      <c r="I149" s="1"/>
      <c r="J149" s="1"/>
      <c r="K149" s="1"/>
      <c r="L149" s="1"/>
      <c r="M149" s="81"/>
      <c r="N149" s="81"/>
      <c r="O149" s="81"/>
      <c r="P149" s="81"/>
      <c r="Q149" s="81"/>
      <c r="R149" s="81"/>
    </row>
    <row r="150" spans="1:25" s="42" customFormat="1" x14ac:dyDescent="0.2">
      <c r="A150" s="1"/>
      <c r="E150" s="97"/>
      <c r="F150" s="96"/>
      <c r="G150" s="97"/>
      <c r="H150" s="97"/>
      <c r="I150" s="1"/>
      <c r="J150" s="1"/>
      <c r="K150" s="1"/>
      <c r="L150" s="1"/>
      <c r="M150" s="81"/>
      <c r="N150" s="81"/>
      <c r="O150" s="81"/>
      <c r="P150" s="81"/>
      <c r="Q150" s="81"/>
      <c r="R150" s="81"/>
    </row>
    <row r="151" spans="1:25" s="42" customFormat="1" x14ac:dyDescent="0.2">
      <c r="A151" s="1"/>
      <c r="E151" s="97"/>
      <c r="F151" s="96"/>
      <c r="G151" s="97"/>
      <c r="H151" s="97"/>
      <c r="I151" s="1"/>
      <c r="J151" s="1"/>
      <c r="K151" s="1"/>
      <c r="L151" s="1"/>
      <c r="M151" s="81"/>
      <c r="N151" s="81"/>
      <c r="O151" s="81"/>
      <c r="P151" s="81"/>
      <c r="Q151" s="81"/>
      <c r="R151" s="81"/>
    </row>
    <row r="152" spans="1:25" s="42" customFormat="1" x14ac:dyDescent="0.2">
      <c r="A152" s="1"/>
      <c r="E152" s="97"/>
      <c r="F152" s="96"/>
      <c r="G152" s="97"/>
      <c r="H152" s="97"/>
      <c r="I152" s="1"/>
      <c r="J152" s="1"/>
      <c r="K152" s="1"/>
      <c r="L152" s="1"/>
      <c r="M152" s="81"/>
      <c r="N152" s="81"/>
      <c r="O152" s="81"/>
      <c r="P152" s="81"/>
      <c r="Q152" s="81"/>
      <c r="R152" s="81"/>
    </row>
    <row r="153" spans="1:25" s="42" customFormat="1" x14ac:dyDescent="0.2">
      <c r="A153" s="1"/>
      <c r="E153" s="97"/>
      <c r="F153" s="96"/>
      <c r="G153" s="97"/>
      <c r="H153" s="97"/>
      <c r="I153" s="1"/>
      <c r="J153" s="1"/>
      <c r="K153" s="1"/>
      <c r="L153" s="1"/>
      <c r="M153" s="81"/>
      <c r="N153" s="81"/>
      <c r="O153" s="81"/>
      <c r="P153" s="81"/>
      <c r="Q153" s="81"/>
      <c r="R153" s="81"/>
    </row>
    <row r="154" spans="1:25" s="42" customFormat="1" x14ac:dyDescent="0.2">
      <c r="A154" s="1"/>
      <c r="E154" s="97"/>
      <c r="F154" s="96"/>
      <c r="G154" s="97"/>
      <c r="H154" s="97"/>
      <c r="I154" s="1"/>
      <c r="J154" s="1"/>
      <c r="K154" s="1"/>
      <c r="L154" s="1"/>
      <c r="M154" s="81"/>
      <c r="N154" s="81"/>
      <c r="O154" s="81"/>
      <c r="P154" s="81"/>
      <c r="Q154" s="81"/>
      <c r="R154" s="81"/>
    </row>
    <row r="155" spans="1:25" s="42" customFormat="1" x14ac:dyDescent="0.2">
      <c r="A155" s="1"/>
      <c r="E155" s="97"/>
      <c r="F155" s="96"/>
      <c r="G155" s="97"/>
      <c r="H155" s="97"/>
      <c r="I155" s="1"/>
      <c r="J155" s="1"/>
      <c r="K155" s="1"/>
      <c r="L155" s="1"/>
      <c r="M155" s="81"/>
      <c r="N155" s="81"/>
      <c r="O155" s="81"/>
      <c r="P155" s="81"/>
      <c r="Q155" s="81"/>
      <c r="R155" s="81"/>
    </row>
    <row r="156" spans="1:25" s="42" customFormat="1" x14ac:dyDescent="0.2">
      <c r="A156" s="1"/>
      <c r="E156" s="97"/>
      <c r="F156" s="96"/>
      <c r="G156" s="97"/>
      <c r="H156" s="97"/>
      <c r="I156" s="1"/>
      <c r="J156" s="1"/>
      <c r="K156" s="1"/>
      <c r="L156" s="1"/>
      <c r="M156" s="81"/>
      <c r="N156" s="81"/>
      <c r="O156" s="81"/>
      <c r="P156" s="81"/>
      <c r="Q156" s="81"/>
      <c r="R156" s="81"/>
    </row>
    <row r="157" spans="1:25" s="78" customFormat="1" x14ac:dyDescent="0.2">
      <c r="A157" s="1"/>
      <c r="E157" s="97"/>
      <c r="F157" s="96"/>
      <c r="G157" s="97"/>
      <c r="H157" s="97"/>
      <c r="I157" s="77"/>
      <c r="J157" s="77"/>
      <c r="K157" s="77"/>
      <c r="L157" s="1"/>
      <c r="M157" s="81"/>
      <c r="N157" s="81"/>
      <c r="O157" s="81"/>
      <c r="P157" s="81"/>
      <c r="Q157" s="81"/>
      <c r="R157" s="81"/>
      <c r="S157" s="42"/>
      <c r="T157" s="42"/>
      <c r="U157" s="42"/>
      <c r="V157" s="42"/>
      <c r="W157" s="42"/>
      <c r="X157" s="42"/>
      <c r="Y157" s="42"/>
    </row>
    <row r="158" spans="1:25" s="78" customFormat="1" x14ac:dyDescent="0.2">
      <c r="A158" s="1"/>
      <c r="E158" s="97"/>
      <c r="F158" s="96"/>
      <c r="G158" s="97"/>
      <c r="H158" s="97"/>
      <c r="I158" s="77"/>
      <c r="J158" s="77"/>
      <c r="K158" s="77"/>
      <c r="L158" s="1"/>
      <c r="M158" s="81"/>
      <c r="N158" s="81"/>
      <c r="O158" s="81"/>
      <c r="P158" s="81"/>
      <c r="Q158" s="81"/>
      <c r="R158" s="81"/>
      <c r="S158" s="42"/>
      <c r="T158" s="42"/>
      <c r="U158" s="42"/>
      <c r="V158" s="42"/>
      <c r="W158" s="42"/>
      <c r="X158" s="42"/>
      <c r="Y158" s="42"/>
    </row>
    <row r="159" spans="1:25" s="78" customFormat="1" x14ac:dyDescent="0.2">
      <c r="A159" s="1"/>
      <c r="E159" s="97"/>
      <c r="F159" s="96"/>
      <c r="G159" s="77"/>
      <c r="H159" s="77"/>
      <c r="I159" s="77"/>
      <c r="J159" s="77"/>
      <c r="K159" s="77"/>
      <c r="L159" s="1"/>
      <c r="M159" s="81"/>
      <c r="N159" s="81"/>
      <c r="O159" s="81"/>
      <c r="P159" s="81"/>
      <c r="Q159" s="81"/>
      <c r="R159" s="81"/>
      <c r="S159" s="42"/>
      <c r="T159" s="42"/>
      <c r="U159" s="42"/>
      <c r="V159" s="42"/>
      <c r="W159" s="42"/>
      <c r="X159" s="42"/>
      <c r="Y159" s="42"/>
    </row>
    <row r="160" spans="1:25" s="78" customFormat="1" x14ac:dyDescent="0.2">
      <c r="A160" s="1"/>
      <c r="E160" s="97"/>
      <c r="F160" s="96"/>
      <c r="G160" s="77"/>
      <c r="H160" s="77"/>
      <c r="I160" s="77"/>
      <c r="J160" s="77"/>
      <c r="K160" s="77"/>
      <c r="L160" s="1"/>
      <c r="M160" s="81"/>
      <c r="N160" s="81"/>
      <c r="O160" s="81"/>
      <c r="P160" s="81"/>
      <c r="Q160" s="81"/>
      <c r="R160" s="81"/>
      <c r="S160" s="42"/>
      <c r="T160" s="42"/>
      <c r="U160" s="42"/>
      <c r="V160" s="42"/>
      <c r="W160" s="42"/>
      <c r="X160" s="42"/>
      <c r="Y160" s="42"/>
    </row>
    <row r="161" spans="1:25" s="78" customFormat="1" x14ac:dyDescent="0.2">
      <c r="A161" s="1"/>
      <c r="E161" s="97"/>
      <c r="F161" s="96"/>
      <c r="G161" s="77"/>
      <c r="H161" s="77"/>
      <c r="I161" s="77"/>
      <c r="J161" s="77"/>
      <c r="K161" s="77"/>
      <c r="L161" s="1"/>
      <c r="M161" s="81"/>
      <c r="N161" s="81"/>
      <c r="O161" s="81"/>
      <c r="P161" s="81"/>
      <c r="Q161" s="81"/>
      <c r="R161" s="81"/>
      <c r="S161" s="42"/>
      <c r="T161" s="42"/>
      <c r="U161" s="42"/>
      <c r="V161" s="42"/>
      <c r="W161" s="42"/>
      <c r="X161" s="42"/>
      <c r="Y161" s="42"/>
    </row>
    <row r="162" spans="1:25" x14ac:dyDescent="0.2">
      <c r="A162" s="3"/>
      <c r="E162" s="97"/>
      <c r="F162" s="96"/>
    </row>
    <row r="163" spans="1:25" x14ac:dyDescent="0.2">
      <c r="A163" s="3"/>
      <c r="E163" s="97"/>
      <c r="F163" s="96"/>
    </row>
    <row r="164" spans="1:25" x14ac:dyDescent="0.2">
      <c r="A164" s="3"/>
      <c r="E164" s="97"/>
      <c r="F164" s="96"/>
    </row>
    <row r="165" spans="1:25" x14ac:dyDescent="0.2">
      <c r="A165" s="3"/>
      <c r="E165" s="97"/>
      <c r="F165" s="96"/>
    </row>
    <row r="166" spans="1:25" x14ac:dyDescent="0.2">
      <c r="A166" s="3"/>
      <c r="E166" s="97"/>
      <c r="F166" s="96"/>
    </row>
    <row r="167" spans="1:25" x14ac:dyDescent="0.2">
      <c r="A167" s="3"/>
      <c r="E167" s="97"/>
      <c r="F167" s="96"/>
    </row>
    <row r="168" spans="1:25" x14ac:dyDescent="0.2">
      <c r="A168" s="3"/>
      <c r="E168" s="97"/>
      <c r="F168" s="96"/>
    </row>
    <row r="169" spans="1:25" x14ac:dyDescent="0.2">
      <c r="A169" s="3"/>
      <c r="E169" s="97"/>
      <c r="F169" s="96"/>
    </row>
    <row r="170" spans="1:25" x14ac:dyDescent="0.2">
      <c r="A170" s="3"/>
      <c r="E170" s="97"/>
      <c r="F170" s="96"/>
    </row>
    <row r="171" spans="1:25" x14ac:dyDescent="0.2">
      <c r="A171" s="3"/>
      <c r="E171" s="97"/>
      <c r="F171" s="82"/>
    </row>
    <row r="172" spans="1:25" x14ac:dyDescent="0.2">
      <c r="A172" s="3"/>
      <c r="E172" s="97"/>
      <c r="F172" s="82"/>
    </row>
    <row r="173" spans="1:25" x14ac:dyDescent="0.2">
      <c r="A173" s="3"/>
      <c r="E173" s="97"/>
      <c r="F173" s="82"/>
    </row>
    <row r="174" spans="1:25" x14ac:dyDescent="0.2">
      <c r="A174" s="3"/>
      <c r="E174" s="97"/>
      <c r="F174" s="82"/>
    </row>
    <row r="175" spans="1:25" x14ac:dyDescent="0.2">
      <c r="A175" s="3"/>
      <c r="E175" s="97"/>
      <c r="F175" s="82"/>
    </row>
    <row r="176" spans="1:25" x14ac:dyDescent="0.2">
      <c r="A176" s="3"/>
      <c r="E176" s="97"/>
      <c r="F176" s="82"/>
    </row>
    <row r="177" spans="1:6" x14ac:dyDescent="0.2">
      <c r="A177" s="3"/>
      <c r="E177" s="3"/>
      <c r="F177" s="82"/>
    </row>
    <row r="178" spans="1:6" x14ac:dyDescent="0.2">
      <c r="A178" s="3"/>
      <c r="E178" s="3"/>
      <c r="F178" s="82"/>
    </row>
    <row r="179" spans="1:6" x14ac:dyDescent="0.2">
      <c r="A179" s="3"/>
      <c r="E179" s="3"/>
      <c r="F179" s="82"/>
    </row>
    <row r="180" spans="1:6" x14ac:dyDescent="0.2">
      <c r="A180" s="3"/>
      <c r="E180" s="3"/>
      <c r="F180" s="82"/>
    </row>
    <row r="181" spans="1:6" x14ac:dyDescent="0.2">
      <c r="A181" s="3"/>
      <c r="E181" s="3"/>
      <c r="F181" s="82"/>
    </row>
    <row r="182" spans="1:6" x14ac:dyDescent="0.2">
      <c r="A182" s="3"/>
      <c r="E182" s="3"/>
      <c r="F182" s="82"/>
    </row>
    <row r="183" spans="1:6" x14ac:dyDescent="0.2">
      <c r="A183" s="3"/>
      <c r="E183" s="3"/>
      <c r="F183" s="82"/>
    </row>
    <row r="184" spans="1:6" x14ac:dyDescent="0.2">
      <c r="A184" s="3"/>
      <c r="E184" s="3"/>
      <c r="F184" s="82"/>
    </row>
    <row r="185" spans="1:6" x14ac:dyDescent="0.2">
      <c r="A185" s="3"/>
      <c r="D185" s="82"/>
      <c r="E185" s="82"/>
      <c r="F185" s="82"/>
    </row>
    <row r="186" spans="1:6" x14ac:dyDescent="0.2">
      <c r="A186" s="3"/>
      <c r="D186" s="82"/>
      <c r="E186" s="82"/>
      <c r="F186" s="82"/>
    </row>
    <row r="187" spans="1:6" x14ac:dyDescent="0.2">
      <c r="A187" s="3"/>
      <c r="D187" s="3"/>
      <c r="E187" s="3"/>
      <c r="F187" s="3"/>
    </row>
    <row r="188" spans="1:6" x14ac:dyDescent="0.2">
      <c r="A188" s="3"/>
      <c r="D188" s="3"/>
      <c r="E188" s="3"/>
      <c r="F188" s="3"/>
    </row>
    <row r="189" spans="1:6" x14ac:dyDescent="0.2">
      <c r="A189" s="3"/>
      <c r="B189" s="3"/>
      <c r="C189" s="3"/>
      <c r="D189" s="3"/>
      <c r="E189" s="3"/>
      <c r="F189" s="3"/>
    </row>
    <row r="190" spans="1:6" x14ac:dyDescent="0.2">
      <c r="A190" s="3"/>
      <c r="B190" s="3"/>
      <c r="C190" s="3"/>
      <c r="D190" s="3"/>
      <c r="E190" s="3"/>
      <c r="F190" s="3"/>
    </row>
    <row r="191" spans="1:6" x14ac:dyDescent="0.2">
      <c r="A191" s="3"/>
      <c r="B191" s="3"/>
      <c r="C191" s="3"/>
      <c r="D191" s="3"/>
      <c r="E191" s="3"/>
      <c r="F191" s="3"/>
    </row>
    <row r="192" spans="1:6" x14ac:dyDescent="0.2">
      <c r="A192" s="3"/>
      <c r="B192" s="3"/>
      <c r="C192" s="3"/>
      <c r="D192" s="3"/>
      <c r="E192" s="3"/>
      <c r="F192" s="3"/>
    </row>
    <row r="193" spans="1:6" x14ac:dyDescent="0.2">
      <c r="A193" s="3"/>
      <c r="B193" s="3"/>
      <c r="C193" s="3"/>
      <c r="D193" s="3"/>
      <c r="E193" s="3"/>
      <c r="F193" s="3"/>
    </row>
    <row r="194" spans="1:6" x14ac:dyDescent="0.2">
      <c r="A194" s="3"/>
      <c r="B194" s="3"/>
      <c r="C194" s="3"/>
      <c r="D194" s="3"/>
      <c r="E194" s="3"/>
      <c r="F194" s="3"/>
    </row>
    <row r="195" spans="1:6" x14ac:dyDescent="0.2">
      <c r="A195" s="3"/>
      <c r="B195" s="3"/>
      <c r="C195" s="3"/>
      <c r="D195" s="3"/>
      <c r="E195" s="3"/>
      <c r="F195" s="3"/>
    </row>
    <row r="196" spans="1:6" x14ac:dyDescent="0.2">
      <c r="A196" s="3"/>
      <c r="B196" s="3"/>
      <c r="C196" s="3"/>
      <c r="D196" s="3"/>
      <c r="E196" s="3"/>
      <c r="F196" s="3"/>
    </row>
    <row r="197" spans="1:6" x14ac:dyDescent="0.2">
      <c r="A197" s="3"/>
      <c r="B197" s="3"/>
      <c r="C197" s="3"/>
      <c r="D197" s="3"/>
      <c r="E197" s="3"/>
      <c r="F197" s="3"/>
    </row>
    <row r="198" spans="1:6" x14ac:dyDescent="0.2">
      <c r="A198" s="3"/>
      <c r="B198" s="3"/>
      <c r="C198" s="3"/>
      <c r="D198" s="3"/>
      <c r="E198" s="3"/>
      <c r="F198" s="3"/>
    </row>
    <row r="199" spans="1:6" x14ac:dyDescent="0.2">
      <c r="A199" s="3"/>
      <c r="B199" s="3"/>
      <c r="C199" s="3"/>
      <c r="D199" s="3"/>
      <c r="E199" s="3"/>
      <c r="F199" s="3"/>
    </row>
    <row r="200" spans="1:6" x14ac:dyDescent="0.2">
      <c r="A200" s="3"/>
      <c r="B200" s="3"/>
      <c r="C200" s="3"/>
      <c r="D200" s="3"/>
      <c r="E200" s="3"/>
      <c r="F200" s="3"/>
    </row>
    <row r="201" spans="1:6" x14ac:dyDescent="0.2">
      <c r="B201" s="83"/>
      <c r="C201" s="83"/>
      <c r="D201" s="83"/>
    </row>
    <row r="202" spans="1:6" x14ac:dyDescent="0.2">
      <c r="B202" s="83"/>
      <c r="C202" s="83"/>
      <c r="D202" s="83"/>
    </row>
    <row r="203" spans="1:6" x14ac:dyDescent="0.2">
      <c r="B203" s="83"/>
      <c r="C203" s="83"/>
      <c r="D203" s="83"/>
    </row>
    <row r="204" spans="1:6" x14ac:dyDescent="0.2">
      <c r="B204" s="83"/>
      <c r="C204" s="83"/>
      <c r="D204" s="83"/>
    </row>
    <row r="205" spans="1:6" x14ac:dyDescent="0.2">
      <c r="B205" s="83"/>
      <c r="C205" s="83"/>
      <c r="D205" s="83"/>
    </row>
    <row r="206" spans="1:6" x14ac:dyDescent="0.2">
      <c r="B206" s="83"/>
      <c r="C206" s="83"/>
      <c r="D206" s="83"/>
    </row>
    <row r="207" spans="1:6" x14ac:dyDescent="0.2">
      <c r="B207" s="83"/>
      <c r="C207" s="83"/>
      <c r="D207" s="83"/>
    </row>
    <row r="208" spans="1:6" x14ac:dyDescent="0.2">
      <c r="B208" s="83"/>
      <c r="C208" s="83"/>
      <c r="D208" s="83"/>
    </row>
    <row r="209" spans="2:4" x14ac:dyDescent="0.2">
      <c r="B209" s="83"/>
      <c r="C209" s="83"/>
      <c r="D209" s="83"/>
    </row>
    <row r="210" spans="2:4" x14ac:dyDescent="0.2">
      <c r="B210" s="83"/>
      <c r="C210" s="83"/>
      <c r="D210" s="83"/>
    </row>
    <row r="211" spans="2:4" x14ac:dyDescent="0.2">
      <c r="B211" s="83"/>
      <c r="C211" s="83"/>
      <c r="D211" s="83"/>
    </row>
    <row r="212" spans="2:4" x14ac:dyDescent="0.2">
      <c r="B212" s="83"/>
      <c r="C212" s="83"/>
      <c r="D212" s="83"/>
    </row>
    <row r="213" spans="2:4" x14ac:dyDescent="0.2">
      <c r="B213" s="83"/>
      <c r="C213" s="83"/>
      <c r="D213" s="83"/>
    </row>
    <row r="214" spans="2:4" x14ac:dyDescent="0.2">
      <c r="B214" s="83"/>
      <c r="C214" s="83"/>
      <c r="D214" s="83"/>
    </row>
    <row r="215" spans="2:4" x14ac:dyDescent="0.2">
      <c r="B215" s="83"/>
      <c r="C215" s="83"/>
      <c r="D215" s="83"/>
    </row>
    <row r="216" spans="2:4" x14ac:dyDescent="0.2">
      <c r="B216" s="83"/>
      <c r="C216" s="83"/>
      <c r="D216" s="83"/>
    </row>
    <row r="217" spans="2:4" x14ac:dyDescent="0.2">
      <c r="B217" s="83"/>
      <c r="C217" s="83"/>
      <c r="D217" s="83"/>
    </row>
    <row r="218" spans="2:4" x14ac:dyDescent="0.2">
      <c r="B218" s="83"/>
      <c r="C218" s="83"/>
      <c r="D218" s="83"/>
    </row>
    <row r="219" spans="2:4" x14ac:dyDescent="0.2">
      <c r="B219" s="83"/>
      <c r="C219" s="83"/>
      <c r="D219" s="83"/>
    </row>
    <row r="220" spans="2:4" x14ac:dyDescent="0.2">
      <c r="B220" s="83"/>
      <c r="C220" s="83"/>
      <c r="D220" s="83"/>
    </row>
    <row r="221" spans="2:4" x14ac:dyDescent="0.2">
      <c r="B221" s="83"/>
      <c r="C221" s="83"/>
      <c r="D221" s="83"/>
    </row>
    <row r="222" spans="2:4" x14ac:dyDescent="0.2">
      <c r="B222" s="83"/>
      <c r="C222" s="83"/>
      <c r="D222" s="83"/>
    </row>
    <row r="223" spans="2:4" x14ac:dyDescent="0.2">
      <c r="B223" s="83"/>
      <c r="C223" s="83"/>
      <c r="D223" s="83"/>
    </row>
    <row r="224" spans="2:4" x14ac:dyDescent="0.2">
      <c r="B224" s="83"/>
      <c r="C224" s="83"/>
      <c r="D224" s="83"/>
    </row>
    <row r="225" spans="2:4" x14ac:dyDescent="0.2">
      <c r="B225" s="83"/>
      <c r="C225" s="83"/>
      <c r="D225" s="83"/>
    </row>
    <row r="226" spans="2:4" x14ac:dyDescent="0.2">
      <c r="B226" s="83"/>
      <c r="C226" s="83"/>
      <c r="D226" s="83"/>
    </row>
    <row r="227" spans="2:4" x14ac:dyDescent="0.2">
      <c r="B227" s="83"/>
      <c r="C227" s="83"/>
      <c r="D227" s="83"/>
    </row>
    <row r="228" spans="2:4" x14ac:dyDescent="0.2">
      <c r="B228" s="83"/>
      <c r="C228" s="83"/>
      <c r="D228" s="83"/>
    </row>
    <row r="229" spans="2:4" x14ac:dyDescent="0.2">
      <c r="B229" s="83"/>
      <c r="C229" s="83"/>
      <c r="D229" s="83"/>
    </row>
    <row r="230" spans="2:4" x14ac:dyDescent="0.2">
      <c r="B230" s="83"/>
      <c r="C230" s="83"/>
      <c r="D230" s="83"/>
    </row>
    <row r="231" spans="2:4" x14ac:dyDescent="0.2">
      <c r="B231" s="83"/>
      <c r="C231" s="83"/>
      <c r="D231" s="83"/>
    </row>
    <row r="232" spans="2:4" x14ac:dyDescent="0.2">
      <c r="B232" s="83"/>
      <c r="C232" s="83"/>
      <c r="D232" s="83"/>
    </row>
    <row r="233" spans="2:4" x14ac:dyDescent="0.2">
      <c r="B233" s="83"/>
      <c r="C233" s="83"/>
      <c r="D233" s="83"/>
    </row>
    <row r="234" spans="2:4" x14ac:dyDescent="0.2">
      <c r="B234" s="83"/>
      <c r="C234" s="83"/>
      <c r="D234" s="83"/>
    </row>
    <row r="235" spans="2:4" x14ac:dyDescent="0.2">
      <c r="B235" s="83"/>
      <c r="C235" s="83"/>
      <c r="D235" s="83"/>
    </row>
    <row r="236" spans="2:4" x14ac:dyDescent="0.2">
      <c r="B236" s="83"/>
      <c r="C236" s="83"/>
      <c r="D236" s="83"/>
    </row>
    <row r="237" spans="2:4" x14ac:dyDescent="0.2">
      <c r="B237" s="83"/>
      <c r="C237" s="83"/>
      <c r="D237" s="83"/>
    </row>
    <row r="238" spans="2:4" x14ac:dyDescent="0.2">
      <c r="B238" s="83"/>
      <c r="C238" s="83"/>
      <c r="D238" s="83"/>
    </row>
    <row r="239" spans="2:4" x14ac:dyDescent="0.2">
      <c r="B239" s="83"/>
      <c r="C239" s="83"/>
      <c r="D239" s="83"/>
    </row>
    <row r="240" spans="2:4" x14ac:dyDescent="0.2">
      <c r="B240" s="83"/>
      <c r="C240" s="83"/>
      <c r="D240" s="83"/>
    </row>
    <row r="241" spans="2:4" x14ac:dyDescent="0.2">
      <c r="B241" s="83"/>
      <c r="C241" s="83"/>
      <c r="D241" s="83"/>
    </row>
    <row r="242" spans="2:4" x14ac:dyDescent="0.2">
      <c r="B242" s="83"/>
      <c r="C242" s="83"/>
      <c r="D242" s="83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>
    <tabColor theme="4" tint="-0.499984740745262"/>
  </sheetPr>
  <dimension ref="A1:X72"/>
  <sheetViews>
    <sheetView showGridLines="0" zoomScaleNormal="100" zoomScaleSheetLayoutView="100" workbookViewId="0">
      <selection activeCell="O18" sqref="O18"/>
    </sheetView>
  </sheetViews>
  <sheetFormatPr baseColWidth="10" defaultColWidth="10.85546875" defaultRowHeight="12.75" x14ac:dyDescent="0.2"/>
  <cols>
    <col min="1" max="1" width="1.85546875" style="1" customWidth="1"/>
    <col min="2" max="2" width="21.7109375" style="1" customWidth="1"/>
    <col min="3" max="3" width="12.7109375" style="1" customWidth="1"/>
    <col min="4" max="4" width="13.42578125" style="1" customWidth="1"/>
    <col min="5" max="5" width="10.85546875" style="1" customWidth="1"/>
    <col min="6" max="6" width="10" style="1" customWidth="1"/>
    <col min="7" max="7" width="10.28515625" style="1" bestFit="1" customWidth="1"/>
    <col min="8" max="8" width="10.5703125" style="1" bestFit="1" customWidth="1"/>
    <col min="9" max="9" width="10.85546875" style="1" customWidth="1"/>
    <col min="10" max="10" width="10" style="1" customWidth="1"/>
    <col min="11" max="11" width="1.85546875" style="1" customWidth="1"/>
    <col min="12" max="12" width="13.7109375" style="80" bestFit="1" customWidth="1"/>
    <col min="13" max="13" width="11.42578125" style="80" customWidth="1"/>
    <col min="14" max="15" width="10.42578125" style="80" bestFit="1" customWidth="1"/>
    <col min="16" max="16384" width="10.85546875" style="42"/>
  </cols>
  <sheetData>
    <row r="1" spans="1:24" ht="31.5" customHeight="1" x14ac:dyDescent="0.2">
      <c r="A1" s="187"/>
      <c r="B1" s="156"/>
      <c r="C1" s="156"/>
      <c r="D1" s="156"/>
      <c r="E1" s="156"/>
      <c r="F1" s="156"/>
      <c r="G1" s="156"/>
      <c r="H1" s="156"/>
      <c r="I1" s="157"/>
      <c r="J1" s="156"/>
      <c r="K1" s="158"/>
    </row>
    <row r="2" spans="1:24" x14ac:dyDescent="0.2">
      <c r="A2" s="15"/>
      <c r="B2" s="20"/>
      <c r="C2" s="20"/>
      <c r="D2" s="20"/>
      <c r="E2" s="20"/>
      <c r="F2" s="20"/>
      <c r="G2" s="20"/>
      <c r="H2" s="20"/>
      <c r="J2" s="20"/>
      <c r="K2" s="159"/>
    </row>
    <row r="3" spans="1:24" x14ac:dyDescent="0.2">
      <c r="A3" s="15"/>
      <c r="B3" s="20"/>
      <c r="C3" s="20"/>
      <c r="D3" s="20"/>
      <c r="E3" s="20"/>
      <c r="F3" s="20"/>
      <c r="G3" s="20"/>
      <c r="H3" s="20"/>
      <c r="J3" s="20"/>
      <c r="K3" s="159"/>
    </row>
    <row r="4" spans="1:24" x14ac:dyDescent="0.2">
      <c r="A4" s="15"/>
      <c r="B4" s="20"/>
      <c r="C4" s="20"/>
      <c r="D4" s="20"/>
      <c r="E4" s="20"/>
      <c r="F4" s="20"/>
      <c r="G4" s="20"/>
      <c r="H4" s="20"/>
      <c r="J4" s="20"/>
      <c r="K4" s="93"/>
    </row>
    <row r="5" spans="1:24" x14ac:dyDescent="0.2">
      <c r="A5" s="15"/>
      <c r="B5" s="20"/>
      <c r="C5" s="20"/>
      <c r="D5" s="20"/>
      <c r="E5" s="20"/>
      <c r="F5" s="20"/>
      <c r="G5" s="20"/>
      <c r="H5" s="20"/>
      <c r="I5" s="20"/>
      <c r="J5" s="20"/>
      <c r="K5" s="93"/>
    </row>
    <row r="6" spans="1:24" x14ac:dyDescent="0.2">
      <c r="A6" s="15"/>
      <c r="B6" s="20"/>
      <c r="C6" s="20"/>
      <c r="D6" s="20"/>
      <c r="E6" s="20"/>
      <c r="F6" s="20"/>
      <c r="G6" s="20"/>
      <c r="H6" s="20"/>
      <c r="I6" s="20"/>
      <c r="J6" s="20"/>
      <c r="K6" s="93"/>
    </row>
    <row r="7" spans="1:24" ht="15" customHeight="1" x14ac:dyDescent="0.25">
      <c r="B7"/>
      <c r="C7" s="348" t="s">
        <v>0</v>
      </c>
      <c r="D7" s="348"/>
      <c r="E7" s="348"/>
      <c r="F7" s="348"/>
      <c r="G7" s="348"/>
      <c r="H7" s="348"/>
      <c r="I7" s="348"/>
      <c r="J7" s="348"/>
      <c r="K7" s="219"/>
    </row>
    <row r="8" spans="1:24" ht="15" customHeight="1" x14ac:dyDescent="0.25">
      <c r="B8"/>
      <c r="C8" s="348" t="s">
        <v>229</v>
      </c>
      <c r="D8" s="348"/>
      <c r="E8" s="348"/>
      <c r="F8" s="348"/>
      <c r="G8" s="348"/>
      <c r="H8" s="348"/>
      <c r="I8" s="348"/>
      <c r="J8" s="348"/>
      <c r="K8" s="219"/>
      <c r="W8" s="153"/>
    </row>
    <row r="9" spans="1:24" x14ac:dyDescent="0.2">
      <c r="A9" s="15"/>
      <c r="B9" s="20"/>
      <c r="C9" s="23"/>
      <c r="D9" s="23"/>
      <c r="E9" s="23"/>
      <c r="F9" s="23"/>
      <c r="G9" s="23"/>
      <c r="H9" s="23"/>
      <c r="I9" s="20"/>
      <c r="J9" s="20"/>
      <c r="K9" s="93"/>
      <c r="M9" s="106"/>
      <c r="Q9" s="323"/>
      <c r="R9" s="153"/>
      <c r="S9" s="153"/>
      <c r="T9" s="323"/>
      <c r="U9" s="153"/>
      <c r="V9" s="153"/>
      <c r="W9" s="153"/>
      <c r="X9" s="43"/>
    </row>
    <row r="10" spans="1:24" ht="15.75" customHeight="1" x14ac:dyDescent="0.2">
      <c r="A10" s="15"/>
      <c r="C10" s="349" t="s">
        <v>201</v>
      </c>
      <c r="D10" s="349"/>
      <c r="E10" s="350" t="s">
        <v>227</v>
      </c>
      <c r="F10" s="350" t="s">
        <v>230</v>
      </c>
      <c r="G10" s="349" t="s">
        <v>202</v>
      </c>
      <c r="H10" s="349"/>
      <c r="I10" s="350" t="s">
        <v>227</v>
      </c>
      <c r="J10" s="350" t="s">
        <v>230</v>
      </c>
      <c r="K10" s="93"/>
      <c r="L10" s="345" t="s">
        <v>2</v>
      </c>
      <c r="M10" s="345"/>
      <c r="N10" s="346" t="s">
        <v>3</v>
      </c>
      <c r="O10" s="346"/>
      <c r="P10" s="188"/>
      <c r="Q10" s="343"/>
      <c r="R10" s="343"/>
      <c r="S10" s="344"/>
      <c r="T10" s="344"/>
      <c r="U10" s="153"/>
      <c r="V10" s="153"/>
      <c r="X10" s="43"/>
    </row>
    <row r="11" spans="1:24" x14ac:dyDescent="0.2">
      <c r="A11" s="15"/>
      <c r="C11" s="23">
        <v>2021</v>
      </c>
      <c r="D11" s="23">
        <v>2022</v>
      </c>
      <c r="E11" s="350"/>
      <c r="F11" s="350"/>
      <c r="G11" s="23">
        <v>2021</v>
      </c>
      <c r="H11" s="23">
        <v>2022</v>
      </c>
      <c r="I11" s="350"/>
      <c r="J11" s="350"/>
      <c r="K11" s="93"/>
      <c r="P11" s="188"/>
      <c r="Q11" s="153"/>
      <c r="R11" s="153"/>
      <c r="S11" s="153"/>
      <c r="T11" s="153"/>
      <c r="U11" s="153"/>
      <c r="V11" s="153"/>
      <c r="W11" s="23"/>
      <c r="X11" s="23"/>
    </row>
    <row r="12" spans="1:24" ht="12" customHeight="1" x14ac:dyDescent="0.2">
      <c r="A12" s="15"/>
      <c r="C12" s="23"/>
      <c r="D12" s="23"/>
      <c r="E12" s="23"/>
      <c r="F12" s="23"/>
      <c r="G12" s="23"/>
      <c r="H12" s="23"/>
      <c r="I12" s="23"/>
      <c r="J12" s="23"/>
      <c r="K12" s="93"/>
      <c r="L12" s="280">
        <v>2021</v>
      </c>
      <c r="M12" s="280">
        <v>2022</v>
      </c>
      <c r="N12" s="280">
        <v>2021</v>
      </c>
      <c r="O12" s="280">
        <v>2022</v>
      </c>
      <c r="P12" s="188"/>
      <c r="Q12" s="23"/>
      <c r="R12" s="23"/>
      <c r="S12" s="23"/>
      <c r="T12" s="23"/>
      <c r="U12" s="153"/>
      <c r="V12" s="153"/>
      <c r="X12" s="43"/>
    </row>
    <row r="13" spans="1:24" ht="15" x14ac:dyDescent="0.2">
      <c r="A13" s="15"/>
      <c r="B13" s="162" t="s">
        <v>4</v>
      </c>
      <c r="C13" s="57">
        <v>2909.3159999999998</v>
      </c>
      <c r="D13" s="57">
        <v>5166.3770000000004</v>
      </c>
      <c r="E13" s="57">
        <v>77.580469086204488</v>
      </c>
      <c r="F13" s="57">
        <v>100</v>
      </c>
      <c r="G13" s="57">
        <v>306.90100000000001</v>
      </c>
      <c r="H13" s="57">
        <v>553.28899999999999</v>
      </c>
      <c r="I13" s="57">
        <v>80.282566690887265</v>
      </c>
      <c r="J13" s="57">
        <v>100</v>
      </c>
      <c r="K13" s="93"/>
      <c r="L13" s="281">
        <v>2909316</v>
      </c>
      <c r="M13" s="281">
        <v>5166377</v>
      </c>
      <c r="N13" s="281">
        <v>306901</v>
      </c>
      <c r="O13" s="281">
        <v>553289</v>
      </c>
      <c r="P13" s="188"/>
      <c r="Q13" s="324"/>
      <c r="R13" s="324"/>
      <c r="S13" s="324"/>
      <c r="T13" s="324"/>
      <c r="U13" s="276"/>
      <c r="V13" s="325"/>
      <c r="W13" s="320"/>
      <c r="X13" s="276"/>
    </row>
    <row r="14" spans="1:24" ht="15" x14ac:dyDescent="0.2">
      <c r="A14" s="15"/>
      <c r="B14" s="1" t="s">
        <v>5</v>
      </c>
      <c r="C14" s="165">
        <v>2222.3150000000001</v>
      </c>
      <c r="D14" s="57">
        <v>4356.4009999999998</v>
      </c>
      <c r="E14" s="165">
        <v>96.029860753313542</v>
      </c>
      <c r="F14" s="165">
        <v>84.32216619112387</v>
      </c>
      <c r="G14" s="190">
        <v>270.56299999999999</v>
      </c>
      <c r="H14" s="57">
        <v>512.46400000000006</v>
      </c>
      <c r="I14" s="165">
        <v>89.406533783259377</v>
      </c>
      <c r="J14" s="165">
        <v>92.621396774560864</v>
      </c>
      <c r="K14" s="93"/>
      <c r="L14" s="281">
        <v>2222315</v>
      </c>
      <c r="M14" s="281">
        <v>4356401</v>
      </c>
      <c r="N14" s="281">
        <v>270563</v>
      </c>
      <c r="O14" s="281">
        <v>512464</v>
      </c>
      <c r="P14" s="326"/>
      <c r="Q14" s="324"/>
      <c r="R14" s="324"/>
      <c r="S14" s="324"/>
      <c r="T14" s="324"/>
      <c r="U14" s="276"/>
      <c r="V14" s="276"/>
      <c r="W14" s="320"/>
      <c r="X14" s="276"/>
    </row>
    <row r="15" spans="1:24" ht="15" x14ac:dyDescent="0.2">
      <c r="A15" s="15"/>
      <c r="B15" s="1" t="s">
        <v>6</v>
      </c>
      <c r="C15" s="165">
        <v>38.195999999999998</v>
      </c>
      <c r="D15" s="57">
        <v>33.478000000000002</v>
      </c>
      <c r="E15" s="165">
        <v>-12.352078751701745</v>
      </c>
      <c r="F15" s="165">
        <v>0.64799761999559846</v>
      </c>
      <c r="G15" s="165">
        <v>7.7089999999999996</v>
      </c>
      <c r="H15" s="57">
        <v>0</v>
      </c>
      <c r="I15" s="165">
        <v>-100</v>
      </c>
      <c r="J15" s="165">
        <v>0</v>
      </c>
      <c r="K15" s="93"/>
      <c r="L15" s="281">
        <v>38196</v>
      </c>
      <c r="M15" s="281">
        <v>33478</v>
      </c>
      <c r="N15" s="281">
        <v>7709</v>
      </c>
      <c r="O15" s="281">
        <v>0</v>
      </c>
      <c r="P15" s="138"/>
      <c r="Q15" s="324"/>
      <c r="R15" s="324"/>
      <c r="S15" s="324"/>
      <c r="T15" s="324"/>
      <c r="U15" s="276"/>
      <c r="V15" s="276"/>
      <c r="W15" s="320"/>
      <c r="X15" s="276"/>
    </row>
    <row r="16" spans="1:24" ht="15" x14ac:dyDescent="0.2">
      <c r="A16" s="15"/>
      <c r="B16" s="1" t="s">
        <v>7</v>
      </c>
      <c r="C16" s="165">
        <v>186.78100000000001</v>
      </c>
      <c r="D16" s="57">
        <v>257.99599999999998</v>
      </c>
      <c r="E16" s="165">
        <v>38.127539739052672</v>
      </c>
      <c r="F16" s="165">
        <v>4.9937509399720534</v>
      </c>
      <c r="G16" s="165">
        <v>14.542</v>
      </c>
      <c r="H16" s="57">
        <v>16.745000000000001</v>
      </c>
      <c r="I16" s="165">
        <v>15.149222940448359</v>
      </c>
      <c r="J16" s="165">
        <v>3.026447299693289</v>
      </c>
      <c r="K16" s="93"/>
      <c r="L16" s="281">
        <v>186781</v>
      </c>
      <c r="M16" s="281">
        <v>257996</v>
      </c>
      <c r="N16" s="281">
        <v>14542</v>
      </c>
      <c r="O16" s="281">
        <v>16745</v>
      </c>
      <c r="P16" s="138"/>
      <c r="Q16" s="324"/>
      <c r="R16" s="324"/>
      <c r="S16" s="324"/>
      <c r="T16" s="324"/>
      <c r="U16" s="276"/>
      <c r="V16" s="276"/>
      <c r="W16" s="320"/>
      <c r="X16" s="276"/>
    </row>
    <row r="17" spans="1:24" ht="15" x14ac:dyDescent="0.2">
      <c r="A17" s="15"/>
      <c r="B17" s="1" t="s">
        <v>8</v>
      </c>
      <c r="C17" s="165">
        <v>1.7070000000000001</v>
      </c>
      <c r="D17" s="57">
        <v>18.317</v>
      </c>
      <c r="E17" s="165">
        <v>973.05213825424721</v>
      </c>
      <c r="F17" s="165">
        <v>0.35454245789651045</v>
      </c>
      <c r="G17" s="165">
        <v>0.183</v>
      </c>
      <c r="H17" s="57">
        <v>0</v>
      </c>
      <c r="I17" s="165">
        <v>-100</v>
      </c>
      <c r="J17" s="165">
        <v>0</v>
      </c>
      <c r="K17" s="93"/>
      <c r="L17" s="281">
        <v>1707</v>
      </c>
      <c r="M17" s="282">
        <v>18317</v>
      </c>
      <c r="N17" s="282">
        <v>183</v>
      </c>
      <c r="O17" s="282">
        <v>0</v>
      </c>
      <c r="P17" s="138"/>
      <c r="Q17" s="324"/>
      <c r="R17" s="324"/>
      <c r="S17" s="324"/>
      <c r="T17" s="324"/>
      <c r="U17" s="276"/>
      <c r="V17" s="276"/>
      <c r="W17" s="320"/>
      <c r="X17" s="276"/>
    </row>
    <row r="18" spans="1:24" ht="15" x14ac:dyDescent="0.2">
      <c r="A18" s="15"/>
      <c r="B18" s="1" t="s">
        <v>9</v>
      </c>
      <c r="C18" s="165">
        <v>137.108</v>
      </c>
      <c r="D18" s="57">
        <v>110.571</v>
      </c>
      <c r="E18" s="165">
        <v>-19.354815182192141</v>
      </c>
      <c r="F18" s="165">
        <v>2.1402038604615958</v>
      </c>
      <c r="G18" s="165">
        <v>8.4290000000000003</v>
      </c>
      <c r="H18" s="57">
        <v>6.9160000000000004</v>
      </c>
      <c r="I18" s="165">
        <v>-17.949934749080555</v>
      </c>
      <c r="J18" s="165">
        <v>1.2499796670456129</v>
      </c>
      <c r="K18" s="93"/>
      <c r="L18" s="281">
        <v>137108</v>
      </c>
      <c r="M18" s="281">
        <v>110571</v>
      </c>
      <c r="N18" s="281">
        <v>8429</v>
      </c>
      <c r="O18" s="281">
        <v>6916</v>
      </c>
      <c r="P18" s="138"/>
      <c r="Q18" s="324"/>
      <c r="R18" s="324"/>
      <c r="S18" s="324"/>
      <c r="T18" s="324"/>
      <c r="U18" s="276"/>
      <c r="V18" s="276"/>
      <c r="W18" s="320"/>
      <c r="X18" s="276"/>
    </row>
    <row r="19" spans="1:24" ht="15" x14ac:dyDescent="0.2">
      <c r="A19" s="15"/>
      <c r="B19" s="1" t="s">
        <v>10</v>
      </c>
      <c r="C19" s="165">
        <v>64.599999999999994</v>
      </c>
      <c r="D19" s="57">
        <v>59.871000000000002</v>
      </c>
      <c r="E19" s="165">
        <v>-7.3204334365324915</v>
      </c>
      <c r="F19" s="165">
        <v>1.1588585192292393</v>
      </c>
      <c r="G19" s="165">
        <v>0</v>
      </c>
      <c r="H19" s="57">
        <v>0</v>
      </c>
      <c r="I19" s="285" t="e">
        <v>#DIV/0!</v>
      </c>
      <c r="J19" s="165">
        <v>0</v>
      </c>
      <c r="K19" s="93"/>
      <c r="L19" s="281">
        <v>64600</v>
      </c>
      <c r="M19" s="281">
        <v>59871</v>
      </c>
      <c r="N19" s="281">
        <v>0</v>
      </c>
      <c r="O19" s="281">
        <v>0</v>
      </c>
      <c r="P19" s="138"/>
      <c r="Q19" s="324"/>
      <c r="R19" s="324"/>
      <c r="S19" s="324"/>
      <c r="T19" s="324"/>
      <c r="U19" s="276"/>
      <c r="V19" s="276"/>
      <c r="W19" s="320"/>
      <c r="X19" s="276"/>
    </row>
    <row r="20" spans="1:24" ht="15" x14ac:dyDescent="0.2">
      <c r="A20" s="15" t="s">
        <v>11</v>
      </c>
      <c r="B20" s="192" t="s">
        <v>12</v>
      </c>
      <c r="C20" s="165">
        <v>131.36199999999999</v>
      </c>
      <c r="D20" s="57">
        <v>158.43199999999999</v>
      </c>
      <c r="E20" s="165">
        <v>20.607177113624942</v>
      </c>
      <c r="F20" s="165">
        <v>3.0665977337697186</v>
      </c>
      <c r="G20" s="165">
        <v>9.6000000000000002E-2</v>
      </c>
      <c r="H20" s="57">
        <v>0.6</v>
      </c>
      <c r="I20" s="165">
        <v>525</v>
      </c>
      <c r="J20" s="165">
        <v>0.10844242339898318</v>
      </c>
      <c r="K20" s="93"/>
      <c r="L20" s="281">
        <v>131362</v>
      </c>
      <c r="M20" s="281">
        <v>158432</v>
      </c>
      <c r="N20" s="281">
        <v>96</v>
      </c>
      <c r="O20" s="281">
        <v>600</v>
      </c>
      <c r="P20" s="138"/>
      <c r="Q20" s="324"/>
      <c r="R20" s="324"/>
      <c r="S20" s="324"/>
      <c r="T20" s="324"/>
      <c r="U20" s="276"/>
      <c r="V20" s="276"/>
      <c r="W20" s="320"/>
      <c r="X20" s="276"/>
    </row>
    <row r="21" spans="1:24" ht="15" x14ac:dyDescent="0.2">
      <c r="A21" s="15" t="s">
        <v>11</v>
      </c>
      <c r="B21" s="192" t="s">
        <v>13</v>
      </c>
      <c r="C21" s="165">
        <v>83.078999999999994</v>
      </c>
      <c r="D21" s="57">
        <v>53.91</v>
      </c>
      <c r="E21" s="165">
        <v>-35.109955584443718</v>
      </c>
      <c r="F21" s="165">
        <v>1.0434778569198491</v>
      </c>
      <c r="G21" s="165">
        <v>4.5890000000000004</v>
      </c>
      <c r="H21" s="57">
        <v>4.4429999999999996</v>
      </c>
      <c r="I21" s="165">
        <v>-3.1815210285465412</v>
      </c>
      <c r="J21" s="165">
        <v>0.8030161452694704</v>
      </c>
      <c r="K21" s="93"/>
      <c r="L21" s="281">
        <v>83079</v>
      </c>
      <c r="M21" s="281">
        <v>53910</v>
      </c>
      <c r="N21" s="281">
        <v>4589</v>
      </c>
      <c r="O21" s="281">
        <v>4443</v>
      </c>
      <c r="P21" s="138"/>
      <c r="Q21" s="324"/>
      <c r="R21" s="324"/>
      <c r="S21" s="324"/>
      <c r="T21" s="324"/>
      <c r="U21" s="276"/>
      <c r="V21" s="276"/>
      <c r="W21" s="320"/>
      <c r="X21" s="276"/>
    </row>
    <row r="22" spans="1:24" ht="15" x14ac:dyDescent="0.2">
      <c r="A22" s="15" t="s">
        <v>11</v>
      </c>
      <c r="B22" s="192" t="s">
        <v>14</v>
      </c>
      <c r="C22" s="165">
        <v>18.789000000000001</v>
      </c>
      <c r="D22" s="57">
        <v>54.978999999999999</v>
      </c>
      <c r="E22" s="165">
        <v>192.61269891958057</v>
      </c>
      <c r="F22" s="165">
        <v>1.0641693395584564</v>
      </c>
      <c r="G22" s="165">
        <v>0</v>
      </c>
      <c r="H22" s="57">
        <v>12.006</v>
      </c>
      <c r="I22" s="285" t="e">
        <v>#DIV/0!</v>
      </c>
      <c r="J22" s="165">
        <v>2.1699328922136534</v>
      </c>
      <c r="K22" s="93"/>
      <c r="L22" s="281">
        <v>18789</v>
      </c>
      <c r="M22" s="281">
        <v>54979</v>
      </c>
      <c r="N22" s="281">
        <v>0</v>
      </c>
      <c r="O22" s="281">
        <v>12006</v>
      </c>
      <c r="P22" s="138"/>
      <c r="Q22" s="324"/>
      <c r="R22" s="324"/>
      <c r="S22" s="324"/>
      <c r="T22" s="324"/>
      <c r="U22" s="276"/>
      <c r="V22" s="276"/>
      <c r="W22" s="320"/>
      <c r="X22" s="276"/>
    </row>
    <row r="23" spans="1:24" ht="15" x14ac:dyDescent="0.2">
      <c r="A23" s="15" t="s">
        <v>11</v>
      </c>
      <c r="B23" s="192" t="s">
        <v>15</v>
      </c>
      <c r="C23" s="165">
        <v>8.9540000000000006</v>
      </c>
      <c r="D23" s="57">
        <v>22.257000000000001</v>
      </c>
      <c r="E23" s="165">
        <v>148.57047129774404</v>
      </c>
      <c r="F23" s="165">
        <v>0.43080479802383753</v>
      </c>
      <c r="G23" s="165">
        <v>0.51900000000000002</v>
      </c>
      <c r="H23" s="57">
        <v>0</v>
      </c>
      <c r="I23" s="165">
        <v>-100</v>
      </c>
      <c r="J23" s="165">
        <v>0</v>
      </c>
      <c r="K23" s="93"/>
      <c r="L23" s="281">
        <v>8954</v>
      </c>
      <c r="M23" s="281">
        <v>22257</v>
      </c>
      <c r="N23" s="281">
        <v>519</v>
      </c>
      <c r="O23" s="281">
        <v>0</v>
      </c>
      <c r="P23" s="138"/>
      <c r="Q23" s="324"/>
      <c r="R23" s="324"/>
      <c r="S23" s="324"/>
      <c r="T23" s="324"/>
      <c r="U23" s="276"/>
      <c r="V23" s="276"/>
      <c r="W23" s="320"/>
      <c r="X23" s="276"/>
    </row>
    <row r="24" spans="1:24" ht="15" x14ac:dyDescent="0.2">
      <c r="A24" s="15" t="s">
        <v>11</v>
      </c>
      <c r="B24" s="192" t="s">
        <v>16</v>
      </c>
      <c r="C24" s="165">
        <v>15.794</v>
      </c>
      <c r="D24" s="57">
        <v>40.164999999999999</v>
      </c>
      <c r="E24" s="165">
        <v>154.30543244269975</v>
      </c>
      <c r="F24" s="165">
        <v>0.77743068304926255</v>
      </c>
      <c r="G24" s="165">
        <v>0.27100000000000002</v>
      </c>
      <c r="H24" s="57">
        <v>0.115</v>
      </c>
      <c r="I24" s="165">
        <v>-57.564575645756456</v>
      </c>
      <c r="J24" s="165">
        <v>2.0784797818138443E-2</v>
      </c>
      <c r="K24" s="93"/>
      <c r="L24" s="283">
        <v>15794</v>
      </c>
      <c r="M24" s="283">
        <v>40165</v>
      </c>
      <c r="N24" s="281">
        <v>271</v>
      </c>
      <c r="O24" s="281">
        <v>115</v>
      </c>
      <c r="P24" s="138"/>
      <c r="Q24" s="324"/>
      <c r="R24" s="324"/>
      <c r="S24" s="324"/>
      <c r="T24" s="324"/>
      <c r="U24" s="276"/>
      <c r="V24" s="276"/>
      <c r="W24" s="320"/>
      <c r="X24" s="276"/>
    </row>
    <row r="25" spans="1:24" ht="15" x14ac:dyDescent="0.2">
      <c r="A25" s="15" t="s">
        <v>11</v>
      </c>
      <c r="B25" s="1" t="s">
        <v>17</v>
      </c>
      <c r="C25" s="165">
        <v>0.63100000000000001</v>
      </c>
      <c r="D25" s="57">
        <v>0</v>
      </c>
      <c r="E25" s="165">
        <v>-100</v>
      </c>
      <c r="F25" s="165">
        <v>0</v>
      </c>
      <c r="G25" s="165">
        <v>0</v>
      </c>
      <c r="H25" s="57">
        <v>0</v>
      </c>
      <c r="I25" s="285" t="e">
        <v>#DIV/0!</v>
      </c>
      <c r="J25" s="165">
        <v>0</v>
      </c>
      <c r="K25" s="93"/>
      <c r="L25" s="282">
        <v>631</v>
      </c>
      <c r="M25" s="282">
        <v>0</v>
      </c>
      <c r="N25" s="282">
        <v>0</v>
      </c>
      <c r="O25" s="282">
        <v>0</v>
      </c>
      <c r="P25" s="138"/>
      <c r="Q25" s="324"/>
      <c r="R25" s="324"/>
      <c r="S25" s="324"/>
      <c r="T25" s="324"/>
      <c r="U25" s="276"/>
      <c r="V25" s="276"/>
      <c r="W25" s="320"/>
      <c r="X25" s="276"/>
    </row>
    <row r="26" spans="1:24" x14ac:dyDescent="0.2">
      <c r="A26" s="15"/>
      <c r="C26" s="179"/>
      <c r="D26" s="179"/>
      <c r="E26" s="179"/>
      <c r="F26" s="102"/>
      <c r="G26" s="102"/>
      <c r="H26" s="102"/>
      <c r="I26" s="193"/>
      <c r="J26" s="193"/>
      <c r="K26" s="93"/>
      <c r="L26" s="281"/>
      <c r="M26" s="281"/>
      <c r="N26" s="281"/>
      <c r="O26" s="281"/>
      <c r="P26" s="138"/>
      <c r="Q26" s="191"/>
      <c r="R26" s="189"/>
      <c r="S26" s="189"/>
      <c r="T26" s="189"/>
      <c r="U26" s="188"/>
      <c r="V26" s="188"/>
    </row>
    <row r="27" spans="1:24" ht="15" x14ac:dyDescent="0.2">
      <c r="A27" s="15"/>
      <c r="B27" s="162" t="s">
        <v>18</v>
      </c>
      <c r="C27" s="57">
        <v>2222.3150000000001</v>
      </c>
      <c r="D27" s="57">
        <v>4356.4009999999998</v>
      </c>
      <c r="E27" s="57">
        <v>96.029860753313542</v>
      </c>
      <c r="F27" s="163">
        <v>100</v>
      </c>
      <c r="G27" s="57">
        <v>270.56299999999999</v>
      </c>
      <c r="H27" s="57">
        <v>512.46400000000006</v>
      </c>
      <c r="I27" s="57">
        <v>89.406533783259377</v>
      </c>
      <c r="J27" s="163">
        <v>100</v>
      </c>
      <c r="K27" s="93"/>
      <c r="L27" s="281">
        <v>2222315</v>
      </c>
      <c r="M27" s="281">
        <v>4356401</v>
      </c>
      <c r="N27" s="281">
        <v>270563</v>
      </c>
      <c r="O27" s="281">
        <v>512464</v>
      </c>
      <c r="P27" s="138"/>
      <c r="Q27" s="324"/>
      <c r="R27" s="324"/>
      <c r="S27" s="324"/>
      <c r="T27" s="324"/>
      <c r="U27" s="276"/>
      <c r="V27" s="276"/>
      <c r="W27" s="276"/>
      <c r="X27" s="276"/>
    </row>
    <row r="28" spans="1:24" ht="15" x14ac:dyDescent="0.2">
      <c r="A28" s="15"/>
      <c r="B28" s="1" t="s">
        <v>162</v>
      </c>
      <c r="C28" s="165">
        <v>1007.015</v>
      </c>
      <c r="D28" s="57">
        <v>2599.7139999999999</v>
      </c>
      <c r="E28" s="165">
        <v>158.16040476060437</v>
      </c>
      <c r="F28" s="165">
        <v>59.675727739480365</v>
      </c>
      <c r="G28" s="165">
        <v>142.21600000000001</v>
      </c>
      <c r="H28" s="57">
        <v>397.47399999999999</v>
      </c>
      <c r="I28" s="165">
        <v>179.48613376835235</v>
      </c>
      <c r="J28" s="165">
        <v>77.561350650972543</v>
      </c>
      <c r="K28" s="93"/>
      <c r="L28" s="281">
        <v>1007015</v>
      </c>
      <c r="M28" s="281">
        <v>2599714</v>
      </c>
      <c r="N28" s="281">
        <v>142216</v>
      </c>
      <c r="O28" s="281">
        <v>397474</v>
      </c>
      <c r="P28" s="138"/>
      <c r="Q28" s="324"/>
      <c r="R28" s="324"/>
      <c r="S28" s="324"/>
      <c r="T28" s="324"/>
      <c r="U28" s="276"/>
      <c r="V28" s="276"/>
      <c r="W28" s="276"/>
      <c r="X28" s="276"/>
    </row>
    <row r="29" spans="1:24" ht="15" x14ac:dyDescent="0.2">
      <c r="A29" s="15"/>
      <c r="B29" s="1" t="s">
        <v>163</v>
      </c>
      <c r="C29" s="165">
        <v>1215.3</v>
      </c>
      <c r="D29" s="57">
        <v>1756.6869999999999</v>
      </c>
      <c r="E29" s="165">
        <v>44.547601415288398</v>
      </c>
      <c r="F29" s="165">
        <v>40.324272260519635</v>
      </c>
      <c r="G29" s="165">
        <v>128.34700000000001</v>
      </c>
      <c r="H29" s="57">
        <v>114.99</v>
      </c>
      <c r="I29" s="165">
        <v>-10.406943676128011</v>
      </c>
      <c r="J29" s="165">
        <v>22.43864934902744</v>
      </c>
      <c r="K29" s="93"/>
      <c r="L29" s="281">
        <v>1215300</v>
      </c>
      <c r="M29" s="281">
        <v>1756687</v>
      </c>
      <c r="N29" s="281">
        <v>128347</v>
      </c>
      <c r="O29" s="281">
        <v>114990</v>
      </c>
      <c r="P29" s="138"/>
      <c r="Q29" s="324"/>
      <c r="R29" s="324"/>
      <c r="S29" s="324"/>
      <c r="T29" s="324"/>
      <c r="U29" s="276"/>
      <c r="V29" s="276"/>
      <c r="W29" s="276"/>
      <c r="X29" s="276"/>
    </row>
    <row r="30" spans="1:24" ht="12" customHeight="1" x14ac:dyDescent="0.2">
      <c r="A30" s="15"/>
      <c r="C30" s="143"/>
      <c r="D30" s="143"/>
      <c r="E30" s="143"/>
      <c r="F30" s="89"/>
      <c r="G30" s="89"/>
      <c r="H30" s="89"/>
      <c r="I30" s="144"/>
      <c r="J30" s="144"/>
      <c r="K30" s="93"/>
      <c r="L30" s="281"/>
      <c r="M30" s="281"/>
      <c r="N30" s="281"/>
      <c r="O30" s="281"/>
      <c r="P30" s="138"/>
      <c r="Q30" s="138"/>
      <c r="W30" s="153"/>
    </row>
    <row r="31" spans="1:24" ht="12" customHeight="1" x14ac:dyDescent="0.2">
      <c r="A31" s="15"/>
      <c r="C31" s="143"/>
      <c r="D31" s="143"/>
      <c r="E31" s="143"/>
      <c r="F31" s="89"/>
      <c r="G31" s="89"/>
      <c r="H31" s="89"/>
      <c r="I31" s="144"/>
      <c r="J31" s="144"/>
      <c r="K31" s="93"/>
      <c r="M31" s="106"/>
      <c r="N31" s="281"/>
      <c r="O31" s="281"/>
      <c r="P31" s="138"/>
      <c r="Q31" s="138"/>
      <c r="W31" s="153"/>
    </row>
    <row r="32" spans="1:24" x14ac:dyDescent="0.2">
      <c r="A32" s="15"/>
      <c r="B32" s="347" t="s">
        <v>19</v>
      </c>
      <c r="C32" s="347"/>
      <c r="D32" s="347"/>
      <c r="E32" s="347"/>
      <c r="F32" s="347" t="s">
        <v>20</v>
      </c>
      <c r="G32" s="347"/>
      <c r="H32" s="347"/>
      <c r="I32" s="347"/>
      <c r="J32" s="347"/>
      <c r="K32" s="93"/>
      <c r="L32" s="80" t="s">
        <v>5</v>
      </c>
      <c r="M32" s="284">
        <v>0.84322166191123871</v>
      </c>
      <c r="N32" s="80" t="s">
        <v>21</v>
      </c>
      <c r="O32" s="284">
        <v>0.77561350650972538</v>
      </c>
      <c r="Q32" s="321"/>
      <c r="R32" s="322"/>
      <c r="W32" s="153"/>
    </row>
    <row r="33" spans="1:23" x14ac:dyDescent="0.2">
      <c r="A33" s="15"/>
      <c r="B33" s="347" t="s">
        <v>200</v>
      </c>
      <c r="C33" s="347"/>
      <c r="D33" s="347"/>
      <c r="E33" s="347"/>
      <c r="F33" s="347" t="s">
        <v>200</v>
      </c>
      <c r="G33" s="347"/>
      <c r="H33" s="347"/>
      <c r="I33" s="347"/>
      <c r="J33" s="347"/>
      <c r="K33" s="93"/>
      <c r="L33" s="80" t="s">
        <v>22</v>
      </c>
      <c r="M33" s="284">
        <v>0.15677833808876121</v>
      </c>
      <c r="N33" s="80" t="s">
        <v>23</v>
      </c>
      <c r="O33" s="284">
        <v>0.2243864934902744</v>
      </c>
      <c r="Q33" s="321"/>
      <c r="R33" s="322"/>
      <c r="W33" s="153"/>
    </row>
    <row r="34" spans="1:23" x14ac:dyDescent="0.2">
      <c r="A34" s="15"/>
      <c r="C34" s="143"/>
      <c r="D34" s="143"/>
      <c r="E34" s="143"/>
      <c r="F34" s="89"/>
      <c r="G34" s="89"/>
      <c r="H34" s="89"/>
      <c r="I34" s="144"/>
      <c r="J34" s="144"/>
      <c r="K34" s="93"/>
      <c r="M34" s="106"/>
      <c r="P34" s="1"/>
      <c r="Q34" s="114"/>
      <c r="R34" s="1"/>
      <c r="W34" s="153"/>
    </row>
    <row r="35" spans="1:23" x14ac:dyDescent="0.2">
      <c r="A35" s="15"/>
      <c r="C35" s="143"/>
      <c r="D35" s="143"/>
      <c r="E35" s="143"/>
      <c r="F35" s="89"/>
      <c r="G35" s="89"/>
      <c r="H35" s="89"/>
      <c r="I35" s="144"/>
      <c r="J35" s="144"/>
      <c r="K35" s="93"/>
      <c r="L35" s="281"/>
      <c r="M35" s="281"/>
      <c r="W35" s="153"/>
    </row>
    <row r="36" spans="1:23" x14ac:dyDescent="0.2">
      <c r="A36" s="15"/>
      <c r="C36" s="143"/>
      <c r="D36" s="143"/>
      <c r="E36" s="143"/>
      <c r="F36" s="89"/>
      <c r="G36" s="89"/>
      <c r="H36" s="89"/>
      <c r="I36" s="144"/>
      <c r="J36" s="144"/>
      <c r="K36" s="93"/>
      <c r="M36" s="106"/>
      <c r="W36" s="153"/>
    </row>
    <row r="37" spans="1:23" x14ac:dyDescent="0.2">
      <c r="A37" s="15"/>
      <c r="C37" s="143"/>
      <c r="D37" s="143"/>
      <c r="E37" s="143"/>
      <c r="F37" s="89"/>
      <c r="G37" s="89"/>
      <c r="H37" s="89"/>
      <c r="I37" s="144"/>
      <c r="J37" s="144"/>
      <c r="K37" s="93"/>
      <c r="M37" s="106"/>
      <c r="W37" s="153"/>
    </row>
    <row r="38" spans="1:23" x14ac:dyDescent="0.2">
      <c r="A38" s="15"/>
      <c r="C38" s="143"/>
      <c r="D38" s="143"/>
      <c r="E38" s="143"/>
      <c r="F38" s="89"/>
      <c r="G38" s="89"/>
      <c r="H38" s="89"/>
      <c r="I38" s="144"/>
      <c r="J38" s="144"/>
      <c r="K38" s="93"/>
      <c r="M38" s="106"/>
      <c r="W38" s="153"/>
    </row>
    <row r="39" spans="1:23" x14ac:dyDescent="0.2">
      <c r="A39" s="15"/>
      <c r="C39" s="143"/>
      <c r="D39" s="143"/>
      <c r="E39" s="143"/>
      <c r="F39" s="89"/>
      <c r="G39" s="89"/>
      <c r="H39" s="89"/>
      <c r="I39" s="144"/>
      <c r="J39" s="144"/>
      <c r="K39" s="93"/>
      <c r="W39" s="153"/>
    </row>
    <row r="40" spans="1:23" x14ac:dyDescent="0.2">
      <c r="A40" s="15"/>
      <c r="C40" s="143"/>
      <c r="D40" s="143"/>
      <c r="E40" s="143"/>
      <c r="F40" s="89"/>
      <c r="G40" s="89"/>
      <c r="H40" s="89"/>
      <c r="I40" s="144"/>
      <c r="J40" s="144"/>
      <c r="K40" s="93"/>
      <c r="W40" s="153"/>
    </row>
    <row r="41" spans="1:23" x14ac:dyDescent="0.2">
      <c r="A41" s="15"/>
      <c r="C41" s="143"/>
      <c r="D41" s="143"/>
      <c r="E41" s="143"/>
      <c r="F41" s="89"/>
      <c r="G41" s="89"/>
      <c r="H41" s="89"/>
      <c r="I41" s="144"/>
      <c r="J41" s="144"/>
      <c r="K41" s="93"/>
      <c r="W41" s="153"/>
    </row>
    <row r="42" spans="1:23" ht="27" customHeight="1" x14ac:dyDescent="0.2">
      <c r="A42" s="196" t="s">
        <v>24</v>
      </c>
      <c r="C42" s="143"/>
      <c r="D42" s="143"/>
      <c r="E42" s="143"/>
      <c r="F42" s="89"/>
      <c r="G42" s="89"/>
      <c r="H42" s="89"/>
      <c r="I42" s="144"/>
      <c r="J42" s="144"/>
      <c r="K42" s="93"/>
      <c r="M42" s="182"/>
      <c r="W42" s="153"/>
    </row>
    <row r="43" spans="1:23" ht="13.5" customHeight="1" x14ac:dyDescent="0.2">
      <c r="A43" s="197" t="s">
        <v>170</v>
      </c>
      <c r="B43" s="10"/>
      <c r="C43" s="10"/>
      <c r="D43" s="10"/>
      <c r="E43" s="10"/>
      <c r="F43" s="10"/>
      <c r="G43" s="10"/>
      <c r="H43" s="10"/>
      <c r="I43" s="10"/>
      <c r="J43" s="10"/>
      <c r="K43" s="94"/>
      <c r="M43" s="182"/>
      <c r="W43" s="153"/>
    </row>
    <row r="44" spans="1:23" x14ac:dyDescent="0.2">
      <c r="A44" s="79"/>
      <c r="B44" s="79"/>
      <c r="C44" s="42"/>
      <c r="D44" s="42"/>
      <c r="E44" s="42"/>
      <c r="F44" s="42"/>
      <c r="G44" s="42"/>
      <c r="H44" s="42"/>
      <c r="I44" s="42"/>
      <c r="W44" s="153"/>
    </row>
    <row r="45" spans="1:23" x14ac:dyDescent="0.2">
      <c r="A45" s="79"/>
      <c r="B45" s="79"/>
      <c r="C45" s="42"/>
      <c r="D45" s="42"/>
      <c r="E45" s="42"/>
      <c r="F45" s="42"/>
      <c r="G45" s="42"/>
      <c r="H45" s="42"/>
      <c r="I45" s="42"/>
      <c r="W45" s="153"/>
    </row>
    <row r="46" spans="1:23" s="194" customFormat="1" x14ac:dyDescent="0.2">
      <c r="A46" s="79"/>
      <c r="B46" s="116"/>
      <c r="J46" s="1"/>
      <c r="K46" s="1"/>
      <c r="L46" s="80"/>
      <c r="M46" s="80"/>
      <c r="N46" s="80"/>
      <c r="O46" s="80"/>
      <c r="P46" s="42"/>
      <c r="Q46" s="42"/>
      <c r="R46" s="42"/>
      <c r="S46" s="42"/>
      <c r="T46" s="42"/>
      <c r="U46" s="42"/>
      <c r="V46" s="42"/>
      <c r="W46" s="153"/>
    </row>
    <row r="47" spans="1:23" s="78" customFormat="1" x14ac:dyDescent="0.2">
      <c r="A47" s="79"/>
      <c r="B47" s="79"/>
      <c r="C47" s="79"/>
      <c r="D47" s="116"/>
      <c r="E47" s="79"/>
      <c r="F47" s="79"/>
      <c r="G47" s="79"/>
      <c r="H47" s="79"/>
      <c r="I47" s="79"/>
      <c r="J47" s="1"/>
      <c r="K47" s="1"/>
      <c r="L47" s="80"/>
      <c r="M47" s="80"/>
      <c r="N47" s="80"/>
      <c r="O47" s="80"/>
      <c r="P47" s="42"/>
      <c r="Q47" s="42"/>
      <c r="R47" s="42"/>
      <c r="S47" s="42"/>
      <c r="T47" s="42"/>
      <c r="U47" s="42"/>
      <c r="V47" s="42"/>
      <c r="W47" s="153"/>
    </row>
    <row r="48" spans="1:23" x14ac:dyDescent="0.2">
      <c r="A48" s="79"/>
      <c r="B48" s="79"/>
      <c r="C48" s="79"/>
      <c r="D48" s="116"/>
      <c r="E48" s="79"/>
      <c r="F48" s="79"/>
      <c r="G48" s="79"/>
      <c r="H48" s="79"/>
      <c r="I48" s="79"/>
      <c r="W48" s="153"/>
    </row>
    <row r="49" spans="1:23" x14ac:dyDescent="0.2">
      <c r="A49" s="79"/>
      <c r="B49" s="79"/>
      <c r="C49" s="79"/>
      <c r="D49" s="116"/>
      <c r="E49" s="79"/>
      <c r="F49" s="79"/>
      <c r="G49" s="79"/>
      <c r="H49" s="79"/>
      <c r="I49" s="79"/>
      <c r="W49" s="153"/>
    </row>
    <row r="50" spans="1:23" x14ac:dyDescent="0.2">
      <c r="A50" s="79"/>
      <c r="B50" s="79"/>
      <c r="C50" s="79"/>
      <c r="D50" s="116"/>
      <c r="E50" s="79"/>
      <c r="F50" s="79"/>
      <c r="G50" s="79"/>
      <c r="H50" s="79"/>
      <c r="I50" s="79"/>
      <c r="J50" s="79"/>
      <c r="K50" s="79"/>
      <c r="W50" s="153"/>
    </row>
    <row r="51" spans="1:23" x14ac:dyDescent="0.2">
      <c r="A51" s="79"/>
      <c r="B51" s="79"/>
      <c r="C51" s="79"/>
      <c r="D51" s="116"/>
      <c r="E51" s="79"/>
      <c r="F51" s="79"/>
      <c r="G51" s="79"/>
      <c r="H51" s="79"/>
      <c r="I51" s="79"/>
      <c r="J51" s="79"/>
      <c r="K51" s="79"/>
      <c r="W51" s="153"/>
    </row>
    <row r="52" spans="1:23" x14ac:dyDescent="0.2">
      <c r="A52" s="79"/>
      <c r="B52" s="79"/>
      <c r="C52" s="79"/>
      <c r="D52" s="116"/>
      <c r="E52" s="79"/>
      <c r="F52" s="79"/>
      <c r="G52" s="79"/>
      <c r="H52" s="79"/>
      <c r="I52" s="79"/>
      <c r="J52" s="79"/>
      <c r="K52" s="79"/>
      <c r="W52" s="153"/>
    </row>
    <row r="53" spans="1:23" x14ac:dyDescent="0.2">
      <c r="A53" s="79"/>
      <c r="B53" s="79"/>
      <c r="C53" s="79"/>
      <c r="D53" s="116"/>
      <c r="E53" s="79"/>
      <c r="F53" s="79"/>
      <c r="G53" s="79"/>
      <c r="H53" s="79"/>
      <c r="I53" s="79"/>
      <c r="J53" s="79"/>
      <c r="K53" s="79"/>
      <c r="W53" s="153"/>
    </row>
    <row r="54" spans="1:23" x14ac:dyDescent="0.2">
      <c r="A54" s="79"/>
      <c r="B54" s="79"/>
      <c r="C54" s="79"/>
      <c r="D54" s="116"/>
      <c r="E54" s="79"/>
      <c r="F54" s="79"/>
      <c r="G54" s="79"/>
      <c r="H54" s="79"/>
      <c r="I54" s="79"/>
      <c r="J54" s="79"/>
      <c r="K54" s="79"/>
      <c r="W54" s="153"/>
    </row>
    <row r="55" spans="1:23" x14ac:dyDescent="0.2">
      <c r="A55" s="79"/>
      <c r="B55" s="79"/>
      <c r="C55" s="79"/>
      <c r="D55" s="116"/>
      <c r="E55" s="79"/>
      <c r="F55" s="79"/>
      <c r="G55" s="79"/>
      <c r="H55" s="79"/>
      <c r="I55" s="79"/>
      <c r="J55" s="79"/>
      <c r="K55" s="79"/>
      <c r="W55" s="153"/>
    </row>
    <row r="56" spans="1:23" x14ac:dyDescent="0.2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W56" s="153"/>
    </row>
    <row r="57" spans="1:23" x14ac:dyDescent="0.2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W57" s="153"/>
    </row>
    <row r="58" spans="1:23" x14ac:dyDescent="0.2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W58" s="153"/>
    </row>
    <row r="59" spans="1:23" x14ac:dyDescent="0.2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W59" s="153"/>
    </row>
    <row r="60" spans="1:23" x14ac:dyDescent="0.2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W60" s="153"/>
    </row>
    <row r="61" spans="1:23" x14ac:dyDescent="0.2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W61" s="153"/>
    </row>
    <row r="62" spans="1:23" x14ac:dyDescent="0.2">
      <c r="W62" s="153"/>
    </row>
    <row r="63" spans="1:23" x14ac:dyDescent="0.2">
      <c r="W63" s="153"/>
    </row>
    <row r="64" spans="1:23" x14ac:dyDescent="0.2">
      <c r="W64" s="153"/>
    </row>
    <row r="65" spans="23:23" x14ac:dyDescent="0.2">
      <c r="W65" s="153"/>
    </row>
    <row r="66" spans="23:23" x14ac:dyDescent="0.2">
      <c r="W66" s="153"/>
    </row>
    <row r="67" spans="23:23" x14ac:dyDescent="0.2">
      <c r="W67" s="153"/>
    </row>
    <row r="68" spans="23:23" x14ac:dyDescent="0.2">
      <c r="W68" s="153"/>
    </row>
    <row r="69" spans="23:23" x14ac:dyDescent="0.2">
      <c r="W69" s="153"/>
    </row>
    <row r="70" spans="23:23" x14ac:dyDescent="0.2">
      <c r="W70" s="153"/>
    </row>
    <row r="71" spans="23:23" x14ac:dyDescent="0.2">
      <c r="W71" s="153"/>
    </row>
    <row r="72" spans="23:23" x14ac:dyDescent="0.2">
      <c r="W72" s="153"/>
    </row>
  </sheetData>
  <mergeCells count="16">
    <mergeCell ref="B33:E33"/>
    <mergeCell ref="F33:J33"/>
    <mergeCell ref="C7:J7"/>
    <mergeCell ref="C8:J8"/>
    <mergeCell ref="C10:D10"/>
    <mergeCell ref="E10:E11"/>
    <mergeCell ref="F10:F11"/>
    <mergeCell ref="G10:H10"/>
    <mergeCell ref="I10:I11"/>
    <mergeCell ref="J10:J11"/>
    <mergeCell ref="Q10:R10"/>
    <mergeCell ref="S10:T10"/>
    <mergeCell ref="L10:M10"/>
    <mergeCell ref="N10:O10"/>
    <mergeCell ref="B32:E32"/>
    <mergeCell ref="F32:J32"/>
  </mergeCells>
  <conditionalFormatting sqref="U13:X29">
    <cfRule type="cellIs" dxfId="6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4" tint="-0.499984740745262"/>
  </sheetPr>
  <dimension ref="A1:AH178"/>
  <sheetViews>
    <sheetView showGridLines="0" zoomScaleNormal="100" zoomScaleSheetLayoutView="100" workbookViewId="0">
      <selection activeCell="P28" sqref="P28"/>
    </sheetView>
  </sheetViews>
  <sheetFormatPr baseColWidth="10" defaultRowHeight="12.75" x14ac:dyDescent="0.2"/>
  <cols>
    <col min="1" max="1" width="1.85546875" style="105" customWidth="1"/>
    <col min="2" max="2" width="18.85546875" style="105" customWidth="1"/>
    <col min="3" max="4" width="10.42578125" style="105" customWidth="1"/>
    <col min="5" max="8" width="10.42578125" style="52" customWidth="1"/>
    <col min="9" max="9" width="14" style="52" customWidth="1"/>
    <col min="10" max="10" width="12.7109375" style="52" customWidth="1"/>
    <col min="11" max="11" width="11.42578125" style="52" customWidth="1"/>
    <col min="12" max="12" width="1.85546875" style="3" customWidth="1"/>
    <col min="13" max="13" width="8.5703125" style="42" bestFit="1" customWidth="1"/>
    <col min="14" max="14" width="12.28515625" style="42" customWidth="1"/>
    <col min="15" max="15" width="8.7109375" style="81" bestFit="1" customWidth="1"/>
    <col min="16" max="22" width="11.42578125" style="81"/>
    <col min="23" max="23" width="11.42578125" style="42"/>
    <col min="24" max="16384" width="11.42578125" style="43"/>
  </cols>
  <sheetData>
    <row r="1" spans="1:34" ht="37.5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</row>
    <row r="2" spans="1:34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N2" s="95"/>
      <c r="O2" s="107"/>
      <c r="P2" s="108"/>
      <c r="AH2" s="228"/>
    </row>
    <row r="3" spans="1:34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N3" s="95"/>
      <c r="O3" s="107"/>
      <c r="P3" s="108"/>
      <c r="AH3" s="228"/>
    </row>
    <row r="4" spans="1:34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N4" s="95"/>
      <c r="O4" s="309"/>
      <c r="P4" s="108"/>
      <c r="AH4" s="228"/>
    </row>
    <row r="5" spans="1:34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N5" s="95"/>
      <c r="O5" s="309"/>
      <c r="P5" s="108"/>
      <c r="AH5" s="228"/>
    </row>
    <row r="6" spans="1:34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6"/>
      <c r="N6" s="95"/>
      <c r="O6" s="309"/>
      <c r="P6" s="108"/>
      <c r="AH6" s="228"/>
    </row>
    <row r="7" spans="1:34" ht="15" customHeight="1" x14ac:dyDescent="0.2">
      <c r="A7" s="44"/>
      <c r="B7" s="363" t="s">
        <v>150</v>
      </c>
      <c r="C7" s="363"/>
      <c r="D7" s="363"/>
      <c r="E7" s="363"/>
      <c r="F7" s="363"/>
      <c r="G7" s="363"/>
      <c r="H7" s="363"/>
      <c r="I7" s="363"/>
      <c r="J7" s="363"/>
      <c r="K7" s="363"/>
      <c r="L7" s="46"/>
      <c r="N7" s="95"/>
      <c r="O7" s="107"/>
      <c r="P7" s="108"/>
      <c r="AH7" s="228"/>
    </row>
    <row r="8" spans="1:34" ht="15" customHeight="1" x14ac:dyDescent="0.2">
      <c r="A8" s="44"/>
      <c r="B8" s="348" t="s">
        <v>207</v>
      </c>
      <c r="C8" s="348"/>
      <c r="D8" s="348"/>
      <c r="E8" s="348"/>
      <c r="F8" s="348"/>
      <c r="G8" s="348"/>
      <c r="H8" s="348"/>
      <c r="I8" s="348"/>
      <c r="J8" s="348"/>
      <c r="K8" s="348"/>
      <c r="L8" s="46"/>
      <c r="N8" s="95"/>
      <c r="O8" s="309"/>
      <c r="P8" s="108"/>
      <c r="AH8" s="228"/>
    </row>
    <row r="9" spans="1:34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51"/>
      <c r="L9" s="46"/>
      <c r="N9" s="95"/>
      <c r="O9" s="309"/>
      <c r="P9" s="108"/>
      <c r="R9" s="315" t="s">
        <v>32</v>
      </c>
      <c r="S9" s="280">
        <v>11</v>
      </c>
      <c r="AH9" s="228"/>
    </row>
    <row r="10" spans="1:34" ht="25.5" x14ac:dyDescent="0.2">
      <c r="A10" s="44"/>
      <c r="E10" s="229" t="s">
        <v>208</v>
      </c>
      <c r="F10" s="229" t="s">
        <v>209</v>
      </c>
      <c r="G10" s="230" t="s">
        <v>40</v>
      </c>
      <c r="H10" s="231" t="s">
        <v>210</v>
      </c>
      <c r="I10" s="350"/>
      <c r="J10" s="350"/>
      <c r="K10" s="350"/>
      <c r="L10" s="46"/>
      <c r="N10" s="95"/>
      <c r="O10" s="309"/>
      <c r="P10" s="108"/>
      <c r="AH10" s="228"/>
    </row>
    <row r="11" spans="1:34" x14ac:dyDescent="0.2">
      <c r="A11" s="44"/>
      <c r="E11" s="232">
        <v>2017</v>
      </c>
      <c r="F11" s="232" t="s">
        <v>202</v>
      </c>
      <c r="G11" s="233">
        <v>615</v>
      </c>
      <c r="H11" s="234">
        <v>1.990049751243772</v>
      </c>
      <c r="I11" s="350"/>
      <c r="J11" s="350"/>
      <c r="K11" s="350"/>
      <c r="L11" s="46"/>
      <c r="M11" s="54"/>
      <c r="N11" s="95"/>
      <c r="O11" s="309"/>
      <c r="P11" s="108"/>
      <c r="T11" s="280"/>
      <c r="U11" s="280"/>
      <c r="V11" s="280"/>
      <c r="W11" s="23"/>
      <c r="X11" s="23"/>
      <c r="Y11" s="23"/>
      <c r="Z11" s="23"/>
      <c r="AA11" s="23"/>
      <c r="AB11" s="23"/>
      <c r="AC11" s="23"/>
      <c r="AH11" s="228"/>
    </row>
    <row r="12" spans="1:34" ht="12" customHeight="1" x14ac:dyDescent="0.2">
      <c r="A12" s="44"/>
      <c r="E12" s="232">
        <v>2018</v>
      </c>
      <c r="F12" s="232" t="s">
        <v>202</v>
      </c>
      <c r="G12" s="233">
        <v>650</v>
      </c>
      <c r="H12" s="234">
        <v>5.6910569105691033</v>
      </c>
      <c r="I12" s="50"/>
      <c r="J12" s="50"/>
      <c r="K12" s="50"/>
      <c r="L12" s="46"/>
      <c r="N12" s="95"/>
      <c r="O12" s="309"/>
      <c r="P12" s="108"/>
      <c r="Q12" s="81">
        <v>2016</v>
      </c>
      <c r="R12" s="309">
        <v>42675</v>
      </c>
      <c r="S12" s="281">
        <v>603</v>
      </c>
      <c r="AH12" s="228"/>
    </row>
    <row r="13" spans="1:34" x14ac:dyDescent="0.2">
      <c r="A13" s="44"/>
      <c r="E13" s="232">
        <v>2019</v>
      </c>
      <c r="F13" s="232" t="s">
        <v>202</v>
      </c>
      <c r="G13" s="233">
        <v>627</v>
      </c>
      <c r="H13" s="234">
        <v>-3.5384615384615348</v>
      </c>
      <c r="I13" s="235"/>
      <c r="J13" s="235"/>
      <c r="K13" s="235"/>
      <c r="L13" s="46"/>
      <c r="M13" s="56"/>
      <c r="N13" s="95"/>
      <c r="O13" s="309"/>
      <c r="P13" s="306"/>
      <c r="Q13" s="81">
        <v>2017</v>
      </c>
      <c r="R13" s="309">
        <v>43040</v>
      </c>
      <c r="S13" s="281">
        <v>615</v>
      </c>
      <c r="T13" s="316">
        <v>1.990049751243772</v>
      </c>
      <c r="U13" s="281"/>
      <c r="V13" s="281"/>
      <c r="W13" s="188"/>
      <c r="X13" s="228"/>
      <c r="Y13" s="228"/>
      <c r="Z13" s="228"/>
      <c r="AA13" s="228"/>
      <c r="AB13" s="228"/>
      <c r="AC13" s="228"/>
      <c r="AH13" s="228"/>
    </row>
    <row r="14" spans="1:34" x14ac:dyDescent="0.2">
      <c r="A14" s="44"/>
      <c r="E14" s="232">
        <v>2020</v>
      </c>
      <c r="F14" s="232" t="s">
        <v>202</v>
      </c>
      <c r="G14" s="233">
        <v>638</v>
      </c>
      <c r="H14" s="234">
        <v>1.7543859649122862</v>
      </c>
      <c r="I14" s="235"/>
      <c r="J14" s="235"/>
      <c r="K14" s="235"/>
      <c r="L14" s="46"/>
      <c r="M14" s="56"/>
      <c r="N14" s="95"/>
      <c r="O14" s="309"/>
      <c r="P14" s="306"/>
      <c r="Q14" s="81">
        <v>2018</v>
      </c>
      <c r="R14" s="309">
        <v>43405</v>
      </c>
      <c r="S14" s="281">
        <v>650</v>
      </c>
      <c r="T14" s="316">
        <v>5.6910569105691033</v>
      </c>
      <c r="U14" s="281"/>
      <c r="V14" s="281"/>
      <c r="W14" s="188"/>
      <c r="X14" s="228"/>
      <c r="Y14" s="228"/>
      <c r="Z14" s="228"/>
      <c r="AA14" s="228"/>
      <c r="AB14" s="228"/>
      <c r="AC14" s="228"/>
      <c r="AH14" s="228"/>
    </row>
    <row r="15" spans="1:34" x14ac:dyDescent="0.2">
      <c r="A15" s="44"/>
      <c r="E15" s="232">
        <v>2021</v>
      </c>
      <c r="F15" s="232" t="s">
        <v>202</v>
      </c>
      <c r="G15" s="233">
        <v>591</v>
      </c>
      <c r="H15" s="234">
        <v>-7.3667711598746077</v>
      </c>
      <c r="I15" s="235"/>
      <c r="J15" s="235"/>
      <c r="K15" s="235"/>
      <c r="L15" s="46"/>
      <c r="M15" s="56"/>
      <c r="N15" s="95"/>
      <c r="O15" s="309"/>
      <c r="P15" s="306"/>
      <c r="Q15" s="81">
        <v>2019</v>
      </c>
      <c r="R15" s="309">
        <v>43770</v>
      </c>
      <c r="S15" s="281">
        <v>627</v>
      </c>
      <c r="T15" s="316">
        <v>-3.5384615384615348</v>
      </c>
      <c r="U15" s="281"/>
      <c r="V15" s="281"/>
      <c r="W15" s="188"/>
      <c r="X15" s="228"/>
      <c r="Y15" s="228"/>
      <c r="Z15" s="228"/>
      <c r="AA15" s="228"/>
      <c r="AB15" s="228"/>
      <c r="AC15" s="228"/>
      <c r="AH15" s="228"/>
    </row>
    <row r="16" spans="1:34" x14ac:dyDescent="0.2">
      <c r="A16" s="44"/>
      <c r="E16" s="236">
        <v>2022</v>
      </c>
      <c r="F16" s="236" t="s">
        <v>202</v>
      </c>
      <c r="G16" s="236">
        <v>537</v>
      </c>
      <c r="H16" s="237">
        <v>-9.137055837563457</v>
      </c>
      <c r="I16" s="235"/>
      <c r="J16" s="235"/>
      <c r="K16" s="235"/>
      <c r="L16" s="46"/>
      <c r="M16" s="56"/>
      <c r="N16" s="95"/>
      <c r="O16" s="309"/>
      <c r="P16" s="306"/>
      <c r="Q16" s="81">
        <v>2020</v>
      </c>
      <c r="R16" s="309">
        <v>44136</v>
      </c>
      <c r="S16" s="281">
        <v>638</v>
      </c>
      <c r="T16" s="316">
        <v>1.7543859649122862</v>
      </c>
      <c r="U16" s="281"/>
      <c r="V16" s="281"/>
      <c r="W16" s="188"/>
      <c r="X16" s="228"/>
      <c r="Y16" s="228"/>
      <c r="Z16" s="228"/>
      <c r="AA16" s="228"/>
      <c r="AB16" s="228"/>
      <c r="AC16" s="228"/>
      <c r="AH16" s="228"/>
    </row>
    <row r="17" spans="1:34" x14ac:dyDescent="0.2">
      <c r="A17" s="44"/>
      <c r="I17" s="235"/>
      <c r="J17" s="235"/>
      <c r="K17" s="235"/>
      <c r="L17" s="46"/>
      <c r="M17" s="56"/>
      <c r="N17" s="95"/>
      <c r="O17" s="309"/>
      <c r="P17" s="306"/>
      <c r="Q17" s="81">
        <v>2021</v>
      </c>
      <c r="R17" s="309">
        <v>44501</v>
      </c>
      <c r="S17" s="281">
        <v>591</v>
      </c>
      <c r="T17" s="316">
        <v>-7.3667711598746077</v>
      </c>
      <c r="U17" s="281"/>
      <c r="V17" s="281"/>
      <c r="W17" s="188"/>
      <c r="X17" s="228"/>
      <c r="Y17" s="228"/>
      <c r="Z17" s="228"/>
      <c r="AA17" s="228"/>
      <c r="AB17" s="228"/>
      <c r="AC17" s="228"/>
      <c r="AH17" s="228"/>
    </row>
    <row r="18" spans="1:34" x14ac:dyDescent="0.2">
      <c r="A18" s="44"/>
      <c r="I18" s="235"/>
      <c r="J18" s="235"/>
      <c r="K18" s="235"/>
      <c r="L18" s="46"/>
      <c r="M18" s="56"/>
      <c r="N18" s="95"/>
      <c r="O18" s="309"/>
      <c r="P18" s="306"/>
      <c r="Q18" s="81">
        <v>2022</v>
      </c>
      <c r="R18" s="309">
        <v>44866</v>
      </c>
      <c r="S18" s="281">
        <v>537</v>
      </c>
      <c r="T18" s="316">
        <v>-9.137055837563457</v>
      </c>
      <c r="U18" s="281"/>
      <c r="V18" s="281"/>
      <c r="W18" s="188"/>
      <c r="X18" s="228"/>
      <c r="Y18" s="228"/>
      <c r="Z18" s="228"/>
      <c r="AA18" s="228"/>
      <c r="AB18" s="228"/>
      <c r="AC18" s="228"/>
      <c r="AH18" s="228"/>
    </row>
    <row r="19" spans="1:34" x14ac:dyDescent="0.2">
      <c r="A19" s="44"/>
      <c r="B19" s="3"/>
      <c r="C19" s="3"/>
      <c r="D19" s="3"/>
      <c r="E19" s="3"/>
      <c r="F19" s="3"/>
      <c r="G19" s="3"/>
      <c r="H19" s="3"/>
      <c r="I19" s="235"/>
      <c r="J19" s="235"/>
      <c r="K19" s="235"/>
      <c r="L19" s="46"/>
      <c r="M19" s="56"/>
      <c r="N19" s="95"/>
      <c r="O19" s="309"/>
      <c r="P19" s="306"/>
      <c r="R19" s="281"/>
      <c r="S19" s="281"/>
      <c r="T19" s="281"/>
      <c r="U19" s="281"/>
      <c r="V19" s="281"/>
      <c r="W19" s="188"/>
      <c r="X19" s="228"/>
      <c r="Y19" s="228"/>
      <c r="Z19" s="228"/>
      <c r="AA19" s="228"/>
      <c r="AB19" s="228"/>
      <c r="AC19" s="228"/>
      <c r="AH19" s="228"/>
    </row>
    <row r="20" spans="1:34" x14ac:dyDescent="0.2">
      <c r="A20" s="44"/>
      <c r="B20" s="3"/>
      <c r="C20" s="3"/>
      <c r="D20" s="3"/>
      <c r="E20" s="3"/>
      <c r="F20" s="3"/>
      <c r="G20" s="3"/>
      <c r="H20" s="3"/>
      <c r="I20" s="235"/>
      <c r="J20" s="235"/>
      <c r="K20" s="235"/>
      <c r="L20" s="46"/>
      <c r="M20" s="56"/>
      <c r="N20" s="95"/>
      <c r="O20" s="309"/>
      <c r="P20" s="306"/>
      <c r="R20" s="281"/>
      <c r="S20" s="281"/>
      <c r="T20" s="281"/>
      <c r="U20" s="281"/>
      <c r="V20" s="281"/>
      <c r="W20" s="188"/>
      <c r="X20" s="228"/>
      <c r="Y20" s="228"/>
      <c r="Z20" s="228"/>
      <c r="AA20" s="228"/>
      <c r="AB20" s="228"/>
      <c r="AC20" s="228"/>
      <c r="AH20" s="228"/>
    </row>
    <row r="21" spans="1:34" ht="14.25" x14ac:dyDescent="0.2">
      <c r="A21" s="44"/>
      <c r="B21" s="353" t="s">
        <v>150</v>
      </c>
      <c r="C21" s="353"/>
      <c r="D21" s="353"/>
      <c r="E21" s="353"/>
      <c r="F21" s="353"/>
      <c r="G21" s="353" t="s">
        <v>211</v>
      </c>
      <c r="H21" s="353"/>
      <c r="I21" s="353"/>
      <c r="J21" s="353"/>
      <c r="K21" s="353"/>
      <c r="L21" s="46"/>
      <c r="M21" s="56"/>
      <c r="N21" s="95"/>
      <c r="O21" s="309"/>
      <c r="P21" s="306"/>
      <c r="R21" s="281"/>
      <c r="S21" s="281"/>
      <c r="T21" s="281"/>
      <c r="U21" s="281"/>
      <c r="V21" s="281"/>
      <c r="W21" s="188"/>
      <c r="X21" s="228"/>
      <c r="Y21" s="228"/>
      <c r="Z21" s="228"/>
      <c r="AA21" s="228"/>
      <c r="AB21" s="228"/>
      <c r="AC21" s="228"/>
      <c r="AH21" s="228"/>
    </row>
    <row r="22" spans="1:34" x14ac:dyDescent="0.2">
      <c r="A22" s="44"/>
      <c r="B22" s="353" t="s">
        <v>212</v>
      </c>
      <c r="C22" s="353"/>
      <c r="D22" s="353"/>
      <c r="E22" s="353"/>
      <c r="F22" s="353"/>
      <c r="G22" s="353" t="s">
        <v>213</v>
      </c>
      <c r="H22" s="353"/>
      <c r="I22" s="353"/>
      <c r="J22" s="353"/>
      <c r="K22" s="353"/>
      <c r="L22" s="46"/>
      <c r="M22" s="56"/>
      <c r="N22" s="95"/>
      <c r="O22" s="309"/>
      <c r="P22" s="306"/>
      <c r="R22" s="281"/>
      <c r="S22" s="281"/>
      <c r="T22" s="281"/>
      <c r="U22" s="281"/>
      <c r="V22" s="281"/>
      <c r="W22" s="188"/>
      <c r="X22" s="228"/>
      <c r="Y22" s="228"/>
      <c r="Z22" s="228"/>
      <c r="AA22" s="228"/>
      <c r="AB22" s="228"/>
      <c r="AC22" s="228"/>
      <c r="AH22" s="228"/>
    </row>
    <row r="23" spans="1:34" x14ac:dyDescent="0.2">
      <c r="A23" s="44"/>
      <c r="B23" s="3"/>
      <c r="C23" s="3"/>
      <c r="D23" s="3"/>
      <c r="E23" s="3"/>
      <c r="F23" s="3"/>
      <c r="G23" s="3"/>
      <c r="H23" s="3"/>
      <c r="I23" s="235"/>
      <c r="J23" s="235"/>
      <c r="K23" s="235"/>
      <c r="L23" s="46"/>
      <c r="M23" s="56"/>
      <c r="N23" s="95"/>
      <c r="O23" s="309"/>
      <c r="P23" s="306"/>
      <c r="R23" s="281"/>
      <c r="S23" s="281"/>
      <c r="T23" s="281"/>
      <c r="U23" s="281"/>
      <c r="V23" s="281"/>
      <c r="W23" s="188"/>
      <c r="X23" s="228"/>
      <c r="Y23" s="228"/>
      <c r="Z23" s="228"/>
      <c r="AA23" s="228"/>
      <c r="AB23" s="228"/>
      <c r="AC23" s="228"/>
      <c r="AH23" s="228"/>
    </row>
    <row r="24" spans="1:34" x14ac:dyDescent="0.2">
      <c r="A24" s="44"/>
      <c r="B24" s="3"/>
      <c r="C24" s="3"/>
      <c r="D24" s="3"/>
      <c r="E24" s="3"/>
      <c r="F24" s="3"/>
      <c r="G24" s="3"/>
      <c r="H24" s="3"/>
      <c r="I24" s="60"/>
      <c r="J24" s="60"/>
      <c r="K24" s="60"/>
      <c r="L24" s="46"/>
      <c r="N24" s="95"/>
      <c r="O24" s="309"/>
      <c r="P24" s="306"/>
      <c r="AH24" s="228"/>
    </row>
    <row r="25" spans="1:34" x14ac:dyDescent="0.2">
      <c r="A25" s="44"/>
      <c r="B25" s="3"/>
      <c r="C25" s="3"/>
      <c r="D25" s="3"/>
      <c r="E25" s="3"/>
      <c r="F25" s="3"/>
      <c r="G25" s="3"/>
      <c r="H25" s="3"/>
      <c r="I25" s="3"/>
      <c r="J25" s="3"/>
      <c r="K25" s="3"/>
      <c r="L25" s="46"/>
      <c r="N25" s="95"/>
      <c r="O25" s="309"/>
      <c r="P25" s="306"/>
      <c r="AH25" s="228"/>
    </row>
    <row r="26" spans="1:34" x14ac:dyDescent="0.2">
      <c r="A26" s="44"/>
      <c r="B26" s="3"/>
      <c r="C26" s="3"/>
      <c r="D26" s="3"/>
      <c r="E26" s="3"/>
      <c r="F26" s="3"/>
      <c r="G26" s="3"/>
      <c r="H26" s="3"/>
      <c r="I26" s="3"/>
      <c r="J26" s="3"/>
      <c r="K26" s="3"/>
      <c r="L26" s="46"/>
      <c r="N26" s="95"/>
      <c r="O26" s="309"/>
      <c r="P26" s="306"/>
      <c r="AH26" s="228"/>
    </row>
    <row r="27" spans="1:34" x14ac:dyDescent="0.2">
      <c r="A27" s="44"/>
      <c r="B27" s="3"/>
      <c r="C27" s="3"/>
      <c r="D27" s="3"/>
      <c r="E27" s="3"/>
      <c r="F27" s="3"/>
      <c r="G27" s="3"/>
      <c r="H27" s="3"/>
      <c r="I27" s="3"/>
      <c r="J27" s="3"/>
      <c r="K27" s="3"/>
      <c r="L27" s="46"/>
      <c r="N27" s="95"/>
      <c r="O27" s="309"/>
      <c r="P27" s="306"/>
      <c r="AH27" s="228"/>
    </row>
    <row r="28" spans="1:34" x14ac:dyDescent="0.2">
      <c r="A28" s="44"/>
      <c r="B28" s="3"/>
      <c r="C28" s="3"/>
      <c r="D28" s="3"/>
      <c r="E28" s="3"/>
      <c r="F28" s="3"/>
      <c r="G28" s="3"/>
      <c r="H28" s="3"/>
      <c r="I28" s="3"/>
      <c r="J28" s="3"/>
      <c r="K28" s="3"/>
      <c r="L28" s="46"/>
      <c r="N28" s="95"/>
      <c r="O28" s="309"/>
      <c r="P28" s="306"/>
      <c r="AH28" s="228"/>
    </row>
    <row r="29" spans="1:34" ht="12" customHeight="1" x14ac:dyDescent="0.2">
      <c r="A29" s="44"/>
      <c r="B29" s="52"/>
      <c r="C29" s="64"/>
      <c r="D29" s="64"/>
      <c r="E29" s="64"/>
      <c r="F29" s="64"/>
      <c r="G29" s="59"/>
      <c r="H29" s="59"/>
      <c r="I29" s="65"/>
      <c r="J29" s="65"/>
      <c r="K29" s="65"/>
      <c r="L29" s="46"/>
      <c r="N29" s="95"/>
      <c r="O29" s="309"/>
      <c r="P29" s="306"/>
      <c r="AH29" s="228"/>
    </row>
    <row r="30" spans="1:34" ht="13.5" customHeight="1" x14ac:dyDescent="0.2">
      <c r="A30" s="44"/>
      <c r="B30" s="52"/>
      <c r="L30" s="46"/>
      <c r="N30" s="95"/>
      <c r="O30" s="309"/>
      <c r="P30" s="306"/>
      <c r="AH30" s="228"/>
    </row>
    <row r="31" spans="1:34" x14ac:dyDescent="0.2">
      <c r="A31" s="44"/>
      <c r="L31" s="46"/>
      <c r="N31" s="95"/>
      <c r="O31" s="309"/>
      <c r="P31" s="306"/>
      <c r="AH31" s="228"/>
    </row>
    <row r="32" spans="1:34" x14ac:dyDescent="0.2">
      <c r="A32" s="68"/>
      <c r="B32" s="52"/>
      <c r="C32" s="366"/>
      <c r="D32" s="366"/>
      <c r="E32" s="366"/>
      <c r="F32" s="366"/>
      <c r="G32" s="366"/>
      <c r="H32" s="366"/>
      <c r="I32" s="366"/>
      <c r="J32" s="366"/>
      <c r="K32" s="366"/>
      <c r="L32" s="46"/>
      <c r="N32" s="95"/>
      <c r="O32" s="309"/>
      <c r="P32" s="306"/>
      <c r="AH32" s="228"/>
    </row>
    <row r="33" spans="1:34" x14ac:dyDescent="0.2">
      <c r="A33" s="68"/>
      <c r="B33" s="52"/>
      <c r="C33" s="69"/>
      <c r="D33" s="69"/>
      <c r="E33" s="69"/>
      <c r="F33" s="69"/>
      <c r="G33" s="70"/>
      <c r="H33" s="70"/>
      <c r="I33" s="71"/>
      <c r="J33" s="71"/>
      <c r="K33" s="71"/>
      <c r="L33" s="46"/>
      <c r="N33" s="95"/>
      <c r="O33" s="309"/>
      <c r="P33" s="306"/>
      <c r="AH33" s="228"/>
    </row>
    <row r="34" spans="1:34" x14ac:dyDescent="0.2">
      <c r="A34" s="68"/>
      <c r="B34" s="52"/>
      <c r="C34" s="69"/>
      <c r="D34" s="69"/>
      <c r="E34" s="69"/>
      <c r="F34" s="69"/>
      <c r="G34" s="70"/>
      <c r="H34" s="70"/>
      <c r="I34" s="71"/>
      <c r="J34" s="71"/>
      <c r="K34" s="71"/>
      <c r="L34" s="46"/>
      <c r="N34" s="95"/>
      <c r="O34" s="309"/>
      <c r="P34" s="306"/>
      <c r="AH34" s="228"/>
    </row>
    <row r="35" spans="1:34" x14ac:dyDescent="0.2">
      <c r="A35" s="68"/>
      <c r="B35" s="52"/>
      <c r="C35" s="69"/>
      <c r="D35" s="69"/>
      <c r="E35" s="69"/>
      <c r="F35" s="69"/>
      <c r="G35" s="70"/>
      <c r="H35" s="70"/>
      <c r="I35" s="71"/>
      <c r="J35" s="71"/>
      <c r="K35" s="71"/>
      <c r="L35" s="46"/>
      <c r="N35" s="95"/>
      <c r="O35" s="309"/>
      <c r="P35" s="306"/>
      <c r="AH35" s="228"/>
    </row>
    <row r="36" spans="1:34" x14ac:dyDescent="0.2">
      <c r="A36" s="68"/>
      <c r="B36" s="52"/>
      <c r="C36" s="69"/>
      <c r="D36" s="69"/>
      <c r="E36" s="69"/>
      <c r="F36" s="69"/>
      <c r="G36" s="70"/>
      <c r="H36" s="70"/>
      <c r="I36" s="71"/>
      <c r="J36" s="71"/>
      <c r="K36" s="71"/>
      <c r="L36" s="46"/>
      <c r="N36" s="95"/>
      <c r="O36" s="309"/>
      <c r="P36" s="306"/>
      <c r="AH36" s="228"/>
    </row>
    <row r="37" spans="1:34" x14ac:dyDescent="0.2">
      <c r="A37" s="202" t="s">
        <v>192</v>
      </c>
      <c r="B37" s="103"/>
      <c r="C37" s="70"/>
      <c r="D37" s="70"/>
      <c r="E37" s="70"/>
      <c r="F37" s="70"/>
      <c r="G37" s="70"/>
      <c r="H37" s="70"/>
      <c r="I37" s="74"/>
      <c r="J37" s="74"/>
      <c r="K37" s="74"/>
      <c r="L37" s="46"/>
      <c r="N37" s="95"/>
      <c r="O37" s="309"/>
      <c r="P37" s="306"/>
      <c r="AH37" s="228"/>
    </row>
    <row r="38" spans="1:34" x14ac:dyDescent="0.2">
      <c r="A38" s="197" t="s">
        <v>177</v>
      </c>
      <c r="B38" s="10"/>
      <c r="C38" s="13"/>
      <c r="D38" s="13"/>
      <c r="E38" s="13"/>
      <c r="F38" s="13"/>
      <c r="G38" s="75"/>
      <c r="H38" s="75"/>
      <c r="I38" s="75"/>
      <c r="J38" s="75"/>
      <c r="K38" s="75"/>
      <c r="L38" s="76"/>
      <c r="N38" s="95"/>
      <c r="O38" s="309"/>
      <c r="P38" s="306"/>
      <c r="AH38" s="228"/>
    </row>
    <row r="39" spans="1:34" x14ac:dyDescent="0.2">
      <c r="A39" s="68"/>
      <c r="B39" s="52"/>
      <c r="C39" s="69"/>
      <c r="D39" s="69"/>
      <c r="E39" s="69"/>
      <c r="F39" s="69"/>
      <c r="G39" s="70"/>
      <c r="H39" s="70"/>
      <c r="I39" s="71"/>
      <c r="J39" s="71"/>
      <c r="K39" s="71"/>
      <c r="L39" s="238"/>
      <c r="N39" s="95"/>
      <c r="O39" s="309"/>
      <c r="P39" s="306"/>
      <c r="AH39" s="228"/>
    </row>
    <row r="40" spans="1:34" x14ac:dyDescent="0.2">
      <c r="A40" s="68"/>
      <c r="B40" s="52"/>
      <c r="C40" s="69"/>
      <c r="D40" s="69"/>
      <c r="E40" s="69"/>
      <c r="F40" s="69"/>
      <c r="G40" s="70"/>
      <c r="H40" s="70"/>
      <c r="I40" s="71"/>
      <c r="J40" s="71"/>
      <c r="K40" s="71"/>
      <c r="N40" s="95"/>
      <c r="O40" s="309"/>
      <c r="P40" s="306"/>
      <c r="AH40" s="228"/>
    </row>
    <row r="41" spans="1:34" x14ac:dyDescent="0.2">
      <c r="A41" s="68"/>
      <c r="B41" s="52"/>
      <c r="C41" s="69"/>
      <c r="D41" s="69"/>
      <c r="E41" s="69"/>
      <c r="F41" s="69"/>
      <c r="G41" s="70"/>
      <c r="H41" s="70"/>
      <c r="I41" s="71"/>
      <c r="J41" s="71"/>
      <c r="K41" s="71"/>
      <c r="N41" s="95"/>
      <c r="O41" s="309"/>
      <c r="P41" s="306"/>
      <c r="AH41" s="228"/>
    </row>
    <row r="42" spans="1:34" x14ac:dyDescent="0.2">
      <c r="A42" s="68"/>
      <c r="B42" s="52"/>
      <c r="C42" s="69"/>
      <c r="D42" s="69"/>
      <c r="E42" s="69"/>
      <c r="F42" s="69"/>
      <c r="G42" s="70"/>
      <c r="H42" s="70"/>
      <c r="I42" s="71"/>
      <c r="J42" s="71"/>
      <c r="K42" s="71"/>
      <c r="N42" s="95"/>
      <c r="O42" s="309"/>
      <c r="P42" s="306"/>
      <c r="AH42" s="228"/>
    </row>
    <row r="43" spans="1:34" x14ac:dyDescent="0.2">
      <c r="A43" s="68"/>
      <c r="B43" s="66"/>
      <c r="C43" s="70"/>
      <c r="D43" s="70"/>
      <c r="E43" s="70"/>
      <c r="F43" s="70"/>
      <c r="G43" s="70"/>
      <c r="H43" s="70"/>
      <c r="I43" s="74"/>
      <c r="J43" s="74"/>
      <c r="K43" s="74"/>
      <c r="N43" s="95"/>
      <c r="O43" s="309"/>
      <c r="P43" s="306"/>
      <c r="AH43" s="228"/>
    </row>
    <row r="44" spans="1:34" x14ac:dyDescent="0.2">
      <c r="N44" s="95"/>
      <c r="O44" s="309"/>
      <c r="P44" s="306"/>
      <c r="AH44" s="228"/>
    </row>
    <row r="45" spans="1:34" x14ac:dyDescent="0.2">
      <c r="N45" s="95"/>
      <c r="O45" s="309"/>
      <c r="P45" s="306"/>
      <c r="AH45" s="228"/>
    </row>
    <row r="46" spans="1:34" x14ac:dyDescent="0.2">
      <c r="N46" s="95"/>
      <c r="O46" s="309"/>
      <c r="P46" s="306"/>
      <c r="AH46" s="228"/>
    </row>
    <row r="47" spans="1:34" s="78" customFormat="1" x14ac:dyDescent="0.2">
      <c r="A47" s="77"/>
      <c r="B47" s="1"/>
      <c r="C47" s="1"/>
      <c r="D47" s="1"/>
      <c r="E47" s="1"/>
      <c r="F47" s="1"/>
      <c r="G47" s="1"/>
      <c r="H47" s="1"/>
      <c r="I47" s="1"/>
      <c r="J47" s="1"/>
      <c r="K47" s="77"/>
      <c r="L47" s="1"/>
      <c r="M47" s="42"/>
      <c r="N47" s="95"/>
      <c r="O47" s="309"/>
      <c r="P47" s="306"/>
      <c r="Q47" s="81"/>
      <c r="R47" s="81"/>
      <c r="S47" s="81"/>
      <c r="T47" s="81"/>
      <c r="U47" s="81"/>
      <c r="V47" s="81"/>
      <c r="W47" s="42"/>
      <c r="AE47" s="43"/>
      <c r="AF47" s="43"/>
      <c r="AG47" s="43"/>
      <c r="AH47" s="228"/>
    </row>
    <row r="48" spans="1:34" s="78" customFormat="1" x14ac:dyDescent="0.2">
      <c r="A48" s="80"/>
      <c r="B48" s="106"/>
      <c r="C48" s="107"/>
      <c r="D48" s="108"/>
      <c r="E48" s="80"/>
      <c r="F48" s="1"/>
      <c r="G48" s="1"/>
      <c r="H48" s="1"/>
      <c r="I48" s="1"/>
      <c r="J48" s="1"/>
      <c r="K48" s="77"/>
      <c r="L48" s="1"/>
      <c r="M48" s="42"/>
      <c r="N48" s="95"/>
      <c r="O48" s="309"/>
      <c r="P48" s="306"/>
      <c r="Q48" s="81"/>
      <c r="R48" s="81"/>
      <c r="S48" s="81"/>
      <c r="T48" s="81"/>
      <c r="U48" s="81"/>
      <c r="V48" s="81"/>
      <c r="W48" s="42"/>
      <c r="AE48" s="43"/>
      <c r="AF48" s="43"/>
      <c r="AG48" s="43"/>
      <c r="AH48" s="228"/>
    </row>
    <row r="49" spans="1:34" s="42" customFormat="1" x14ac:dyDescent="0.2">
      <c r="A49" s="80"/>
      <c r="E49" s="80"/>
      <c r="F49" s="1"/>
      <c r="G49" s="1"/>
      <c r="H49" s="1"/>
      <c r="I49" s="1"/>
      <c r="J49" s="1"/>
      <c r="K49" s="1"/>
      <c r="L49" s="1"/>
      <c r="N49" s="95"/>
      <c r="O49" s="309"/>
      <c r="P49" s="306"/>
      <c r="Q49" s="81"/>
      <c r="R49" s="81"/>
      <c r="S49" s="81"/>
      <c r="T49" s="81"/>
      <c r="U49" s="81"/>
      <c r="V49" s="81"/>
      <c r="AE49" s="43"/>
      <c r="AF49" s="43"/>
      <c r="AG49" s="43"/>
      <c r="AH49" s="228"/>
    </row>
    <row r="50" spans="1:34" s="42" customFormat="1" x14ac:dyDescent="0.2">
      <c r="A50" s="80"/>
      <c r="E50" s="80"/>
      <c r="F50" s="1"/>
      <c r="G50" s="1"/>
      <c r="H50" s="1"/>
      <c r="I50" s="1"/>
      <c r="J50" s="1"/>
      <c r="K50" s="1"/>
      <c r="L50" s="1"/>
      <c r="N50" s="95"/>
      <c r="O50" s="309"/>
      <c r="P50" s="306"/>
      <c r="Q50" s="81"/>
      <c r="R50" s="81"/>
      <c r="S50" s="81"/>
      <c r="T50" s="81"/>
      <c r="U50" s="81"/>
      <c r="V50" s="81"/>
      <c r="AE50" s="43"/>
      <c r="AF50" s="43"/>
      <c r="AG50" s="43"/>
      <c r="AH50" s="228"/>
    </row>
    <row r="51" spans="1:34" s="42" customFormat="1" x14ac:dyDescent="0.2">
      <c r="A51" s="80"/>
      <c r="E51" s="80"/>
      <c r="F51" s="1"/>
      <c r="G51" s="1"/>
      <c r="H51" s="1"/>
      <c r="I51" s="1"/>
      <c r="J51" s="1"/>
      <c r="K51" s="1"/>
      <c r="L51" s="1"/>
      <c r="N51" s="95"/>
      <c r="O51" s="309"/>
      <c r="P51" s="306"/>
      <c r="Q51" s="81"/>
      <c r="R51" s="81"/>
      <c r="S51" s="81"/>
      <c r="T51" s="81"/>
      <c r="U51" s="81"/>
      <c r="V51" s="81"/>
      <c r="AE51" s="43"/>
      <c r="AF51" s="43"/>
      <c r="AG51" s="43"/>
      <c r="AH51" s="228"/>
    </row>
    <row r="52" spans="1:34" s="42" customFormat="1" x14ac:dyDescent="0.2">
      <c r="A52" s="80"/>
      <c r="E52" s="80"/>
      <c r="F52" s="1"/>
      <c r="G52" s="1"/>
      <c r="H52" s="1"/>
      <c r="I52" s="1"/>
      <c r="J52" s="1"/>
      <c r="K52" s="1"/>
      <c r="L52" s="1"/>
      <c r="N52" s="95"/>
      <c r="O52" s="309"/>
      <c r="P52" s="306"/>
      <c r="Q52" s="81"/>
      <c r="R52" s="81"/>
      <c r="S52" s="81"/>
      <c r="T52" s="81"/>
      <c r="U52" s="81"/>
      <c r="V52" s="81"/>
      <c r="AE52" s="43"/>
      <c r="AF52" s="43"/>
      <c r="AG52" s="43"/>
      <c r="AH52" s="228"/>
    </row>
    <row r="53" spans="1:34" s="42" customFormat="1" x14ac:dyDescent="0.2">
      <c r="A53" s="80"/>
      <c r="E53" s="80"/>
      <c r="F53" s="1"/>
      <c r="G53" s="1"/>
      <c r="H53" s="1"/>
      <c r="I53" s="1"/>
      <c r="J53" s="1"/>
      <c r="K53" s="1"/>
      <c r="L53" s="1"/>
      <c r="N53" s="95"/>
      <c r="O53" s="309"/>
      <c r="P53" s="306"/>
      <c r="Q53" s="81"/>
      <c r="R53" s="81"/>
      <c r="S53" s="81"/>
      <c r="T53" s="81"/>
      <c r="U53" s="81"/>
      <c r="V53" s="81"/>
      <c r="AE53" s="43"/>
      <c r="AF53" s="43"/>
      <c r="AG53" s="43"/>
      <c r="AH53" s="228"/>
    </row>
    <row r="54" spans="1:34" s="42" customFormat="1" x14ac:dyDescent="0.2">
      <c r="A54" s="80"/>
      <c r="E54" s="80"/>
      <c r="F54" s="1"/>
      <c r="G54" s="1"/>
      <c r="H54" s="1"/>
      <c r="I54" s="1"/>
      <c r="J54" s="1"/>
      <c r="K54" s="1"/>
      <c r="L54" s="1"/>
      <c r="N54" s="95"/>
      <c r="O54" s="309"/>
      <c r="P54" s="306"/>
      <c r="Q54" s="81"/>
      <c r="R54" s="81"/>
      <c r="S54" s="81"/>
      <c r="T54" s="81"/>
      <c r="U54" s="81"/>
      <c r="V54" s="81"/>
      <c r="AE54" s="43"/>
      <c r="AF54" s="43"/>
      <c r="AG54" s="43"/>
      <c r="AH54" s="228"/>
    </row>
    <row r="55" spans="1:34" s="42" customFormat="1" x14ac:dyDescent="0.2">
      <c r="A55" s="80"/>
      <c r="E55" s="80"/>
      <c r="F55" s="1"/>
      <c r="G55" s="1"/>
      <c r="H55" s="1"/>
      <c r="I55" s="1"/>
      <c r="J55" s="1"/>
      <c r="K55" s="1"/>
      <c r="L55" s="1"/>
      <c r="N55" s="95"/>
      <c r="O55" s="309"/>
      <c r="P55" s="306"/>
      <c r="Q55" s="81"/>
      <c r="R55" s="81"/>
      <c r="S55" s="81"/>
      <c r="T55" s="81"/>
      <c r="U55" s="81"/>
      <c r="V55" s="81"/>
      <c r="AE55" s="43"/>
      <c r="AF55" s="43"/>
      <c r="AG55" s="43"/>
      <c r="AH55" s="228"/>
    </row>
    <row r="56" spans="1:34" s="42" customFormat="1" x14ac:dyDescent="0.2">
      <c r="A56" s="80"/>
      <c r="E56" s="80"/>
      <c r="F56" s="1"/>
      <c r="G56" s="1"/>
      <c r="H56" s="1"/>
      <c r="I56" s="1"/>
      <c r="J56" s="1"/>
      <c r="K56" s="1"/>
      <c r="L56" s="1"/>
      <c r="N56" s="95"/>
      <c r="O56" s="309"/>
      <c r="P56" s="306"/>
      <c r="Q56" s="81"/>
      <c r="R56" s="81"/>
      <c r="S56" s="81"/>
      <c r="T56" s="81"/>
      <c r="U56" s="81"/>
      <c r="V56" s="81"/>
      <c r="AE56" s="43"/>
      <c r="AF56" s="43"/>
      <c r="AG56" s="43"/>
      <c r="AH56" s="228"/>
    </row>
    <row r="57" spans="1:34" s="42" customFormat="1" x14ac:dyDescent="0.2">
      <c r="A57" s="80"/>
      <c r="E57" s="80"/>
      <c r="F57" s="1"/>
      <c r="G57" s="1"/>
      <c r="H57" s="1"/>
      <c r="I57" s="1"/>
      <c r="J57" s="1"/>
      <c r="K57" s="1"/>
      <c r="L57" s="1"/>
      <c r="N57" s="95"/>
      <c r="O57" s="309"/>
      <c r="P57" s="306"/>
      <c r="Q57" s="81"/>
      <c r="R57" s="81"/>
      <c r="S57" s="81"/>
      <c r="T57" s="81"/>
      <c r="U57" s="81"/>
      <c r="V57" s="81"/>
      <c r="AE57" s="43"/>
      <c r="AF57" s="43"/>
      <c r="AG57" s="43"/>
      <c r="AH57" s="228"/>
    </row>
    <row r="58" spans="1:34" s="42" customFormat="1" x14ac:dyDescent="0.2">
      <c r="A58" s="80"/>
      <c r="E58" s="80"/>
      <c r="F58" s="1"/>
      <c r="G58" s="1"/>
      <c r="H58" s="1"/>
      <c r="I58" s="1"/>
      <c r="J58" s="1"/>
      <c r="K58" s="1"/>
      <c r="L58" s="1"/>
      <c r="N58" s="95"/>
      <c r="O58" s="309"/>
      <c r="P58" s="306"/>
      <c r="Q58" s="81"/>
      <c r="R58" s="81"/>
      <c r="S58" s="81"/>
      <c r="T58" s="81"/>
      <c r="U58" s="81"/>
      <c r="V58" s="81"/>
      <c r="AE58" s="43"/>
      <c r="AF58" s="43"/>
      <c r="AG58" s="43"/>
      <c r="AH58" s="228"/>
    </row>
    <row r="59" spans="1:34" s="42" customFormat="1" x14ac:dyDescent="0.2">
      <c r="A59" s="80"/>
      <c r="E59" s="80"/>
      <c r="F59" s="1"/>
      <c r="G59" s="1"/>
      <c r="H59" s="1"/>
      <c r="I59" s="1"/>
      <c r="J59" s="1"/>
      <c r="K59" s="1"/>
      <c r="L59" s="1"/>
      <c r="N59" s="95"/>
      <c r="O59" s="309"/>
      <c r="P59" s="306"/>
      <c r="Q59" s="81"/>
      <c r="R59" s="81"/>
      <c r="S59" s="81"/>
      <c r="T59" s="81"/>
      <c r="U59" s="81"/>
      <c r="V59" s="81"/>
      <c r="AE59" s="43"/>
      <c r="AF59" s="43"/>
      <c r="AG59" s="43"/>
      <c r="AH59" s="228"/>
    </row>
    <row r="60" spans="1:34" s="42" customFormat="1" x14ac:dyDescent="0.2">
      <c r="A60" s="80"/>
      <c r="E60" s="80"/>
      <c r="F60" s="1"/>
      <c r="G60" s="1"/>
      <c r="H60" s="1"/>
      <c r="I60" s="1"/>
      <c r="J60" s="1"/>
      <c r="K60" s="1"/>
      <c r="L60" s="1"/>
      <c r="N60" s="95"/>
      <c r="O60" s="309"/>
      <c r="P60" s="306"/>
      <c r="Q60" s="81"/>
      <c r="R60" s="81"/>
      <c r="S60" s="81"/>
      <c r="T60" s="81"/>
      <c r="U60" s="81"/>
      <c r="V60" s="81"/>
      <c r="AE60" s="43"/>
      <c r="AF60" s="43"/>
      <c r="AG60" s="43"/>
      <c r="AH60" s="228"/>
    </row>
    <row r="61" spans="1:34" s="42" customFormat="1" x14ac:dyDescent="0.2">
      <c r="A61" s="80"/>
      <c r="E61" s="80"/>
      <c r="F61" s="1"/>
      <c r="G61" s="1"/>
      <c r="H61" s="1"/>
      <c r="I61" s="1"/>
      <c r="J61" s="1"/>
      <c r="K61" s="1"/>
      <c r="L61" s="1"/>
      <c r="N61" s="95"/>
      <c r="O61" s="309"/>
      <c r="P61" s="306"/>
      <c r="Q61" s="81"/>
      <c r="R61" s="81"/>
      <c r="S61" s="81"/>
      <c r="T61" s="81"/>
      <c r="U61" s="81"/>
      <c r="V61" s="81"/>
      <c r="AE61" s="43"/>
      <c r="AF61" s="43"/>
      <c r="AG61" s="43"/>
      <c r="AH61" s="228"/>
    </row>
    <row r="62" spans="1:34" s="42" customFormat="1" x14ac:dyDescent="0.2">
      <c r="A62" s="80"/>
      <c r="E62" s="80"/>
      <c r="F62" s="1"/>
      <c r="G62" s="1"/>
      <c r="H62" s="1"/>
      <c r="I62" s="1"/>
      <c r="J62" s="1"/>
      <c r="K62" s="1"/>
      <c r="L62" s="1"/>
      <c r="N62" s="95"/>
      <c r="O62" s="309"/>
      <c r="P62" s="306"/>
      <c r="Q62" s="81"/>
      <c r="R62" s="81"/>
      <c r="S62" s="81"/>
      <c r="T62" s="81"/>
      <c r="U62" s="81"/>
      <c r="V62" s="81"/>
      <c r="AE62" s="43"/>
      <c r="AF62" s="43"/>
      <c r="AG62" s="43"/>
      <c r="AH62" s="228"/>
    </row>
    <row r="63" spans="1:34" s="42" customFormat="1" x14ac:dyDescent="0.2">
      <c r="A63" s="80"/>
      <c r="E63" s="80"/>
      <c r="F63" s="1"/>
      <c r="G63" s="1"/>
      <c r="H63" s="1"/>
      <c r="I63" s="1"/>
      <c r="J63" s="1"/>
      <c r="K63" s="1"/>
      <c r="L63" s="1"/>
      <c r="N63" s="95"/>
      <c r="O63" s="309"/>
      <c r="P63" s="306"/>
      <c r="Q63" s="81"/>
      <c r="R63" s="81"/>
      <c r="S63" s="81"/>
      <c r="T63" s="81"/>
      <c r="U63" s="81"/>
      <c r="V63" s="81"/>
      <c r="AE63" s="43"/>
      <c r="AF63" s="43"/>
      <c r="AG63" s="43"/>
      <c r="AH63" s="228"/>
    </row>
    <row r="64" spans="1:34" s="42" customFormat="1" x14ac:dyDescent="0.2">
      <c r="A64" s="80"/>
      <c r="E64" s="80"/>
      <c r="F64" s="1"/>
      <c r="G64" s="1"/>
      <c r="H64" s="1"/>
      <c r="I64" s="1"/>
      <c r="J64" s="1"/>
      <c r="K64" s="1"/>
      <c r="L64" s="1"/>
      <c r="N64" s="95"/>
      <c r="O64" s="309"/>
      <c r="P64" s="306"/>
      <c r="Q64" s="81"/>
      <c r="R64" s="81"/>
      <c r="S64" s="81"/>
      <c r="T64" s="81"/>
      <c r="U64" s="81"/>
      <c r="V64" s="81"/>
      <c r="AE64" s="43"/>
      <c r="AF64" s="43"/>
      <c r="AG64" s="43"/>
      <c r="AH64" s="228"/>
    </row>
    <row r="65" spans="1:34" s="42" customFormat="1" x14ac:dyDescent="0.2">
      <c r="A65" s="80"/>
      <c r="E65" s="80"/>
      <c r="F65" s="1"/>
      <c r="G65" s="1"/>
      <c r="H65" s="1"/>
      <c r="I65" s="1"/>
      <c r="J65" s="1"/>
      <c r="K65" s="1"/>
      <c r="L65" s="1"/>
      <c r="N65" s="95"/>
      <c r="O65" s="309"/>
      <c r="P65" s="306"/>
      <c r="Q65" s="81"/>
      <c r="R65" s="81"/>
      <c r="S65" s="81"/>
      <c r="T65" s="81"/>
      <c r="U65" s="81"/>
      <c r="V65" s="81"/>
      <c r="AE65" s="43"/>
      <c r="AF65" s="43"/>
      <c r="AG65" s="43"/>
      <c r="AH65" s="228"/>
    </row>
    <row r="66" spans="1:34" s="42" customFormat="1" x14ac:dyDescent="0.2">
      <c r="A66" s="80"/>
      <c r="E66" s="80"/>
      <c r="F66" s="1"/>
      <c r="G66" s="1"/>
      <c r="H66" s="1"/>
      <c r="I66" s="1"/>
      <c r="J66" s="1"/>
      <c r="K66" s="1"/>
      <c r="L66" s="1"/>
      <c r="N66" s="95"/>
      <c r="O66" s="309"/>
      <c r="P66" s="306"/>
      <c r="Q66" s="81"/>
      <c r="R66" s="81"/>
      <c r="S66" s="81"/>
      <c r="T66" s="81"/>
      <c r="U66" s="81"/>
      <c r="V66" s="81"/>
      <c r="AE66" s="43"/>
      <c r="AF66" s="43"/>
      <c r="AG66" s="43"/>
      <c r="AH66" s="228"/>
    </row>
    <row r="67" spans="1:34" s="42" customFormat="1" x14ac:dyDescent="0.2">
      <c r="A67" s="80"/>
      <c r="E67" s="80"/>
      <c r="F67" s="1"/>
      <c r="G67" s="1"/>
      <c r="H67" s="1"/>
      <c r="I67" s="1"/>
      <c r="J67" s="1"/>
      <c r="K67" s="1"/>
      <c r="L67" s="1"/>
      <c r="N67" s="95"/>
      <c r="O67" s="309"/>
      <c r="P67" s="306"/>
      <c r="Q67" s="81"/>
      <c r="R67" s="81"/>
      <c r="S67" s="81"/>
      <c r="T67" s="81"/>
      <c r="U67" s="81"/>
      <c r="V67" s="81"/>
      <c r="AE67" s="43"/>
      <c r="AF67" s="43"/>
      <c r="AG67" s="43"/>
      <c r="AH67" s="228"/>
    </row>
    <row r="68" spans="1:34" s="42" customFormat="1" x14ac:dyDescent="0.2">
      <c r="A68" s="80"/>
      <c r="E68" s="80"/>
      <c r="F68" s="1"/>
      <c r="G68" s="1"/>
      <c r="H68" s="1"/>
      <c r="I68" s="1"/>
      <c r="J68" s="1"/>
      <c r="K68" s="1"/>
      <c r="L68" s="1"/>
      <c r="N68" s="95"/>
      <c r="O68" s="309"/>
      <c r="P68" s="306"/>
      <c r="Q68" s="81"/>
      <c r="R68" s="81"/>
      <c r="S68" s="81"/>
      <c r="T68" s="81"/>
      <c r="U68" s="81"/>
      <c r="V68" s="81"/>
      <c r="AE68" s="43"/>
      <c r="AF68" s="43"/>
      <c r="AG68" s="43"/>
      <c r="AH68" s="228"/>
    </row>
    <row r="69" spans="1:34" s="42" customFormat="1" x14ac:dyDescent="0.2">
      <c r="A69" s="80"/>
      <c r="E69" s="80"/>
      <c r="F69" s="1"/>
      <c r="G69" s="1"/>
      <c r="H69" s="1"/>
      <c r="I69" s="1"/>
      <c r="J69" s="1"/>
      <c r="K69" s="1"/>
      <c r="L69" s="1"/>
      <c r="N69" s="95"/>
      <c r="O69" s="309"/>
      <c r="P69" s="306"/>
      <c r="Q69" s="81"/>
      <c r="R69" s="81"/>
      <c r="S69" s="81"/>
      <c r="T69" s="81"/>
      <c r="U69" s="81"/>
      <c r="V69" s="81"/>
      <c r="AE69" s="43"/>
      <c r="AF69" s="43"/>
      <c r="AG69" s="43"/>
      <c r="AH69" s="228"/>
    </row>
    <row r="70" spans="1:34" s="42" customFormat="1" x14ac:dyDescent="0.2">
      <c r="A70" s="80"/>
      <c r="E70" s="80"/>
      <c r="F70" s="1"/>
      <c r="G70" s="1"/>
      <c r="H70" s="1"/>
      <c r="I70" s="1"/>
      <c r="J70" s="1"/>
      <c r="K70" s="1"/>
      <c r="L70" s="1"/>
      <c r="N70" s="95"/>
      <c r="O70" s="81"/>
      <c r="P70" s="306"/>
      <c r="Q70" s="81"/>
      <c r="R70" s="81"/>
      <c r="S70" s="81"/>
      <c r="T70" s="81"/>
      <c r="U70" s="81"/>
      <c r="V70" s="81"/>
    </row>
    <row r="71" spans="1:34" s="42" customFormat="1" x14ac:dyDescent="0.2">
      <c r="A71" s="80"/>
      <c r="E71" s="80"/>
      <c r="F71" s="1"/>
      <c r="G71" s="1"/>
      <c r="H71" s="1"/>
      <c r="I71" s="1"/>
      <c r="J71" s="1"/>
      <c r="K71" s="1"/>
      <c r="L71" s="1"/>
      <c r="N71" s="95"/>
      <c r="O71" s="81"/>
      <c r="P71" s="306"/>
      <c r="Q71" s="81"/>
      <c r="R71" s="81"/>
      <c r="S71" s="81"/>
      <c r="T71" s="81"/>
      <c r="U71" s="81"/>
      <c r="V71" s="81"/>
    </row>
    <row r="72" spans="1:34" s="42" customFormat="1" x14ac:dyDescent="0.2">
      <c r="A72" s="80"/>
      <c r="E72" s="80"/>
      <c r="F72" s="1"/>
      <c r="G72" s="1"/>
      <c r="H72" s="1"/>
      <c r="I72" s="1"/>
      <c r="J72" s="1"/>
      <c r="K72" s="1"/>
      <c r="L72" s="1"/>
      <c r="M72" s="95"/>
      <c r="N72" s="95"/>
      <c r="O72" s="81"/>
      <c r="P72" s="306"/>
      <c r="Q72" s="81"/>
      <c r="R72" s="81"/>
      <c r="S72" s="81"/>
      <c r="T72" s="81"/>
      <c r="U72" s="81"/>
      <c r="V72" s="81"/>
    </row>
    <row r="73" spans="1:34" s="42" customFormat="1" x14ac:dyDescent="0.2">
      <c r="A73" s="80"/>
      <c r="E73" s="80"/>
      <c r="F73" s="1"/>
      <c r="G73" s="1"/>
      <c r="H73" s="1"/>
      <c r="I73" s="1"/>
      <c r="J73" s="1"/>
      <c r="K73" s="1"/>
      <c r="L73" s="1"/>
      <c r="M73" s="95"/>
      <c r="N73" s="95"/>
      <c r="O73" s="81"/>
      <c r="P73" s="306"/>
      <c r="Q73" s="81"/>
      <c r="R73" s="81"/>
      <c r="S73" s="81"/>
      <c r="T73" s="81"/>
      <c r="U73" s="81"/>
      <c r="V73" s="81"/>
    </row>
    <row r="74" spans="1:34" s="42" customFormat="1" x14ac:dyDescent="0.2">
      <c r="A74" s="80"/>
      <c r="E74" s="80"/>
      <c r="F74" s="1"/>
      <c r="G74" s="1"/>
      <c r="H74" s="1"/>
      <c r="I74" s="1"/>
      <c r="J74" s="1"/>
      <c r="K74" s="1"/>
      <c r="L74" s="1"/>
      <c r="M74" s="95"/>
      <c r="N74" s="95"/>
      <c r="O74" s="81"/>
      <c r="P74" s="306"/>
      <c r="Q74" s="81"/>
      <c r="R74" s="81"/>
      <c r="S74" s="81"/>
      <c r="T74" s="81"/>
      <c r="U74" s="81"/>
      <c r="V74" s="81"/>
    </row>
    <row r="75" spans="1:34" s="42" customFormat="1" x14ac:dyDescent="0.2">
      <c r="A75" s="80"/>
      <c r="E75" s="80"/>
      <c r="F75" s="1"/>
      <c r="G75" s="1"/>
      <c r="H75" s="1"/>
      <c r="I75" s="1"/>
      <c r="J75" s="1"/>
      <c r="K75" s="1"/>
      <c r="L75" s="1"/>
      <c r="M75" s="95"/>
      <c r="N75" s="95"/>
      <c r="O75" s="81"/>
      <c r="P75" s="306"/>
      <c r="Q75" s="81"/>
      <c r="R75" s="81"/>
      <c r="S75" s="81"/>
      <c r="T75" s="81"/>
      <c r="U75" s="81"/>
      <c r="V75" s="81"/>
    </row>
    <row r="76" spans="1:34" s="42" customFormat="1" x14ac:dyDescent="0.2">
      <c r="A76" s="80"/>
      <c r="E76" s="80"/>
      <c r="F76" s="1"/>
      <c r="G76" s="1"/>
      <c r="H76" s="1"/>
      <c r="I76" s="1"/>
      <c r="J76" s="1"/>
      <c r="K76" s="1"/>
      <c r="L76" s="1"/>
      <c r="M76" s="95"/>
      <c r="N76" s="95"/>
      <c r="O76" s="81"/>
      <c r="P76" s="306"/>
      <c r="Q76" s="81"/>
      <c r="R76" s="81"/>
      <c r="S76" s="81"/>
      <c r="T76" s="81"/>
      <c r="U76" s="81"/>
      <c r="V76" s="81"/>
    </row>
    <row r="77" spans="1:34" s="42" customFormat="1" x14ac:dyDescent="0.2">
      <c r="A77" s="80"/>
      <c r="E77" s="80"/>
      <c r="F77" s="1"/>
      <c r="G77" s="1"/>
      <c r="H77" s="1"/>
      <c r="I77" s="1"/>
      <c r="J77" s="1"/>
      <c r="K77" s="1"/>
      <c r="L77" s="1"/>
      <c r="M77" s="95"/>
      <c r="N77" s="95"/>
      <c r="O77" s="81"/>
      <c r="P77" s="306"/>
      <c r="Q77" s="81"/>
      <c r="R77" s="81"/>
      <c r="S77" s="81"/>
      <c r="T77" s="81"/>
      <c r="U77" s="81"/>
      <c r="V77" s="81"/>
    </row>
    <row r="78" spans="1:34" s="42" customFormat="1" x14ac:dyDescent="0.2">
      <c r="A78" s="80"/>
      <c r="E78" s="80"/>
      <c r="F78" s="1"/>
      <c r="G78" s="1"/>
      <c r="H78" s="1"/>
      <c r="I78" s="1"/>
      <c r="J78" s="1"/>
      <c r="K78" s="1"/>
      <c r="L78" s="1"/>
      <c r="M78" s="95"/>
      <c r="N78" s="95"/>
      <c r="O78" s="81"/>
      <c r="P78" s="306"/>
      <c r="Q78" s="81"/>
      <c r="R78" s="81"/>
      <c r="S78" s="81"/>
      <c r="T78" s="81"/>
      <c r="U78" s="81"/>
      <c r="V78" s="81"/>
    </row>
    <row r="79" spans="1:34" s="42" customFormat="1" x14ac:dyDescent="0.2">
      <c r="A79" s="80"/>
      <c r="E79" s="80"/>
      <c r="F79" s="1"/>
      <c r="G79" s="1"/>
      <c r="H79" s="1"/>
      <c r="I79" s="1"/>
      <c r="J79" s="1"/>
      <c r="K79" s="1"/>
      <c r="L79" s="1"/>
      <c r="M79" s="95"/>
      <c r="N79" s="95"/>
      <c r="O79" s="81"/>
      <c r="P79" s="306"/>
      <c r="Q79" s="81"/>
      <c r="R79" s="81"/>
      <c r="S79" s="81"/>
      <c r="T79" s="81"/>
      <c r="U79" s="81"/>
      <c r="V79" s="81"/>
    </row>
    <row r="80" spans="1:34" s="42" customFormat="1" x14ac:dyDescent="0.2">
      <c r="A80" s="80"/>
      <c r="E80" s="80"/>
      <c r="F80" s="1"/>
      <c r="G80" s="1"/>
      <c r="H80" s="1"/>
      <c r="I80" s="1"/>
      <c r="J80" s="1"/>
      <c r="K80" s="1"/>
      <c r="L80" s="1"/>
      <c r="M80" s="95"/>
      <c r="N80" s="95"/>
      <c r="O80" s="81"/>
      <c r="P80" s="306"/>
      <c r="Q80" s="81"/>
      <c r="R80" s="81"/>
      <c r="S80" s="81"/>
      <c r="T80" s="81"/>
      <c r="U80" s="81"/>
      <c r="V80" s="81"/>
    </row>
    <row r="81" spans="1:22" s="42" customFormat="1" x14ac:dyDescent="0.2">
      <c r="A81" s="80"/>
      <c r="E81" s="80"/>
      <c r="F81" s="1"/>
      <c r="G81" s="1"/>
      <c r="H81" s="1"/>
      <c r="I81" s="1"/>
      <c r="J81" s="1"/>
      <c r="K81" s="1"/>
      <c r="L81" s="1"/>
      <c r="N81" s="95"/>
      <c r="O81" s="81"/>
      <c r="P81" s="306"/>
      <c r="Q81" s="81"/>
      <c r="R81" s="81"/>
      <c r="S81" s="81"/>
      <c r="T81" s="81"/>
      <c r="U81" s="81"/>
      <c r="V81" s="81"/>
    </row>
    <row r="82" spans="1:22" s="42" customFormat="1" x14ac:dyDescent="0.2">
      <c r="A82" s="80"/>
      <c r="E82" s="80"/>
      <c r="F82" s="1"/>
      <c r="G82" s="1"/>
      <c r="H82" s="1"/>
      <c r="I82" s="1"/>
      <c r="J82" s="1"/>
      <c r="K82" s="1"/>
      <c r="L82" s="1"/>
      <c r="N82" s="95"/>
      <c r="O82" s="81"/>
      <c r="P82" s="306"/>
      <c r="Q82" s="81"/>
      <c r="R82" s="81"/>
      <c r="S82" s="81"/>
      <c r="T82" s="81"/>
      <c r="U82" s="81"/>
      <c r="V82" s="81"/>
    </row>
    <row r="83" spans="1:22" s="42" customFormat="1" x14ac:dyDescent="0.2">
      <c r="A83" s="80"/>
      <c r="E83" s="80"/>
      <c r="F83" s="1"/>
      <c r="G83" s="1"/>
      <c r="H83" s="1"/>
      <c r="I83" s="1"/>
      <c r="J83" s="1"/>
      <c r="K83" s="1"/>
      <c r="L83" s="1"/>
      <c r="N83" s="95"/>
      <c r="O83" s="81"/>
      <c r="P83" s="306"/>
      <c r="Q83" s="81"/>
      <c r="R83" s="81"/>
      <c r="S83" s="81"/>
      <c r="T83" s="81"/>
      <c r="U83" s="81"/>
      <c r="V83" s="81"/>
    </row>
    <row r="84" spans="1:22" s="42" customFormat="1" x14ac:dyDescent="0.2">
      <c r="A84" s="80"/>
      <c r="E84" s="80"/>
      <c r="F84" s="1"/>
      <c r="G84" s="1"/>
      <c r="H84" s="1"/>
      <c r="I84" s="1"/>
      <c r="J84" s="1"/>
      <c r="K84" s="1"/>
      <c r="L84" s="1"/>
      <c r="N84" s="95"/>
      <c r="O84" s="81"/>
      <c r="P84" s="306"/>
      <c r="Q84" s="81"/>
      <c r="R84" s="81"/>
      <c r="S84" s="81"/>
      <c r="T84" s="81"/>
      <c r="U84" s="81"/>
      <c r="V84" s="81"/>
    </row>
    <row r="85" spans="1:22" s="42" customFormat="1" x14ac:dyDescent="0.2">
      <c r="A85" s="80"/>
      <c r="E85" s="80"/>
      <c r="F85" s="1"/>
      <c r="G85" s="1"/>
      <c r="H85" s="1"/>
      <c r="I85" s="1"/>
      <c r="J85" s="1"/>
      <c r="K85" s="1"/>
      <c r="L85" s="1"/>
      <c r="N85" s="95"/>
      <c r="O85" s="81"/>
      <c r="P85" s="306"/>
      <c r="Q85" s="81"/>
      <c r="R85" s="81"/>
      <c r="S85" s="81"/>
      <c r="T85" s="81"/>
      <c r="U85" s="81"/>
      <c r="V85" s="81"/>
    </row>
    <row r="86" spans="1:22" s="42" customFormat="1" x14ac:dyDescent="0.2">
      <c r="A86" s="80"/>
      <c r="E86" s="80"/>
      <c r="F86" s="1"/>
      <c r="G86" s="1"/>
      <c r="H86" s="1"/>
      <c r="I86" s="1"/>
      <c r="J86" s="1"/>
      <c r="K86" s="1"/>
      <c r="L86" s="1"/>
      <c r="N86" s="95"/>
      <c r="O86" s="81"/>
      <c r="P86" s="306"/>
      <c r="Q86" s="81"/>
      <c r="R86" s="81"/>
      <c r="S86" s="81"/>
      <c r="T86" s="81"/>
      <c r="U86" s="81"/>
      <c r="V86" s="81"/>
    </row>
    <row r="87" spans="1:22" s="42" customFormat="1" x14ac:dyDescent="0.2">
      <c r="A87" s="80"/>
      <c r="E87" s="80"/>
      <c r="F87" s="1"/>
      <c r="G87" s="1"/>
      <c r="H87" s="1"/>
      <c r="I87" s="1"/>
      <c r="J87" s="1"/>
      <c r="K87" s="1"/>
      <c r="L87" s="1"/>
      <c r="N87" s="95"/>
      <c r="O87" s="81"/>
      <c r="P87" s="306"/>
      <c r="Q87" s="81"/>
      <c r="R87" s="81"/>
      <c r="S87" s="81"/>
      <c r="T87" s="81"/>
      <c r="U87" s="81"/>
      <c r="V87" s="81"/>
    </row>
    <row r="88" spans="1:22" s="42" customFormat="1" x14ac:dyDescent="0.2">
      <c r="A88" s="80"/>
      <c r="E88" s="80"/>
      <c r="F88" s="1"/>
      <c r="G88" s="1"/>
      <c r="H88" s="1"/>
      <c r="I88" s="1"/>
      <c r="J88" s="1"/>
      <c r="K88" s="1"/>
      <c r="L88" s="1"/>
      <c r="N88" s="95"/>
      <c r="O88" s="81"/>
      <c r="P88" s="306"/>
      <c r="Q88" s="81"/>
      <c r="R88" s="81"/>
      <c r="S88" s="81"/>
      <c r="T88" s="81"/>
      <c r="U88" s="81"/>
      <c r="V88" s="81"/>
    </row>
    <row r="89" spans="1:22" s="42" customFormat="1" x14ac:dyDescent="0.2">
      <c r="A89" s="80"/>
      <c r="E89" s="80"/>
      <c r="F89" s="1"/>
      <c r="G89" s="1"/>
      <c r="H89" s="1"/>
      <c r="I89" s="1"/>
      <c r="J89" s="1"/>
      <c r="K89" s="1"/>
      <c r="L89" s="1"/>
      <c r="N89" s="95"/>
      <c r="O89" s="81"/>
      <c r="P89" s="306"/>
      <c r="Q89" s="81"/>
      <c r="R89" s="81"/>
      <c r="S89" s="81"/>
      <c r="T89" s="81"/>
      <c r="U89" s="81"/>
      <c r="V89" s="81"/>
    </row>
    <row r="90" spans="1:22" s="42" customFormat="1" x14ac:dyDescent="0.2">
      <c r="A90" s="80"/>
      <c r="E90" s="80"/>
      <c r="F90" s="1"/>
      <c r="G90" s="1"/>
      <c r="H90" s="1"/>
      <c r="I90" s="1"/>
      <c r="J90" s="1"/>
      <c r="K90" s="1"/>
      <c r="L90" s="1"/>
      <c r="N90" s="95"/>
      <c r="O90" s="81"/>
      <c r="P90" s="306"/>
      <c r="Q90" s="81"/>
      <c r="R90" s="81"/>
      <c r="S90" s="81"/>
      <c r="T90" s="81"/>
      <c r="U90" s="81"/>
      <c r="V90" s="81"/>
    </row>
    <row r="91" spans="1:22" s="42" customFormat="1" x14ac:dyDescent="0.2">
      <c r="A91" s="80"/>
      <c r="E91" s="80"/>
      <c r="F91" s="1"/>
      <c r="G91" s="1"/>
      <c r="H91" s="1"/>
      <c r="I91" s="1"/>
      <c r="J91" s="1"/>
      <c r="K91" s="1"/>
      <c r="L91" s="1"/>
      <c r="N91" s="95"/>
      <c r="O91" s="81"/>
      <c r="P91" s="306"/>
      <c r="Q91" s="81"/>
      <c r="R91" s="81"/>
      <c r="S91" s="81"/>
      <c r="T91" s="81"/>
      <c r="U91" s="81"/>
      <c r="V91" s="81"/>
    </row>
    <row r="92" spans="1:22" s="42" customFormat="1" x14ac:dyDescent="0.2">
      <c r="A92" s="80"/>
      <c r="E92" s="80"/>
      <c r="F92" s="1"/>
      <c r="G92" s="1"/>
      <c r="H92" s="1"/>
      <c r="I92" s="1"/>
      <c r="J92" s="1"/>
      <c r="K92" s="1"/>
      <c r="L92" s="1"/>
      <c r="N92" s="95"/>
      <c r="O92" s="81"/>
      <c r="P92" s="306"/>
      <c r="Q92" s="81"/>
      <c r="R92" s="81"/>
      <c r="S92" s="81"/>
      <c r="T92" s="81"/>
      <c r="U92" s="81"/>
      <c r="V92" s="81"/>
    </row>
    <row r="93" spans="1:22" s="42" customFormat="1" x14ac:dyDescent="0.2">
      <c r="A93" s="80"/>
      <c r="E93" s="80"/>
      <c r="F93" s="1"/>
      <c r="G93" s="1"/>
      <c r="H93" s="1"/>
      <c r="I93" s="1"/>
      <c r="J93" s="1"/>
      <c r="K93" s="1"/>
      <c r="L93" s="1"/>
      <c r="N93" s="95"/>
      <c r="O93" s="81"/>
      <c r="P93" s="306"/>
      <c r="Q93" s="81"/>
      <c r="R93" s="81"/>
      <c r="S93" s="81"/>
      <c r="T93" s="81"/>
      <c r="U93" s="81"/>
      <c r="V93" s="81"/>
    </row>
    <row r="94" spans="1:22" s="42" customFormat="1" x14ac:dyDescent="0.2">
      <c r="A94" s="80"/>
      <c r="E94" s="80"/>
      <c r="F94" s="1"/>
      <c r="G94" s="1"/>
      <c r="H94" s="1"/>
      <c r="I94" s="1"/>
      <c r="J94" s="1"/>
      <c r="K94" s="1"/>
      <c r="L94" s="1"/>
      <c r="N94" s="95"/>
      <c r="O94" s="81"/>
      <c r="P94" s="306"/>
      <c r="Q94" s="81"/>
      <c r="R94" s="81"/>
      <c r="S94" s="81"/>
      <c r="T94" s="81"/>
      <c r="U94" s="81"/>
      <c r="V94" s="81"/>
    </row>
    <row r="95" spans="1:22" s="42" customFormat="1" x14ac:dyDescent="0.2">
      <c r="A95" s="80"/>
      <c r="E95" s="80"/>
      <c r="F95" s="1"/>
      <c r="G95" s="1"/>
      <c r="H95" s="1"/>
      <c r="I95" s="1"/>
      <c r="J95" s="1"/>
      <c r="K95" s="1"/>
      <c r="L95" s="1"/>
      <c r="N95" s="95"/>
      <c r="O95" s="81"/>
      <c r="P95" s="306"/>
      <c r="Q95" s="81"/>
      <c r="R95" s="81"/>
      <c r="S95" s="81"/>
      <c r="T95" s="81"/>
      <c r="U95" s="81"/>
      <c r="V95" s="81"/>
    </row>
    <row r="96" spans="1:22" s="42" customFormat="1" x14ac:dyDescent="0.2">
      <c r="A96" s="80"/>
      <c r="E96" s="80"/>
      <c r="F96" s="1"/>
      <c r="G96" s="1"/>
      <c r="H96" s="1"/>
      <c r="I96" s="1"/>
      <c r="J96" s="1"/>
      <c r="K96" s="1"/>
      <c r="L96" s="1"/>
      <c r="N96" s="95"/>
      <c r="O96" s="81"/>
      <c r="P96" s="306"/>
      <c r="Q96" s="81"/>
      <c r="R96" s="81"/>
      <c r="S96" s="81"/>
      <c r="T96" s="81"/>
      <c r="U96" s="81"/>
      <c r="V96" s="81"/>
    </row>
    <row r="97" spans="1:22" s="42" customFormat="1" x14ac:dyDescent="0.2">
      <c r="A97" s="80"/>
      <c r="E97" s="81"/>
      <c r="L97" s="1"/>
      <c r="N97" s="95"/>
      <c r="O97" s="81"/>
      <c r="P97" s="306"/>
      <c r="Q97" s="81"/>
      <c r="R97" s="81"/>
      <c r="S97" s="81"/>
      <c r="T97" s="81"/>
      <c r="U97" s="81"/>
      <c r="V97" s="81"/>
    </row>
    <row r="98" spans="1:22" s="42" customFormat="1" x14ac:dyDescent="0.2">
      <c r="A98" s="80"/>
      <c r="E98" s="81"/>
      <c r="L98" s="1"/>
      <c r="N98" s="95"/>
      <c r="O98" s="81"/>
      <c r="P98" s="306"/>
      <c r="Q98" s="81"/>
      <c r="R98" s="81"/>
      <c r="S98" s="81"/>
      <c r="T98" s="81"/>
      <c r="U98" s="81"/>
      <c r="V98" s="81"/>
    </row>
    <row r="99" spans="1:22" s="42" customFormat="1" x14ac:dyDescent="0.2">
      <c r="A99" s="80"/>
      <c r="E99" s="81"/>
      <c r="L99" s="1"/>
      <c r="N99" s="95"/>
      <c r="O99" s="81"/>
      <c r="P99" s="306"/>
      <c r="Q99" s="81"/>
      <c r="R99" s="81"/>
      <c r="S99" s="81"/>
      <c r="T99" s="81"/>
      <c r="U99" s="81"/>
      <c r="V99" s="81"/>
    </row>
    <row r="100" spans="1:22" s="42" customFormat="1" x14ac:dyDescent="0.2">
      <c r="A100" s="80"/>
      <c r="E100" s="81"/>
      <c r="L100" s="1"/>
      <c r="N100" s="95"/>
      <c r="O100" s="81"/>
      <c r="P100" s="306"/>
      <c r="Q100" s="81"/>
      <c r="R100" s="81"/>
      <c r="S100" s="81"/>
      <c r="T100" s="81"/>
      <c r="U100" s="81"/>
      <c r="V100" s="81"/>
    </row>
    <row r="101" spans="1:22" s="42" customFormat="1" x14ac:dyDescent="0.2">
      <c r="A101" s="80"/>
      <c r="E101" s="81"/>
      <c r="L101" s="1"/>
      <c r="N101" s="95"/>
      <c r="O101" s="81"/>
      <c r="P101" s="306"/>
      <c r="Q101" s="81"/>
      <c r="R101" s="81"/>
      <c r="S101" s="81"/>
      <c r="T101" s="81"/>
      <c r="U101" s="81"/>
      <c r="V101" s="81"/>
    </row>
    <row r="102" spans="1:22" s="42" customFormat="1" x14ac:dyDescent="0.2">
      <c r="A102" s="80"/>
      <c r="E102" s="81"/>
      <c r="L102" s="1"/>
      <c r="N102" s="95"/>
      <c r="O102" s="81"/>
      <c r="P102" s="306"/>
      <c r="Q102" s="81"/>
      <c r="R102" s="81"/>
      <c r="S102" s="81"/>
      <c r="T102" s="81"/>
      <c r="U102" s="81"/>
      <c r="V102" s="81"/>
    </row>
    <row r="103" spans="1:22" s="42" customFormat="1" x14ac:dyDescent="0.2">
      <c r="A103" s="80"/>
      <c r="E103" s="81"/>
      <c r="L103" s="1"/>
      <c r="N103" s="95"/>
      <c r="O103" s="81"/>
      <c r="P103" s="306"/>
      <c r="Q103" s="81"/>
      <c r="R103" s="81"/>
      <c r="S103" s="81"/>
      <c r="T103" s="81"/>
      <c r="U103" s="81"/>
      <c r="V103" s="81"/>
    </row>
    <row r="104" spans="1:22" s="42" customFormat="1" x14ac:dyDescent="0.2">
      <c r="A104" s="80"/>
      <c r="E104" s="81"/>
      <c r="L104" s="1"/>
      <c r="O104" s="81"/>
      <c r="P104" s="81"/>
      <c r="Q104" s="81"/>
      <c r="R104" s="81"/>
      <c r="S104" s="81"/>
      <c r="T104" s="81"/>
      <c r="U104" s="81"/>
      <c r="V104" s="81"/>
    </row>
    <row r="105" spans="1:22" s="42" customFormat="1" x14ac:dyDescent="0.2">
      <c r="A105" s="80"/>
      <c r="L105" s="1"/>
      <c r="O105" s="81"/>
      <c r="P105" s="81"/>
      <c r="Q105" s="81"/>
      <c r="R105" s="81"/>
      <c r="S105" s="81"/>
      <c r="T105" s="81"/>
      <c r="U105" s="81"/>
      <c r="V105" s="81"/>
    </row>
    <row r="106" spans="1:22" s="42" customFormat="1" x14ac:dyDescent="0.2">
      <c r="A106" s="80"/>
      <c r="L106" s="1"/>
      <c r="O106" s="81"/>
      <c r="P106" s="81"/>
      <c r="Q106" s="81"/>
      <c r="R106" s="81"/>
      <c r="S106" s="81"/>
      <c r="T106" s="81"/>
      <c r="U106" s="81"/>
      <c r="V106" s="81"/>
    </row>
    <row r="107" spans="1:22" s="42" customFormat="1" x14ac:dyDescent="0.2">
      <c r="A107" s="80"/>
      <c r="L107" s="1"/>
      <c r="O107" s="81"/>
      <c r="P107" s="81"/>
      <c r="Q107" s="81"/>
      <c r="R107" s="81"/>
      <c r="S107" s="81"/>
      <c r="T107" s="81"/>
      <c r="U107" s="81"/>
      <c r="V107" s="81"/>
    </row>
    <row r="108" spans="1:22" s="42" customFormat="1" x14ac:dyDescent="0.2">
      <c r="A108" s="80"/>
      <c r="L108" s="1"/>
      <c r="O108" s="81"/>
      <c r="P108" s="81"/>
      <c r="Q108" s="81"/>
      <c r="R108" s="81"/>
      <c r="S108" s="81"/>
      <c r="T108" s="81"/>
      <c r="U108" s="81"/>
      <c r="V108" s="81"/>
    </row>
    <row r="109" spans="1:22" s="42" customFormat="1" x14ac:dyDescent="0.2">
      <c r="A109" s="80"/>
      <c r="K109" s="1"/>
      <c r="L109" s="1"/>
      <c r="O109" s="81"/>
      <c r="P109" s="81"/>
      <c r="Q109" s="81"/>
      <c r="R109" s="81"/>
      <c r="S109" s="81"/>
      <c r="T109" s="81"/>
      <c r="U109" s="81"/>
      <c r="V109" s="81"/>
    </row>
    <row r="110" spans="1:22" s="42" customFormat="1" x14ac:dyDescent="0.2">
      <c r="A110" s="80"/>
      <c r="K110" s="1"/>
      <c r="L110" s="1"/>
      <c r="O110" s="81"/>
      <c r="P110" s="81"/>
      <c r="Q110" s="81"/>
      <c r="R110" s="81"/>
      <c r="S110" s="81"/>
      <c r="T110" s="81"/>
      <c r="U110" s="81"/>
      <c r="V110" s="81"/>
    </row>
    <row r="111" spans="1:22" s="42" customFormat="1" x14ac:dyDescent="0.2">
      <c r="A111" s="80"/>
      <c r="K111" s="1"/>
      <c r="L111" s="1"/>
      <c r="O111" s="81"/>
      <c r="P111" s="81"/>
      <c r="Q111" s="81"/>
      <c r="R111" s="81"/>
      <c r="S111" s="81"/>
      <c r="T111" s="81"/>
      <c r="U111" s="81"/>
      <c r="V111" s="81"/>
    </row>
    <row r="112" spans="1:22" s="42" customFormat="1" x14ac:dyDescent="0.2">
      <c r="A112" s="80"/>
      <c r="K112" s="1"/>
      <c r="L112" s="1"/>
      <c r="O112" s="81"/>
      <c r="P112" s="81"/>
      <c r="Q112" s="81"/>
      <c r="R112" s="81"/>
      <c r="S112" s="81"/>
      <c r="T112" s="81"/>
      <c r="U112" s="81"/>
      <c r="V112" s="81"/>
    </row>
    <row r="113" spans="1:22" s="42" customFormat="1" x14ac:dyDescent="0.2">
      <c r="A113" s="80"/>
      <c r="K113" s="1"/>
      <c r="L113" s="1"/>
      <c r="O113" s="81"/>
      <c r="P113" s="81"/>
      <c r="Q113" s="81"/>
      <c r="R113" s="81"/>
      <c r="S113" s="81"/>
      <c r="T113" s="81"/>
      <c r="U113" s="81"/>
      <c r="V113" s="81"/>
    </row>
    <row r="114" spans="1:22" s="42" customFormat="1" x14ac:dyDescent="0.2">
      <c r="A114" s="80"/>
      <c r="K114" s="1"/>
      <c r="L114" s="1"/>
      <c r="O114" s="81"/>
      <c r="P114" s="81"/>
      <c r="Q114" s="81"/>
      <c r="R114" s="81"/>
      <c r="S114" s="81"/>
      <c r="T114" s="81"/>
      <c r="U114" s="81"/>
      <c r="V114" s="81"/>
    </row>
    <row r="115" spans="1:22" s="42" customFormat="1" x14ac:dyDescent="0.2">
      <c r="A115" s="80"/>
      <c r="K115" s="1"/>
      <c r="L115" s="1"/>
      <c r="O115" s="81"/>
      <c r="P115" s="81"/>
      <c r="Q115" s="81"/>
      <c r="R115" s="81"/>
      <c r="S115" s="81"/>
      <c r="T115" s="81"/>
      <c r="U115" s="81"/>
      <c r="V115" s="81"/>
    </row>
    <row r="116" spans="1:22" s="42" customFormat="1" x14ac:dyDescent="0.2">
      <c r="A116" s="80"/>
      <c r="K116" s="1"/>
      <c r="L116" s="1"/>
      <c r="O116" s="81"/>
      <c r="P116" s="81"/>
      <c r="Q116" s="81"/>
      <c r="R116" s="81"/>
      <c r="S116" s="81"/>
      <c r="T116" s="81"/>
      <c r="U116" s="81"/>
      <c r="V116" s="81"/>
    </row>
    <row r="117" spans="1:22" s="42" customFormat="1" x14ac:dyDescent="0.2">
      <c r="A117" s="80"/>
      <c r="K117" s="1"/>
      <c r="L117" s="1"/>
      <c r="O117" s="81"/>
      <c r="P117" s="81"/>
      <c r="Q117" s="81"/>
      <c r="R117" s="81"/>
      <c r="S117" s="81"/>
      <c r="T117" s="81"/>
      <c r="U117" s="81"/>
      <c r="V117" s="81"/>
    </row>
    <row r="118" spans="1:22" s="42" customFormat="1" x14ac:dyDescent="0.2">
      <c r="A118" s="80"/>
      <c r="K118" s="1"/>
      <c r="L118" s="1"/>
      <c r="O118" s="81"/>
      <c r="P118" s="81"/>
      <c r="Q118" s="81"/>
      <c r="R118" s="81"/>
      <c r="S118" s="81"/>
      <c r="T118" s="81"/>
      <c r="U118" s="81"/>
      <c r="V118" s="81"/>
    </row>
    <row r="119" spans="1:22" s="42" customFormat="1" x14ac:dyDescent="0.2">
      <c r="A119" s="80"/>
      <c r="K119" s="1"/>
      <c r="L119" s="1"/>
      <c r="O119" s="81"/>
      <c r="P119" s="81"/>
      <c r="Q119" s="81"/>
      <c r="R119" s="81"/>
      <c r="S119" s="81"/>
      <c r="T119" s="81"/>
      <c r="U119" s="81"/>
      <c r="V119" s="81"/>
    </row>
    <row r="120" spans="1:22" s="42" customFormat="1" x14ac:dyDescent="0.2">
      <c r="A120" s="80"/>
      <c r="K120" s="1"/>
      <c r="L120" s="1"/>
      <c r="O120" s="81"/>
      <c r="P120" s="81"/>
      <c r="Q120" s="81"/>
      <c r="R120" s="81"/>
      <c r="S120" s="81"/>
      <c r="T120" s="81"/>
      <c r="U120" s="81"/>
      <c r="V120" s="81"/>
    </row>
    <row r="121" spans="1:22" s="42" customFormat="1" x14ac:dyDescent="0.2">
      <c r="A121" s="80"/>
      <c r="J121" s="1"/>
      <c r="K121" s="1"/>
      <c r="L121" s="1"/>
      <c r="O121" s="81"/>
      <c r="P121" s="81"/>
      <c r="Q121" s="81"/>
      <c r="R121" s="81"/>
      <c r="S121" s="81"/>
      <c r="T121" s="81"/>
      <c r="U121" s="81"/>
      <c r="V121" s="81"/>
    </row>
    <row r="122" spans="1:22" s="42" customFormat="1" x14ac:dyDescent="0.2">
      <c r="A122" s="80"/>
      <c r="J122" s="1"/>
      <c r="K122" s="1"/>
      <c r="L122" s="1"/>
      <c r="O122" s="81"/>
      <c r="P122" s="81"/>
      <c r="Q122" s="81"/>
      <c r="R122" s="81"/>
      <c r="S122" s="81"/>
      <c r="T122" s="81"/>
      <c r="U122" s="81"/>
      <c r="V122" s="81"/>
    </row>
    <row r="123" spans="1:22" s="42" customFormat="1" x14ac:dyDescent="0.2">
      <c r="A123" s="80"/>
      <c r="J123" s="1"/>
      <c r="K123" s="1"/>
      <c r="L123" s="1"/>
      <c r="O123" s="81"/>
      <c r="P123" s="81"/>
      <c r="Q123" s="81"/>
      <c r="R123" s="81"/>
      <c r="S123" s="81"/>
      <c r="T123" s="81"/>
      <c r="U123" s="81"/>
      <c r="V123" s="81"/>
    </row>
    <row r="124" spans="1:22" s="42" customFormat="1" x14ac:dyDescent="0.2">
      <c r="A124" s="80"/>
      <c r="J124" s="1"/>
      <c r="K124" s="1"/>
      <c r="L124" s="1"/>
      <c r="O124" s="81"/>
      <c r="P124" s="81"/>
      <c r="Q124" s="81"/>
      <c r="R124" s="81"/>
      <c r="S124" s="81"/>
      <c r="T124" s="81"/>
      <c r="U124" s="81"/>
      <c r="V124" s="81"/>
    </row>
    <row r="125" spans="1:22" s="42" customFormat="1" x14ac:dyDescent="0.2">
      <c r="A125" s="80"/>
      <c r="J125" s="1"/>
      <c r="K125" s="1"/>
      <c r="L125" s="1"/>
      <c r="O125" s="81"/>
      <c r="P125" s="81"/>
      <c r="Q125" s="81"/>
      <c r="R125" s="81"/>
      <c r="S125" s="81"/>
      <c r="T125" s="81"/>
      <c r="U125" s="81"/>
      <c r="V125" s="81"/>
    </row>
    <row r="126" spans="1:22" s="42" customFormat="1" x14ac:dyDescent="0.2">
      <c r="A126" s="80"/>
      <c r="J126" s="1"/>
      <c r="K126" s="1"/>
      <c r="L126" s="1"/>
      <c r="O126" s="81"/>
      <c r="P126" s="81"/>
      <c r="Q126" s="81"/>
      <c r="R126" s="81"/>
      <c r="S126" s="81"/>
      <c r="T126" s="81"/>
      <c r="U126" s="81"/>
      <c r="V126" s="81"/>
    </row>
    <row r="127" spans="1:22" s="42" customFormat="1" x14ac:dyDescent="0.2">
      <c r="A127" s="80"/>
      <c r="J127" s="1"/>
      <c r="K127" s="1"/>
      <c r="L127" s="1"/>
      <c r="O127" s="81"/>
      <c r="P127" s="81"/>
      <c r="Q127" s="81"/>
      <c r="R127" s="81"/>
      <c r="S127" s="81"/>
      <c r="T127" s="81"/>
      <c r="U127" s="81"/>
      <c r="V127" s="81"/>
    </row>
    <row r="128" spans="1:22" s="42" customFormat="1" x14ac:dyDescent="0.2">
      <c r="A128" s="80"/>
      <c r="J128" s="1"/>
      <c r="K128" s="1"/>
      <c r="L128" s="1"/>
      <c r="O128" s="81"/>
      <c r="P128" s="81"/>
      <c r="Q128" s="81"/>
      <c r="R128" s="81"/>
      <c r="S128" s="81"/>
      <c r="T128" s="81"/>
      <c r="U128" s="81"/>
      <c r="V128" s="81"/>
    </row>
    <row r="129" spans="1:23" s="42" customFormat="1" x14ac:dyDescent="0.2">
      <c r="A129" s="80"/>
      <c r="J129" s="1"/>
      <c r="K129" s="1"/>
      <c r="L129" s="1"/>
      <c r="O129" s="81"/>
      <c r="P129" s="81"/>
      <c r="Q129" s="81"/>
      <c r="R129" s="81"/>
      <c r="S129" s="81"/>
      <c r="T129" s="81"/>
      <c r="U129" s="81"/>
      <c r="V129" s="81"/>
    </row>
    <row r="130" spans="1:23" s="42" customFormat="1" x14ac:dyDescent="0.2">
      <c r="A130" s="80"/>
      <c r="J130" s="1"/>
      <c r="K130" s="1"/>
      <c r="L130" s="1"/>
      <c r="O130" s="81"/>
      <c r="P130" s="81"/>
      <c r="Q130" s="81"/>
      <c r="R130" s="81"/>
      <c r="S130" s="81"/>
      <c r="T130" s="81"/>
      <c r="U130" s="81"/>
      <c r="V130" s="81"/>
    </row>
    <row r="131" spans="1:23" s="42" customFormat="1" x14ac:dyDescent="0.2">
      <c r="A131" s="80"/>
      <c r="J131" s="1"/>
      <c r="K131" s="1"/>
      <c r="L131" s="1"/>
      <c r="O131" s="81"/>
      <c r="P131" s="81"/>
      <c r="Q131" s="81"/>
      <c r="R131" s="81"/>
      <c r="S131" s="81"/>
      <c r="T131" s="81"/>
      <c r="U131" s="81"/>
      <c r="V131" s="81"/>
    </row>
    <row r="132" spans="1:23" s="42" customFormat="1" x14ac:dyDescent="0.2">
      <c r="A132" s="80"/>
      <c r="J132" s="1"/>
      <c r="K132" s="1"/>
      <c r="L132" s="1"/>
      <c r="O132" s="81"/>
      <c r="P132" s="81"/>
      <c r="Q132" s="81"/>
      <c r="R132" s="81"/>
      <c r="S132" s="81"/>
      <c r="T132" s="81"/>
      <c r="U132" s="81"/>
      <c r="V132" s="81"/>
    </row>
    <row r="133" spans="1:23" s="42" customFormat="1" x14ac:dyDescent="0.2">
      <c r="A133" s="80"/>
      <c r="I133" s="1"/>
      <c r="J133" s="1"/>
      <c r="K133" s="1"/>
      <c r="L133" s="1"/>
      <c r="O133" s="81"/>
      <c r="P133" s="81"/>
      <c r="Q133" s="81"/>
      <c r="R133" s="81"/>
      <c r="S133" s="81"/>
      <c r="T133" s="81"/>
      <c r="U133" s="81"/>
      <c r="V133" s="81"/>
    </row>
    <row r="134" spans="1:23" s="42" customFormat="1" x14ac:dyDescent="0.2">
      <c r="A134" s="82"/>
      <c r="I134" s="3"/>
      <c r="J134" s="3"/>
      <c r="K134" s="3"/>
      <c r="L134" s="3"/>
      <c r="O134" s="81"/>
      <c r="P134" s="81"/>
      <c r="Q134" s="81"/>
      <c r="R134" s="81"/>
      <c r="S134" s="81"/>
      <c r="T134" s="81"/>
      <c r="U134" s="81"/>
      <c r="V134" s="81"/>
    </row>
    <row r="135" spans="1:23" s="42" customFormat="1" x14ac:dyDescent="0.2">
      <c r="A135" s="82"/>
      <c r="I135" s="3"/>
      <c r="J135" s="3"/>
      <c r="K135" s="3"/>
      <c r="L135" s="3"/>
      <c r="O135" s="81"/>
      <c r="P135" s="81"/>
      <c r="Q135" s="81"/>
      <c r="R135" s="81"/>
      <c r="S135" s="81"/>
      <c r="T135" s="81"/>
      <c r="U135" s="81"/>
      <c r="V135" s="81"/>
    </row>
    <row r="136" spans="1:23" s="42" customFormat="1" x14ac:dyDescent="0.2">
      <c r="A136" s="82"/>
      <c r="I136" s="3"/>
      <c r="J136" s="3"/>
      <c r="K136" s="3"/>
      <c r="L136" s="3"/>
      <c r="O136" s="81"/>
      <c r="P136" s="81"/>
      <c r="Q136" s="81"/>
      <c r="R136" s="81"/>
      <c r="S136" s="81"/>
      <c r="T136" s="81"/>
      <c r="U136" s="81"/>
      <c r="V136" s="81"/>
    </row>
    <row r="137" spans="1:23" s="42" customFormat="1" x14ac:dyDescent="0.2">
      <c r="A137" s="82"/>
      <c r="I137" s="3"/>
      <c r="J137" s="3"/>
      <c r="K137" s="3"/>
      <c r="L137" s="3"/>
      <c r="O137" s="81"/>
      <c r="P137" s="81"/>
      <c r="Q137" s="81"/>
      <c r="R137" s="81"/>
      <c r="S137" s="81"/>
      <c r="T137" s="81"/>
      <c r="U137" s="81"/>
      <c r="V137" s="81"/>
    </row>
    <row r="138" spans="1:23" s="42" customFormat="1" x14ac:dyDescent="0.2">
      <c r="A138" s="82"/>
      <c r="I138" s="3"/>
      <c r="J138" s="3"/>
      <c r="K138" s="3"/>
      <c r="L138" s="3"/>
      <c r="O138" s="81"/>
      <c r="P138" s="81"/>
      <c r="Q138" s="81"/>
      <c r="R138" s="81"/>
      <c r="S138" s="81"/>
      <c r="T138" s="81"/>
      <c r="U138" s="81"/>
      <c r="V138" s="81"/>
    </row>
    <row r="139" spans="1:23" s="42" customFormat="1" x14ac:dyDescent="0.2">
      <c r="A139" s="82"/>
      <c r="I139" s="3"/>
      <c r="J139" s="3"/>
      <c r="K139" s="3"/>
      <c r="L139" s="3"/>
      <c r="O139" s="81"/>
      <c r="P139" s="81"/>
      <c r="Q139" s="81"/>
      <c r="R139" s="81"/>
      <c r="S139" s="81"/>
      <c r="T139" s="81"/>
      <c r="U139" s="81"/>
      <c r="V139" s="81"/>
    </row>
    <row r="140" spans="1:23" s="42" customFormat="1" x14ac:dyDescent="0.2">
      <c r="A140" s="82"/>
      <c r="I140" s="3"/>
      <c r="J140" s="3"/>
      <c r="K140" s="3"/>
      <c r="L140" s="3"/>
      <c r="O140" s="81"/>
      <c r="P140" s="81"/>
      <c r="Q140" s="81"/>
      <c r="R140" s="81"/>
      <c r="S140" s="81"/>
      <c r="T140" s="81"/>
      <c r="U140" s="81"/>
      <c r="V140" s="81"/>
    </row>
    <row r="141" spans="1:23" s="42" customFormat="1" x14ac:dyDescent="0.2">
      <c r="A141" s="82"/>
      <c r="I141" s="3"/>
      <c r="J141" s="3"/>
      <c r="K141" s="3"/>
      <c r="L141" s="3"/>
      <c r="O141" s="81"/>
      <c r="P141" s="81"/>
      <c r="Q141" s="81"/>
      <c r="R141" s="81"/>
      <c r="S141" s="81"/>
      <c r="T141" s="81"/>
      <c r="U141" s="81"/>
      <c r="V141" s="81"/>
    </row>
    <row r="142" spans="1:23" s="42" customFormat="1" x14ac:dyDescent="0.2">
      <c r="A142" s="82"/>
      <c r="I142" s="3"/>
      <c r="J142" s="3"/>
      <c r="K142" s="3"/>
      <c r="L142" s="3"/>
      <c r="O142" s="81"/>
      <c r="P142" s="81"/>
      <c r="Q142" s="81"/>
      <c r="R142" s="81"/>
      <c r="S142" s="81"/>
      <c r="T142" s="81"/>
      <c r="U142" s="81"/>
      <c r="V142" s="81"/>
    </row>
    <row r="143" spans="1:23" s="42" customFormat="1" x14ac:dyDescent="0.2">
      <c r="A143" s="82"/>
      <c r="I143" s="3"/>
      <c r="J143" s="3"/>
      <c r="K143" s="3"/>
      <c r="L143" s="3"/>
      <c r="O143" s="81"/>
      <c r="P143" s="81"/>
      <c r="Q143" s="81"/>
      <c r="R143" s="81"/>
      <c r="S143" s="81"/>
      <c r="T143" s="81"/>
      <c r="U143" s="81"/>
      <c r="V143" s="81"/>
    </row>
    <row r="144" spans="1:23" s="78" customFormat="1" x14ac:dyDescent="0.2">
      <c r="A144" s="82"/>
      <c r="E144" s="42"/>
      <c r="F144" s="42"/>
      <c r="G144" s="42"/>
      <c r="H144" s="42"/>
      <c r="I144" s="3"/>
      <c r="J144" s="3"/>
      <c r="K144" s="98"/>
      <c r="L144" s="3"/>
      <c r="M144" s="42"/>
      <c r="N144" s="42"/>
      <c r="O144" s="81"/>
      <c r="P144" s="81"/>
      <c r="Q144" s="81"/>
      <c r="R144" s="81"/>
      <c r="S144" s="81"/>
      <c r="T144" s="81"/>
      <c r="U144" s="81"/>
      <c r="V144" s="81"/>
      <c r="W144" s="42"/>
    </row>
    <row r="145" spans="1:23" s="78" customFormat="1" x14ac:dyDescent="0.2">
      <c r="A145" s="82"/>
      <c r="E145" s="42"/>
      <c r="F145" s="42"/>
      <c r="G145" s="3"/>
      <c r="H145" s="3"/>
      <c r="I145" s="3"/>
      <c r="J145" s="3"/>
      <c r="K145" s="98"/>
      <c r="L145" s="3"/>
      <c r="M145" s="42"/>
      <c r="N145" s="42"/>
      <c r="O145" s="81"/>
      <c r="P145" s="81"/>
      <c r="Q145" s="81"/>
      <c r="R145" s="81"/>
      <c r="S145" s="81"/>
      <c r="T145" s="81"/>
      <c r="U145" s="81"/>
      <c r="V145" s="81"/>
      <c r="W145" s="42"/>
    </row>
    <row r="146" spans="1:23" s="78" customFormat="1" x14ac:dyDescent="0.2">
      <c r="A146" s="82"/>
      <c r="E146" s="42"/>
      <c r="F146" s="42"/>
      <c r="G146" s="3"/>
      <c r="H146" s="3"/>
      <c r="I146" s="3"/>
      <c r="J146" s="3"/>
      <c r="K146" s="98"/>
      <c r="L146" s="3"/>
      <c r="M146" s="42"/>
      <c r="N146" s="42"/>
      <c r="O146" s="81"/>
      <c r="P146" s="81"/>
      <c r="Q146" s="81"/>
      <c r="R146" s="81"/>
      <c r="S146" s="81"/>
      <c r="T146" s="81"/>
      <c r="U146" s="81"/>
      <c r="V146" s="81"/>
      <c r="W146" s="42"/>
    </row>
    <row r="147" spans="1:23" s="78" customFormat="1" x14ac:dyDescent="0.2">
      <c r="A147" s="82"/>
      <c r="E147" s="42"/>
      <c r="F147" s="42"/>
      <c r="G147" s="3"/>
      <c r="H147" s="3"/>
      <c r="I147" s="3"/>
      <c r="J147" s="3"/>
      <c r="K147" s="98"/>
      <c r="L147" s="3"/>
      <c r="M147" s="42"/>
      <c r="N147" s="42"/>
      <c r="O147" s="81"/>
      <c r="P147" s="81"/>
      <c r="Q147" s="81"/>
      <c r="R147" s="81"/>
      <c r="S147" s="81"/>
      <c r="T147" s="81"/>
      <c r="U147" s="81"/>
      <c r="V147" s="81"/>
      <c r="W147" s="42"/>
    </row>
    <row r="148" spans="1:23" x14ac:dyDescent="0.2">
      <c r="A148" s="82"/>
      <c r="E148" s="42"/>
      <c r="F148" s="3"/>
      <c r="G148" s="3"/>
      <c r="H148" s="3"/>
      <c r="I148" s="3"/>
      <c r="J148" s="3"/>
    </row>
    <row r="149" spans="1:23" x14ac:dyDescent="0.2">
      <c r="A149" s="82"/>
      <c r="E149" s="42"/>
      <c r="F149" s="3"/>
      <c r="G149" s="3"/>
      <c r="H149" s="3"/>
      <c r="I149" s="3"/>
      <c r="J149" s="3"/>
    </row>
    <row r="150" spans="1:23" x14ac:dyDescent="0.2">
      <c r="A150" s="82"/>
      <c r="E150" s="42"/>
      <c r="F150" s="3"/>
      <c r="G150" s="3"/>
      <c r="H150" s="3"/>
      <c r="I150" s="3"/>
      <c r="J150" s="3"/>
    </row>
    <row r="151" spans="1:23" x14ac:dyDescent="0.2">
      <c r="A151" s="82"/>
      <c r="E151" s="42"/>
      <c r="F151" s="3"/>
      <c r="G151" s="3"/>
      <c r="H151" s="3"/>
      <c r="I151" s="3"/>
      <c r="J151" s="3"/>
    </row>
    <row r="152" spans="1:23" x14ac:dyDescent="0.2">
      <c r="A152" s="82"/>
      <c r="E152" s="42"/>
      <c r="F152" s="42"/>
      <c r="G152" s="3"/>
      <c r="H152" s="3"/>
      <c r="I152" s="3"/>
      <c r="J152" s="3"/>
    </row>
    <row r="153" spans="1:23" x14ac:dyDescent="0.2">
      <c r="A153" s="82"/>
      <c r="E153" s="42"/>
      <c r="F153" s="42"/>
      <c r="G153" s="3"/>
      <c r="H153" s="3"/>
      <c r="I153" s="3"/>
      <c r="J153" s="3"/>
    </row>
    <row r="154" spans="1:23" x14ac:dyDescent="0.2">
      <c r="A154" s="82"/>
      <c r="E154" s="42"/>
      <c r="F154" s="42"/>
      <c r="G154" s="3"/>
      <c r="H154" s="3"/>
      <c r="I154" s="3"/>
      <c r="J154" s="3"/>
    </row>
    <row r="155" spans="1:23" x14ac:dyDescent="0.2">
      <c r="A155" s="82"/>
      <c r="E155" s="42"/>
      <c r="F155" s="42"/>
      <c r="G155" s="3"/>
      <c r="H155" s="3"/>
      <c r="I155" s="3"/>
      <c r="J155" s="3"/>
    </row>
    <row r="156" spans="1:23" x14ac:dyDescent="0.2">
      <c r="A156" s="82"/>
      <c r="E156" s="42"/>
      <c r="F156" s="42"/>
      <c r="G156" s="3"/>
      <c r="H156" s="3"/>
      <c r="I156" s="3"/>
      <c r="J156" s="3"/>
    </row>
    <row r="157" spans="1:23" x14ac:dyDescent="0.2">
      <c r="A157" s="82"/>
      <c r="E157" s="42"/>
      <c r="F157" s="3"/>
      <c r="G157" s="3"/>
      <c r="H157" s="3"/>
      <c r="I157" s="3"/>
      <c r="J157" s="3"/>
    </row>
    <row r="158" spans="1:23" x14ac:dyDescent="0.2">
      <c r="A158" s="82"/>
      <c r="E158" s="42"/>
      <c r="F158" s="3"/>
      <c r="G158" s="3"/>
      <c r="H158" s="3"/>
      <c r="I158" s="3"/>
      <c r="J158" s="3"/>
    </row>
    <row r="159" spans="1:23" x14ac:dyDescent="0.2">
      <c r="A159" s="82"/>
      <c r="E159" s="42"/>
      <c r="F159" s="3"/>
      <c r="G159" s="3"/>
      <c r="H159" s="3"/>
      <c r="I159" s="3"/>
      <c r="J159" s="3"/>
    </row>
    <row r="160" spans="1:23" x14ac:dyDescent="0.2">
      <c r="A160" s="82"/>
      <c r="E160" s="42"/>
      <c r="F160" s="3"/>
      <c r="G160" s="3"/>
      <c r="H160" s="3"/>
      <c r="I160" s="3"/>
      <c r="J160" s="3"/>
    </row>
    <row r="161" spans="1:10" x14ac:dyDescent="0.2">
      <c r="A161" s="82"/>
      <c r="E161" s="42"/>
      <c r="F161" s="3"/>
      <c r="G161" s="3"/>
      <c r="H161" s="3"/>
      <c r="I161" s="3"/>
      <c r="J161" s="3"/>
    </row>
    <row r="162" spans="1:10" x14ac:dyDescent="0.2">
      <c r="A162" s="82"/>
      <c r="E162" s="42"/>
      <c r="F162" s="3"/>
      <c r="G162" s="3"/>
      <c r="H162" s="3"/>
      <c r="I162" s="3"/>
      <c r="J162" s="3"/>
    </row>
    <row r="163" spans="1:10" x14ac:dyDescent="0.2">
      <c r="A163" s="82"/>
      <c r="E163" s="42"/>
      <c r="F163" s="3"/>
      <c r="G163" s="3"/>
      <c r="H163" s="3"/>
      <c r="I163" s="3"/>
      <c r="J163" s="3"/>
    </row>
    <row r="164" spans="1:10" x14ac:dyDescent="0.2">
      <c r="A164" s="82"/>
      <c r="E164" s="3"/>
      <c r="F164" s="3"/>
      <c r="G164" s="3"/>
      <c r="H164" s="3"/>
      <c r="I164" s="3"/>
      <c r="J164" s="3"/>
    </row>
    <row r="165" spans="1:10" x14ac:dyDescent="0.2">
      <c r="A165" s="82"/>
      <c r="E165" s="3"/>
      <c r="F165" s="3"/>
      <c r="G165" s="3"/>
      <c r="H165" s="3"/>
      <c r="I165" s="3"/>
      <c r="J165" s="3"/>
    </row>
    <row r="166" spans="1:10" x14ac:dyDescent="0.2">
      <c r="A166" s="82"/>
      <c r="E166" s="3"/>
      <c r="F166" s="3"/>
      <c r="G166" s="3"/>
      <c r="H166" s="3"/>
      <c r="I166" s="3"/>
      <c r="J166" s="3"/>
    </row>
    <row r="167" spans="1:10" x14ac:dyDescent="0.2">
      <c r="A167" s="82"/>
      <c r="E167" s="3"/>
      <c r="F167" s="3"/>
      <c r="G167" s="3"/>
      <c r="H167" s="3"/>
      <c r="I167" s="3"/>
      <c r="J167" s="3"/>
    </row>
    <row r="168" spans="1:10" x14ac:dyDescent="0.2">
      <c r="A168" s="82"/>
      <c r="E168" s="3"/>
      <c r="F168" s="3"/>
      <c r="G168" s="3"/>
      <c r="H168" s="3"/>
      <c r="I168" s="3"/>
      <c r="J168" s="3"/>
    </row>
    <row r="169" spans="1:10" x14ac:dyDescent="0.2">
      <c r="A169" s="82"/>
      <c r="E169" s="3"/>
      <c r="F169" s="3"/>
      <c r="G169" s="3"/>
      <c r="H169" s="3"/>
      <c r="I169" s="3"/>
      <c r="J169" s="3"/>
    </row>
    <row r="170" spans="1:10" x14ac:dyDescent="0.2">
      <c r="A170" s="82"/>
      <c r="E170" s="3"/>
      <c r="F170" s="3"/>
      <c r="G170" s="3"/>
      <c r="H170" s="3"/>
      <c r="I170" s="3"/>
      <c r="J170" s="3"/>
    </row>
    <row r="171" spans="1:10" x14ac:dyDescent="0.2">
      <c r="A171" s="82"/>
      <c r="D171" s="82"/>
      <c r="E171" s="82"/>
      <c r="F171" s="3"/>
      <c r="G171" s="3"/>
      <c r="H171" s="3"/>
      <c r="I171" s="3"/>
      <c r="J171" s="3"/>
    </row>
    <row r="172" spans="1:10" x14ac:dyDescent="0.2">
      <c r="D172" s="3"/>
      <c r="E172" s="3"/>
      <c r="F172" s="3"/>
      <c r="G172" s="3"/>
      <c r="H172" s="3"/>
      <c r="I172" s="3"/>
      <c r="J172" s="3"/>
    </row>
    <row r="173" spans="1:10" x14ac:dyDescent="0.2">
      <c r="D173" s="3"/>
      <c r="E173" s="3"/>
      <c r="F173" s="3"/>
      <c r="G173" s="3"/>
      <c r="H173" s="3"/>
      <c r="I173" s="3"/>
      <c r="J173" s="3"/>
    </row>
    <row r="174" spans="1:10" x14ac:dyDescent="0.2">
      <c r="D174" s="3"/>
      <c r="E174" s="3"/>
      <c r="F174" s="3"/>
      <c r="G174" s="3"/>
      <c r="H174" s="3"/>
      <c r="I174" s="3"/>
      <c r="J174" s="3"/>
    </row>
    <row r="175" spans="1:10" x14ac:dyDescent="0.2">
      <c r="B175" s="3"/>
      <c r="C175" s="3"/>
      <c r="D175" s="3"/>
      <c r="E175" s="3"/>
      <c r="F175" s="3"/>
      <c r="G175" s="3"/>
      <c r="H175" s="3"/>
      <c r="I175" s="3"/>
      <c r="J175" s="3"/>
    </row>
    <row r="176" spans="1:10" x14ac:dyDescent="0.2">
      <c r="B176" s="3"/>
      <c r="C176" s="3"/>
      <c r="D176" s="3"/>
      <c r="E176" s="3"/>
      <c r="F176" s="3"/>
      <c r="G176" s="3"/>
      <c r="H176" s="3"/>
      <c r="I176" s="3"/>
      <c r="J176" s="3"/>
    </row>
    <row r="177" spans="2:5" x14ac:dyDescent="0.2">
      <c r="B177" s="83"/>
      <c r="C177" s="83"/>
      <c r="D177" s="83"/>
      <c r="E177" s="83"/>
    </row>
    <row r="178" spans="2:5" x14ac:dyDescent="0.2">
      <c r="B178" s="83"/>
      <c r="C178" s="83"/>
      <c r="D178" s="83"/>
      <c r="E178" s="83"/>
    </row>
  </sheetData>
  <mergeCells count="10">
    <mergeCell ref="B22:F22"/>
    <mergeCell ref="G22:K22"/>
    <mergeCell ref="C32:K32"/>
    <mergeCell ref="B7:K7"/>
    <mergeCell ref="B8:K8"/>
    <mergeCell ref="I10:I11"/>
    <mergeCell ref="J10:J11"/>
    <mergeCell ref="K10:K11"/>
    <mergeCell ref="B21:F21"/>
    <mergeCell ref="G21:K2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40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/>
  </sheetPr>
  <dimension ref="A1:W180"/>
  <sheetViews>
    <sheetView showGridLines="0" topLeftCell="A13" zoomScaleNormal="100" zoomScaleSheetLayoutView="100" workbookViewId="0">
      <selection activeCell="T44" sqref="T44"/>
    </sheetView>
  </sheetViews>
  <sheetFormatPr baseColWidth="10" defaultRowHeight="12.75" x14ac:dyDescent="0.2"/>
  <cols>
    <col min="1" max="1" width="1.85546875" style="105" customWidth="1"/>
    <col min="2" max="2" width="18.85546875" style="105" customWidth="1"/>
    <col min="3" max="4" width="10.42578125" style="105" customWidth="1"/>
    <col min="5" max="8" width="10.42578125" style="52" customWidth="1"/>
    <col min="9" max="9" width="14" style="52" customWidth="1"/>
    <col min="10" max="10" width="12.7109375" style="52" customWidth="1"/>
    <col min="11" max="11" width="11.42578125" style="52" customWidth="1"/>
    <col min="12" max="12" width="1.85546875" style="3" customWidth="1"/>
    <col min="13" max="13" width="8.5703125" style="81" bestFit="1" customWidth="1"/>
    <col min="14" max="14" width="12.28515625" style="81" customWidth="1"/>
    <col min="15" max="15" width="8.7109375" style="81" bestFit="1" customWidth="1"/>
    <col min="16" max="17" width="11.42578125" style="81"/>
    <col min="18" max="23" width="11.42578125" style="42"/>
    <col min="24" max="16384" width="11.42578125" style="43"/>
  </cols>
  <sheetData>
    <row r="1" spans="1:17" ht="37.5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M1" s="42"/>
      <c r="Q1" s="42"/>
    </row>
    <row r="2" spans="1:17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M2" s="42"/>
      <c r="N2" s="95">
        <f>'[8]BD construcción mensual'!BQ160</f>
        <v>602</v>
      </c>
      <c r="O2" s="47">
        <v>42736</v>
      </c>
      <c r="P2" s="104">
        <v>541.33333333333303</v>
      </c>
      <c r="Q2" s="42"/>
    </row>
    <row r="3" spans="1:17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M3" s="42"/>
      <c r="N3" s="95">
        <f>'[8]BD construcción mensual'!BQ161</f>
        <v>609</v>
      </c>
      <c r="O3" s="47">
        <v>42767</v>
      </c>
      <c r="P3" s="104">
        <v>542.33333333333337</v>
      </c>
      <c r="Q3" s="42"/>
    </row>
    <row r="4" spans="1:17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M4" s="42"/>
      <c r="N4" s="95">
        <f>'[8]BD construcción mensual'!BQ162</f>
        <v>609</v>
      </c>
      <c r="O4" s="88">
        <v>42795</v>
      </c>
      <c r="P4" s="104">
        <v>539.58333333333337</v>
      </c>
      <c r="Q4" s="42"/>
    </row>
    <row r="5" spans="1:17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M5" s="42"/>
      <c r="N5" s="95">
        <f>'[8]BD construcción mensual'!BQ163</f>
        <v>609</v>
      </c>
      <c r="O5" s="88">
        <v>42826</v>
      </c>
      <c r="P5" s="104">
        <v>536.16666666666663</v>
      </c>
      <c r="Q5" s="42"/>
    </row>
    <row r="6" spans="1:17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6"/>
      <c r="M6" s="42"/>
      <c r="N6" s="95">
        <f>'[8]BD construcción mensual'!BQ164</f>
        <v>619</v>
      </c>
      <c r="O6" s="88">
        <v>42856</v>
      </c>
      <c r="P6" s="104">
        <v>533.08333333333337</v>
      </c>
      <c r="Q6" s="42"/>
    </row>
    <row r="7" spans="1:17" ht="14.25" x14ac:dyDescent="0.2">
      <c r="A7" s="44"/>
      <c r="B7" s="45"/>
      <c r="C7" s="363" t="s">
        <v>150</v>
      </c>
      <c r="D7" s="363"/>
      <c r="E7" s="363"/>
      <c r="F7" s="363"/>
      <c r="G7" s="363"/>
      <c r="H7" s="363"/>
      <c r="I7" s="363"/>
      <c r="J7" s="363"/>
      <c r="K7" s="363"/>
      <c r="L7" s="46"/>
      <c r="M7" s="42"/>
      <c r="N7" s="95">
        <f>'[8]BD construcción mensual'!BQ165</f>
        <v>621</v>
      </c>
      <c r="O7" s="47">
        <v>42887</v>
      </c>
      <c r="P7" s="104">
        <v>530.16666666666663</v>
      </c>
      <c r="Q7" s="42"/>
    </row>
    <row r="8" spans="1:17" x14ac:dyDescent="0.2">
      <c r="A8" s="44"/>
      <c r="B8" s="45"/>
      <c r="C8" s="348" t="str">
        <f>+CONCATENATE("mensual ",C11,"-",H11)</f>
        <v>mensual 2017-2022</v>
      </c>
      <c r="D8" s="348"/>
      <c r="E8" s="348"/>
      <c r="F8" s="348"/>
      <c r="G8" s="348"/>
      <c r="H8" s="348"/>
      <c r="I8" s="348"/>
      <c r="J8" s="348"/>
      <c r="K8" s="348"/>
      <c r="L8" s="46"/>
      <c r="M8" s="42"/>
      <c r="N8" s="95">
        <f>'[8]BD construcción mensual'!BQ166</f>
        <v>609</v>
      </c>
      <c r="O8" s="88">
        <v>42917</v>
      </c>
      <c r="P8" s="104">
        <v>527.83333333333337</v>
      </c>
      <c r="Q8" s="42"/>
    </row>
    <row r="9" spans="1:17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51"/>
      <c r="L9" s="46"/>
      <c r="M9" s="42"/>
      <c r="N9" s="95">
        <f>'[8]BD construcción mensual'!BQ167</f>
        <v>614</v>
      </c>
      <c r="O9" s="88">
        <v>42948</v>
      </c>
      <c r="P9" s="104">
        <v>525.66666666666663</v>
      </c>
      <c r="Q9" s="42"/>
    </row>
    <row r="10" spans="1:17" ht="15.75" customHeight="1" x14ac:dyDescent="0.2">
      <c r="A10" s="44"/>
      <c r="B10" s="52"/>
      <c r="C10" s="358" t="s">
        <v>30</v>
      </c>
      <c r="D10" s="358"/>
      <c r="E10" s="358"/>
      <c r="F10" s="358"/>
      <c r="G10" s="358"/>
      <c r="H10" s="358"/>
      <c r="I10" s="350" t="str">
        <f>+CONCATENATE("% Cambio   '",MID(H11,3,2),"/'",MID(G11,3,2))</f>
        <v>% Cambio   '22/'21</v>
      </c>
      <c r="J10" s="350" t="str">
        <f>+CONCATENATE("'",MID(H11,3,2)," como % de '",MID(G11,3,2))</f>
        <v>'22 como % de '21</v>
      </c>
      <c r="K10" s="350" t="str">
        <f>'Histórico licencias otros dest'!$K$10</f>
        <v>% Cambio   '21/'20</v>
      </c>
      <c r="L10" s="46"/>
      <c r="M10" s="42"/>
      <c r="N10" s="95">
        <f>'[8]BD construcción mensual'!BQ168</f>
        <v>607</v>
      </c>
      <c r="O10" s="88">
        <v>42979</v>
      </c>
      <c r="P10" s="104">
        <v>524.66666666666663</v>
      </c>
      <c r="Q10" s="42"/>
    </row>
    <row r="11" spans="1:17" x14ac:dyDescent="0.2">
      <c r="A11" s="44"/>
      <c r="B11" s="52"/>
      <c r="C11" s="53">
        <f>'Insumos importados'!C11</f>
        <v>2017</v>
      </c>
      <c r="D11" s="53">
        <f>'Insumos importados'!D11</f>
        <v>2018</v>
      </c>
      <c r="E11" s="53">
        <f>'Insumos importados'!E11</f>
        <v>2019</v>
      </c>
      <c r="F11" s="53">
        <f>'Insumos importados'!F11</f>
        <v>2020</v>
      </c>
      <c r="G11" s="53">
        <f>'Insumos importados'!G11</f>
        <v>2021</v>
      </c>
      <c r="H11" s="53">
        <f>'Insumos importados'!H11</f>
        <v>2022</v>
      </c>
      <c r="I11" s="350"/>
      <c r="J11" s="350"/>
      <c r="K11" s="350"/>
      <c r="L11" s="46"/>
      <c r="M11" s="54"/>
      <c r="N11" s="95">
        <f>'[8]BD construcción mensual'!BQ169</f>
        <v>610</v>
      </c>
      <c r="O11" s="88">
        <v>43009</v>
      </c>
      <c r="P11" s="104">
        <v>523.33333333333337</v>
      </c>
      <c r="Q11" s="42"/>
    </row>
    <row r="12" spans="1:17" ht="12" customHeight="1" x14ac:dyDescent="0.2">
      <c r="A12" s="44"/>
      <c r="B12" s="52"/>
      <c r="C12" s="50"/>
      <c r="D12" s="50"/>
      <c r="E12" s="50"/>
      <c r="F12" s="50"/>
      <c r="G12" s="50"/>
      <c r="H12" s="50"/>
      <c r="I12" s="50"/>
      <c r="J12" s="50"/>
      <c r="K12" s="50"/>
      <c r="L12" s="46"/>
      <c r="M12" s="42"/>
      <c r="N12" s="95">
        <f>'[8]BD construcción mensual'!BQ170</f>
        <v>615</v>
      </c>
      <c r="O12" s="88">
        <v>43040</v>
      </c>
      <c r="P12" s="104">
        <v>522.16666666666663</v>
      </c>
      <c r="Q12" s="42"/>
    </row>
    <row r="13" spans="1:17" x14ac:dyDescent="0.2">
      <c r="A13" s="44"/>
      <c r="B13" s="3" t="s">
        <v>46</v>
      </c>
      <c r="C13" s="100">
        <f>N2</f>
        <v>602</v>
      </c>
      <c r="D13" s="100">
        <f>N14</f>
        <v>646</v>
      </c>
      <c r="E13" s="100">
        <f>N26</f>
        <v>655</v>
      </c>
      <c r="F13" s="100">
        <f>N38</f>
        <v>649</v>
      </c>
      <c r="G13" s="100">
        <f t="shared" ref="G13:G24" si="0">N50</f>
        <v>626</v>
      </c>
      <c r="H13" s="100">
        <f t="shared" ref="H13:H19" si="1">N62</f>
        <v>570</v>
      </c>
      <c r="I13" s="55">
        <f t="shared" ref="I13" si="2">+((H13/G13)-1)*100</f>
        <v>-8.9456869009584707</v>
      </c>
      <c r="J13" s="55">
        <f t="shared" ref="J13" si="3">+(H13/G13)*100</f>
        <v>91.054313099041522</v>
      </c>
      <c r="K13" s="55">
        <f t="shared" ref="K13:K18" si="4">+((G13/F13)-1)*100</f>
        <v>-3.5439137134052334</v>
      </c>
      <c r="L13" s="46"/>
      <c r="M13" s="56">
        <f>+IF(H13&lt;&gt;"",1,0)</f>
        <v>1</v>
      </c>
      <c r="N13" s="95">
        <f>'[8]BD construcción mensual'!BQ171</f>
        <v>630</v>
      </c>
      <c r="O13" s="88">
        <v>43070</v>
      </c>
      <c r="P13" s="95">
        <f>+AVERAGE(N3:N13)</f>
        <v>613.81818181818187</v>
      </c>
      <c r="Q13" s="42"/>
    </row>
    <row r="14" spans="1:17" x14ac:dyDescent="0.2">
      <c r="A14" s="44"/>
      <c r="B14" s="3" t="s">
        <v>47</v>
      </c>
      <c r="C14" s="100">
        <f t="shared" ref="C14:C24" si="5">N3</f>
        <v>609</v>
      </c>
      <c r="D14" s="100">
        <f t="shared" ref="D14:D24" si="6">N15</f>
        <v>656</v>
      </c>
      <c r="E14" s="100">
        <f t="shared" ref="E14:E24" si="7">N27</f>
        <v>654</v>
      </c>
      <c r="F14" s="100">
        <f t="shared" ref="F14:F21" si="8">N39</f>
        <v>642</v>
      </c>
      <c r="G14" s="100">
        <f t="shared" si="0"/>
        <v>620</v>
      </c>
      <c r="H14" s="100">
        <f t="shared" si="1"/>
        <v>563</v>
      </c>
      <c r="I14" s="55">
        <f t="shared" ref="I14" si="9">+((H14/G14)-1)*100</f>
        <v>-9.1935483870967722</v>
      </c>
      <c r="J14" s="55">
        <f t="shared" ref="J14" si="10">+(H14/G14)*100</f>
        <v>90.806451612903231</v>
      </c>
      <c r="K14" s="55">
        <f t="shared" si="4"/>
        <v>-3.4267912772585674</v>
      </c>
      <c r="L14" s="46"/>
      <c r="M14" s="56">
        <f t="shared" ref="M14:M24" si="11">+IF(H14&lt;&gt;"",1,0)</f>
        <v>1</v>
      </c>
      <c r="N14" s="95">
        <f>'[8]BD construcción mensual'!BQ172</f>
        <v>646</v>
      </c>
      <c r="O14" s="88">
        <v>43101</v>
      </c>
      <c r="P14" s="95">
        <f t="shared" ref="P14:P45" si="12">+AVERAGE(N3:N14)</f>
        <v>616.5</v>
      </c>
      <c r="Q14" s="42"/>
    </row>
    <row r="15" spans="1:17" x14ac:dyDescent="0.2">
      <c r="A15" s="44"/>
      <c r="B15" s="3" t="s">
        <v>48</v>
      </c>
      <c r="C15" s="100">
        <f t="shared" si="5"/>
        <v>609</v>
      </c>
      <c r="D15" s="100">
        <f t="shared" si="6"/>
        <v>659</v>
      </c>
      <c r="E15" s="100">
        <f t="shared" si="7"/>
        <v>654</v>
      </c>
      <c r="F15" s="100">
        <f t="shared" si="8"/>
        <v>638</v>
      </c>
      <c r="G15" s="100">
        <f t="shared" si="0"/>
        <v>623</v>
      </c>
      <c r="H15" s="100">
        <f t="shared" si="1"/>
        <v>559</v>
      </c>
      <c r="I15" s="55">
        <f t="shared" ref="I15" si="13">+((H15/G15)-1)*100</f>
        <v>-10.272873194221511</v>
      </c>
      <c r="J15" s="55">
        <f t="shared" ref="J15" si="14">+(H15/G15)*100</f>
        <v>89.727126805778497</v>
      </c>
      <c r="K15" s="55">
        <f t="shared" si="4"/>
        <v>-2.3510971786833812</v>
      </c>
      <c r="L15" s="46"/>
      <c r="M15" s="56">
        <f t="shared" si="11"/>
        <v>1</v>
      </c>
      <c r="N15" s="95">
        <f>'[8]BD construcción mensual'!BQ173</f>
        <v>656</v>
      </c>
      <c r="O15" s="88">
        <v>43132</v>
      </c>
      <c r="P15" s="95">
        <f t="shared" si="12"/>
        <v>620.41666666666663</v>
      </c>
      <c r="Q15" s="42"/>
    </row>
    <row r="16" spans="1:17" x14ac:dyDescent="0.2">
      <c r="A16" s="44"/>
      <c r="B16" s="3" t="s">
        <v>49</v>
      </c>
      <c r="C16" s="100">
        <f t="shared" si="5"/>
        <v>609</v>
      </c>
      <c r="D16" s="100">
        <f t="shared" si="6"/>
        <v>646</v>
      </c>
      <c r="E16" s="100">
        <f t="shared" si="7"/>
        <v>650</v>
      </c>
      <c r="F16" s="100">
        <f t="shared" si="8"/>
        <v>635</v>
      </c>
      <c r="G16" s="100">
        <f t="shared" si="0"/>
        <v>612</v>
      </c>
      <c r="H16" s="100">
        <f t="shared" si="1"/>
        <v>540</v>
      </c>
      <c r="I16" s="55">
        <f t="shared" ref="I16" si="15">+((H16/G16)-1)*100</f>
        <v>-11.764705882352944</v>
      </c>
      <c r="J16" s="55">
        <f t="shared" ref="J16" si="16">+(H16/G16)*100</f>
        <v>88.235294117647058</v>
      </c>
      <c r="K16" s="55">
        <f t="shared" si="4"/>
        <v>-3.622047244094484</v>
      </c>
      <c r="L16" s="46"/>
      <c r="M16" s="56">
        <f t="shared" si="11"/>
        <v>1</v>
      </c>
      <c r="N16" s="95">
        <f>'[8]BD construcción mensual'!BQ174</f>
        <v>659</v>
      </c>
      <c r="O16" s="88">
        <v>43160</v>
      </c>
      <c r="P16" s="95">
        <f t="shared" si="12"/>
        <v>624.58333333333337</v>
      </c>
      <c r="Q16" s="42"/>
    </row>
    <row r="17" spans="1:17" x14ac:dyDescent="0.2">
      <c r="A17" s="44"/>
      <c r="B17" s="3" t="s">
        <v>50</v>
      </c>
      <c r="C17" s="100">
        <f t="shared" si="5"/>
        <v>619</v>
      </c>
      <c r="D17" s="100">
        <f t="shared" si="6"/>
        <v>654</v>
      </c>
      <c r="E17" s="100">
        <f t="shared" si="7"/>
        <v>657</v>
      </c>
      <c r="F17" s="100">
        <f t="shared" si="8"/>
        <v>636</v>
      </c>
      <c r="G17" s="100">
        <f t="shared" si="0"/>
        <v>612</v>
      </c>
      <c r="H17" s="100">
        <f t="shared" si="1"/>
        <v>533</v>
      </c>
      <c r="I17" s="55">
        <f t="shared" ref="I17" si="17">+((H17/G17)-1)*100</f>
        <v>-12.908496732026142</v>
      </c>
      <c r="J17" s="55">
        <f t="shared" ref="J17" si="18">+(H17/G17)*100</f>
        <v>87.091503267973863</v>
      </c>
      <c r="K17" s="55">
        <f t="shared" si="4"/>
        <v>-3.7735849056603765</v>
      </c>
      <c r="L17" s="46"/>
      <c r="M17" s="56">
        <f t="shared" si="11"/>
        <v>1</v>
      </c>
      <c r="N17" s="95">
        <f>'[8]BD construcción mensual'!BQ175</f>
        <v>646</v>
      </c>
      <c r="O17" s="88">
        <v>43191</v>
      </c>
      <c r="P17" s="95">
        <f t="shared" si="12"/>
        <v>627.66666666666663</v>
      </c>
      <c r="Q17" s="42"/>
    </row>
    <row r="18" spans="1:17" x14ac:dyDescent="0.2">
      <c r="A18" s="44"/>
      <c r="B18" s="3" t="s">
        <v>51</v>
      </c>
      <c r="C18" s="100">
        <f t="shared" si="5"/>
        <v>621</v>
      </c>
      <c r="D18" s="100">
        <f t="shared" si="6"/>
        <v>644</v>
      </c>
      <c r="E18" s="100">
        <f t="shared" si="7"/>
        <v>644</v>
      </c>
      <c r="F18" s="100">
        <f t="shared" si="8"/>
        <v>632</v>
      </c>
      <c r="G18" s="100">
        <f t="shared" si="0"/>
        <v>603</v>
      </c>
      <c r="H18" s="100">
        <f t="shared" si="1"/>
        <v>539</v>
      </c>
      <c r="I18" s="55">
        <f t="shared" ref="I18" si="19">+((H18/G18)-1)*100</f>
        <v>-10.613598673300162</v>
      </c>
      <c r="J18" s="55">
        <f t="shared" ref="J18" si="20">+(H18/G18)*100</f>
        <v>89.38640132669984</v>
      </c>
      <c r="K18" s="55">
        <f t="shared" si="4"/>
        <v>-4.5886075949367111</v>
      </c>
      <c r="L18" s="46"/>
      <c r="M18" s="56">
        <f t="shared" si="11"/>
        <v>1</v>
      </c>
      <c r="N18" s="95">
        <f>'[8]BD construcción mensual'!BQ176</f>
        <v>654</v>
      </c>
      <c r="O18" s="88">
        <v>43221</v>
      </c>
      <c r="P18" s="95">
        <f t="shared" si="12"/>
        <v>630.58333333333337</v>
      </c>
      <c r="Q18" s="42"/>
    </row>
    <row r="19" spans="1:17" x14ac:dyDescent="0.2">
      <c r="A19" s="44"/>
      <c r="B19" s="3" t="s">
        <v>52</v>
      </c>
      <c r="C19" s="100">
        <f t="shared" si="5"/>
        <v>609</v>
      </c>
      <c r="D19" s="100">
        <f t="shared" si="6"/>
        <v>636</v>
      </c>
      <c r="E19" s="100">
        <f t="shared" si="7"/>
        <v>639</v>
      </c>
      <c r="F19" s="100">
        <f t="shared" si="8"/>
        <v>633</v>
      </c>
      <c r="G19" s="100">
        <f t="shared" si="0"/>
        <v>605</v>
      </c>
      <c r="H19" s="100">
        <f t="shared" si="1"/>
        <v>536</v>
      </c>
      <c r="I19" s="55">
        <f t="shared" ref="I19" si="21">+((H19/G19)-1)*100</f>
        <v>-11.404958677685951</v>
      </c>
      <c r="J19" s="55">
        <f t="shared" ref="J19" si="22">+(H19/G19)*100</f>
        <v>88.595041322314046</v>
      </c>
      <c r="K19" s="55">
        <f t="shared" ref="K19" si="23">+((G19/F19)-1)*100</f>
        <v>-4.4233807266982677</v>
      </c>
      <c r="L19" s="46"/>
      <c r="M19" s="56">
        <f t="shared" si="11"/>
        <v>1</v>
      </c>
      <c r="N19" s="95">
        <f>'[8]BD construcción mensual'!BQ177</f>
        <v>644</v>
      </c>
      <c r="O19" s="88">
        <v>43252</v>
      </c>
      <c r="P19" s="95">
        <f t="shared" si="12"/>
        <v>632.5</v>
      </c>
      <c r="Q19" s="42"/>
    </row>
    <row r="20" spans="1:17" x14ac:dyDescent="0.2">
      <c r="A20" s="44"/>
      <c r="B20" s="3" t="s">
        <v>53</v>
      </c>
      <c r="C20" s="100">
        <f t="shared" si="5"/>
        <v>614</v>
      </c>
      <c r="D20" s="100">
        <f t="shared" si="6"/>
        <v>648</v>
      </c>
      <c r="E20" s="100">
        <f t="shared" si="7"/>
        <v>639</v>
      </c>
      <c r="F20" s="100">
        <f t="shared" si="8"/>
        <v>634</v>
      </c>
      <c r="G20" s="100">
        <f t="shared" si="0"/>
        <v>594</v>
      </c>
      <c r="H20" s="100">
        <f t="shared" ref="H20" si="24">N69</f>
        <v>534</v>
      </c>
      <c r="I20" s="55">
        <f t="shared" ref="I20" si="25">+((H20/G20)-1)*100</f>
        <v>-10.1010101010101</v>
      </c>
      <c r="J20" s="55">
        <f t="shared" ref="J20" si="26">+(H20/G20)*100</f>
        <v>89.898989898989896</v>
      </c>
      <c r="K20" s="55">
        <f t="shared" ref="K20" si="27">+((G20/F20)-1)*100</f>
        <v>-6.3091482649842323</v>
      </c>
      <c r="L20" s="46"/>
      <c r="M20" s="56">
        <f t="shared" si="11"/>
        <v>1</v>
      </c>
      <c r="N20" s="95">
        <f>'[8]BD construcción mensual'!BQ178</f>
        <v>636</v>
      </c>
      <c r="O20" s="88">
        <v>43282</v>
      </c>
      <c r="P20" s="95">
        <f t="shared" si="12"/>
        <v>634.75</v>
      </c>
      <c r="Q20" s="42"/>
    </row>
    <row r="21" spans="1:17" x14ac:dyDescent="0.2">
      <c r="A21" s="44"/>
      <c r="B21" s="3" t="s">
        <v>54</v>
      </c>
      <c r="C21" s="100">
        <f t="shared" si="5"/>
        <v>607</v>
      </c>
      <c r="D21" s="100">
        <f t="shared" si="6"/>
        <v>648</v>
      </c>
      <c r="E21" s="100">
        <f t="shared" si="7"/>
        <v>632</v>
      </c>
      <c r="F21" s="100">
        <f t="shared" si="8"/>
        <v>634</v>
      </c>
      <c r="G21" s="100">
        <f t="shared" si="0"/>
        <v>593</v>
      </c>
      <c r="H21" s="100">
        <f t="shared" ref="H21" si="28">N70</f>
        <v>544</v>
      </c>
      <c r="I21" s="55">
        <f t="shared" ref="I21" si="29">+((H21/G21)-1)*100</f>
        <v>-8.263069139966273</v>
      </c>
      <c r="J21" s="55">
        <f t="shared" ref="J21" si="30">+(H21/G21)*100</f>
        <v>91.736930860033723</v>
      </c>
      <c r="K21" s="55">
        <f t="shared" ref="K21" si="31">+((G21/F21)-1)*100</f>
        <v>-6.466876971608837</v>
      </c>
      <c r="L21" s="46"/>
      <c r="M21" s="56">
        <f t="shared" si="11"/>
        <v>1</v>
      </c>
      <c r="N21" s="95">
        <f>'[8]BD construcción mensual'!BQ179</f>
        <v>648</v>
      </c>
      <c r="O21" s="88">
        <v>43313</v>
      </c>
      <c r="P21" s="95">
        <f t="shared" si="12"/>
        <v>637.58333333333337</v>
      </c>
      <c r="Q21" s="42"/>
    </row>
    <row r="22" spans="1:17" x14ac:dyDescent="0.2">
      <c r="A22" s="44"/>
      <c r="B22" s="3" t="s">
        <v>55</v>
      </c>
      <c r="C22" s="100">
        <f t="shared" si="5"/>
        <v>610</v>
      </c>
      <c r="D22" s="100">
        <f t="shared" si="6"/>
        <v>652</v>
      </c>
      <c r="E22" s="100">
        <f t="shared" si="7"/>
        <v>624</v>
      </c>
      <c r="F22" s="100">
        <f>N47</f>
        <v>634</v>
      </c>
      <c r="G22" s="100">
        <f t="shared" si="0"/>
        <v>587</v>
      </c>
      <c r="H22" s="163">
        <f>N71</f>
        <v>535</v>
      </c>
      <c r="I22" s="57">
        <f>+((H22/G22)-1)*100</f>
        <v>-8.8586030664395192</v>
      </c>
      <c r="J22" s="57">
        <f>+(H22/G22)*100</f>
        <v>91.141396933560486</v>
      </c>
      <c r="K22" s="57">
        <f>+((G22/F22)-1)*100</f>
        <v>-7.4132492113564652</v>
      </c>
      <c r="L22" s="46"/>
      <c r="M22" s="56">
        <f t="shared" si="11"/>
        <v>1</v>
      </c>
      <c r="N22" s="95">
        <f>'[8]BD construcción mensual'!BQ180</f>
        <v>648</v>
      </c>
      <c r="O22" s="88">
        <v>43344</v>
      </c>
      <c r="P22" s="95">
        <f t="shared" si="12"/>
        <v>641</v>
      </c>
      <c r="Q22" s="42"/>
    </row>
    <row r="23" spans="1:17" x14ac:dyDescent="0.2">
      <c r="A23" s="44"/>
      <c r="B23" s="3" t="s">
        <v>56</v>
      </c>
      <c r="C23" s="100">
        <f t="shared" si="5"/>
        <v>615</v>
      </c>
      <c r="D23" s="100">
        <f t="shared" si="6"/>
        <v>650</v>
      </c>
      <c r="E23" s="100">
        <f t="shared" si="7"/>
        <v>627</v>
      </c>
      <c r="F23" s="100">
        <f>N48</f>
        <v>638</v>
      </c>
      <c r="G23" s="100">
        <f t="shared" si="0"/>
        <v>591</v>
      </c>
      <c r="H23" s="55"/>
      <c r="I23" s="55"/>
      <c r="J23" s="55"/>
      <c r="K23" s="55">
        <f t="shared" ref="K23" si="32">+((G23/F23)-1)*100</f>
        <v>-7.3667711598746077</v>
      </c>
      <c r="L23" s="46"/>
      <c r="M23" s="56">
        <f t="shared" si="11"/>
        <v>0</v>
      </c>
      <c r="N23" s="95">
        <f>'[8]BD construcción mensual'!BQ181</f>
        <v>652</v>
      </c>
      <c r="O23" s="88">
        <v>43374</v>
      </c>
      <c r="P23" s="95">
        <f t="shared" si="12"/>
        <v>644.5</v>
      </c>
      <c r="Q23" s="42"/>
    </row>
    <row r="24" spans="1:17" x14ac:dyDescent="0.2">
      <c r="A24" s="44"/>
      <c r="B24" s="3" t="s">
        <v>57</v>
      </c>
      <c r="C24" s="100">
        <f t="shared" si="5"/>
        <v>630</v>
      </c>
      <c r="D24" s="100">
        <f t="shared" si="6"/>
        <v>651</v>
      </c>
      <c r="E24" s="100">
        <f t="shared" si="7"/>
        <v>645</v>
      </c>
      <c r="F24" s="100">
        <f>N49</f>
        <v>631</v>
      </c>
      <c r="G24" s="100">
        <f t="shared" si="0"/>
        <v>589</v>
      </c>
      <c r="H24" s="55"/>
      <c r="I24" s="55"/>
      <c r="J24" s="55"/>
      <c r="K24" s="55">
        <f t="shared" ref="K24" si="33">+((G24/F24)-1)*100</f>
        <v>-6.6561014263074476</v>
      </c>
      <c r="L24" s="46"/>
      <c r="M24" s="56">
        <f t="shared" si="11"/>
        <v>0</v>
      </c>
      <c r="N24" s="95">
        <f>'[8]BD construcción mensual'!BQ182</f>
        <v>650</v>
      </c>
      <c r="O24" s="88">
        <v>43405</v>
      </c>
      <c r="P24" s="95">
        <f t="shared" si="12"/>
        <v>647.41666666666663</v>
      </c>
      <c r="Q24" s="42"/>
    </row>
    <row r="25" spans="1:17" x14ac:dyDescent="0.2">
      <c r="A25" s="44"/>
      <c r="B25" s="61" t="s">
        <v>137</v>
      </c>
      <c r="C25" s="101">
        <f>+AVERAGE(C13:C24)</f>
        <v>612.83333333333337</v>
      </c>
      <c r="D25" s="101">
        <f t="shared" ref="D25:H25" si="34">+AVERAGE(D13:D24)</f>
        <v>649.16666666666663</v>
      </c>
      <c r="E25" s="101">
        <f t="shared" si="34"/>
        <v>643.33333333333337</v>
      </c>
      <c r="F25" s="101">
        <f t="shared" si="34"/>
        <v>636.33333333333337</v>
      </c>
      <c r="G25" s="101">
        <f t="shared" si="34"/>
        <v>604.58333333333337</v>
      </c>
      <c r="H25" s="101">
        <f t="shared" si="34"/>
        <v>545.29999999999995</v>
      </c>
      <c r="I25" s="60"/>
      <c r="J25" s="60"/>
      <c r="K25" s="60"/>
      <c r="L25" s="46"/>
      <c r="M25" s="42"/>
      <c r="N25" s="95">
        <f>'[8]BD construcción mensual'!BQ183</f>
        <v>651</v>
      </c>
      <c r="O25" s="88">
        <v>43435</v>
      </c>
      <c r="P25" s="95">
        <f t="shared" si="12"/>
        <v>649.16666666666663</v>
      </c>
      <c r="Q25" s="42"/>
    </row>
    <row r="26" spans="1:17" x14ac:dyDescent="0.2">
      <c r="A26" s="44"/>
      <c r="B26" s="61" t="s">
        <v>59</v>
      </c>
      <c r="C26" s="92"/>
      <c r="D26" s="62">
        <f t="shared" ref="D26:H26" si="35">+((D25/C25)-1)*100</f>
        <v>5.9287462605384755</v>
      </c>
      <c r="E26" s="62">
        <f t="shared" si="35"/>
        <v>-0.89858793324774089</v>
      </c>
      <c r="F26" s="62">
        <f t="shared" si="35"/>
        <v>-1.0880829015543991</v>
      </c>
      <c r="G26" s="62">
        <f t="shared" si="35"/>
        <v>-4.989523310633837</v>
      </c>
      <c r="H26" s="62">
        <f t="shared" si="35"/>
        <v>-9.805651274982786</v>
      </c>
      <c r="I26" s="60"/>
      <c r="J26" s="60"/>
      <c r="K26" s="60"/>
      <c r="L26" s="46"/>
      <c r="M26" s="42"/>
      <c r="N26" s="95">
        <f>'[8]BD construcción mensual'!BQ184</f>
        <v>655</v>
      </c>
      <c r="O26" s="88">
        <v>43466</v>
      </c>
      <c r="P26" s="95">
        <f t="shared" si="12"/>
        <v>649.91666666666663</v>
      </c>
      <c r="Q26" s="42"/>
    </row>
    <row r="27" spans="1:17" x14ac:dyDescent="0.2">
      <c r="A27" s="44"/>
      <c r="B27" s="3"/>
      <c r="C27" s="58"/>
      <c r="D27" s="58"/>
      <c r="E27" s="58"/>
      <c r="F27" s="58"/>
      <c r="G27" s="58"/>
      <c r="H27" s="59"/>
      <c r="I27" s="65"/>
      <c r="J27" s="65"/>
      <c r="K27" s="65"/>
      <c r="L27" s="46"/>
      <c r="M27" s="42"/>
      <c r="N27" s="95">
        <f>'[8]BD construcción mensual'!BQ185</f>
        <v>654</v>
      </c>
      <c r="O27" s="88">
        <v>43497</v>
      </c>
      <c r="P27" s="95">
        <f t="shared" si="12"/>
        <v>649.75</v>
      </c>
      <c r="Q27" s="42"/>
    </row>
    <row r="28" spans="1:17" x14ac:dyDescent="0.2">
      <c r="A28" s="44"/>
      <c r="B28" s="61" t="s">
        <v>26</v>
      </c>
      <c r="C28" s="101">
        <f t="shared" ref="C28:H28" si="36">+SUMPRODUCT(C13:C24,$M$13:$M$24)</f>
        <v>6109</v>
      </c>
      <c r="D28" s="101">
        <f t="shared" si="36"/>
        <v>6489</v>
      </c>
      <c r="E28" s="101">
        <f>+SUMPRODUCT(E13:E24,$M$13:$M$24)</f>
        <v>6448</v>
      </c>
      <c r="F28" s="101">
        <f t="shared" si="36"/>
        <v>6367</v>
      </c>
      <c r="G28" s="101">
        <f t="shared" si="36"/>
        <v>6075</v>
      </c>
      <c r="H28" s="163">
        <f t="shared" si="36"/>
        <v>5453</v>
      </c>
      <c r="I28" s="57">
        <f>+((H28/G28)-1)*100</f>
        <v>-10.238683127572013</v>
      </c>
      <c r="J28" s="57">
        <f>+(H28/G28)*100</f>
        <v>89.761316872427983</v>
      </c>
      <c r="K28" s="57">
        <f>+((G28/F28)-1)*100</f>
        <v>-4.5861473221297295</v>
      </c>
      <c r="L28" s="46"/>
      <c r="M28" s="42"/>
      <c r="N28" s="95">
        <f>'[8]BD construcción mensual'!BQ186</f>
        <v>654</v>
      </c>
      <c r="O28" s="88">
        <v>43525</v>
      </c>
      <c r="P28" s="95">
        <f t="shared" si="12"/>
        <v>649.33333333333337</v>
      </c>
      <c r="Q28" s="42"/>
    </row>
    <row r="29" spans="1:17" x14ac:dyDescent="0.2">
      <c r="A29" s="44"/>
      <c r="B29" s="61" t="s">
        <v>59</v>
      </c>
      <c r="C29" s="92"/>
      <c r="D29" s="62">
        <f t="shared" ref="D29:E29" si="37">+((D28/C28)-1)*100</f>
        <v>6.2203306596824381</v>
      </c>
      <c r="E29" s="62">
        <f t="shared" si="37"/>
        <v>-0.63183849591617047</v>
      </c>
      <c r="F29" s="62">
        <f>+((F28/E28)-1)*100</f>
        <v>-1.2562034739454053</v>
      </c>
      <c r="G29" s="62">
        <f>+((G28/F28)-1)*100</f>
        <v>-4.5861473221297295</v>
      </c>
      <c r="H29" s="57">
        <f>+((H28/G28)-1)*100</f>
        <v>-10.238683127572013</v>
      </c>
      <c r="I29" s="63"/>
      <c r="J29" s="63"/>
      <c r="K29" s="63"/>
      <c r="L29" s="46"/>
      <c r="M29" s="42"/>
      <c r="N29" s="95">
        <f>'[8]BD construcción mensual'!BQ187</f>
        <v>650</v>
      </c>
      <c r="O29" s="88">
        <v>43556</v>
      </c>
      <c r="P29" s="95">
        <f t="shared" si="12"/>
        <v>649.66666666666663</v>
      </c>
      <c r="Q29" s="42"/>
    </row>
    <row r="30" spans="1:17" ht="12" customHeight="1" x14ac:dyDescent="0.2">
      <c r="A30" s="44"/>
      <c r="B30" s="52"/>
      <c r="C30" s="64"/>
      <c r="D30" s="64"/>
      <c r="E30" s="64"/>
      <c r="F30" s="64"/>
      <c r="G30" s="59"/>
      <c r="H30" s="59"/>
      <c r="I30" s="65"/>
      <c r="J30" s="65"/>
      <c r="K30" s="65"/>
      <c r="L30" s="46"/>
      <c r="M30" s="42"/>
      <c r="N30" s="95">
        <f>'[8]BD construcción mensual'!BQ188</f>
        <v>657</v>
      </c>
      <c r="O30" s="88">
        <v>43586</v>
      </c>
      <c r="P30" s="95">
        <f t="shared" si="12"/>
        <v>649.91666666666663</v>
      </c>
      <c r="Q30" s="42"/>
    </row>
    <row r="31" spans="1:17" ht="13.5" customHeight="1" x14ac:dyDescent="0.2">
      <c r="A31" s="44"/>
      <c r="B31" s="52"/>
      <c r="C31" s="353" t="s">
        <v>150</v>
      </c>
      <c r="D31" s="353"/>
      <c r="E31" s="353"/>
      <c r="F31" s="353"/>
      <c r="G31" s="353"/>
      <c r="H31" s="353"/>
      <c r="I31" s="353"/>
      <c r="J31" s="353"/>
      <c r="K31" s="353"/>
      <c r="L31" s="46"/>
      <c r="M31" s="42"/>
      <c r="N31" s="95">
        <f>'[8]BD construcción mensual'!BQ189</f>
        <v>644</v>
      </c>
      <c r="O31" s="88">
        <v>43617</v>
      </c>
      <c r="P31" s="95">
        <f t="shared" si="12"/>
        <v>649.91666666666663</v>
      </c>
      <c r="Q31" s="42"/>
    </row>
    <row r="32" spans="1:17" x14ac:dyDescent="0.2">
      <c r="A32" s="44"/>
      <c r="C32" s="353" t="str">
        <f>+CONCATENATE("promedio móvil 12 meses ",D11,"-",H11)</f>
        <v>promedio móvil 12 meses 2018-2022</v>
      </c>
      <c r="D32" s="353"/>
      <c r="E32" s="353"/>
      <c r="F32" s="353"/>
      <c r="G32" s="353"/>
      <c r="H32" s="353"/>
      <c r="I32" s="353"/>
      <c r="J32" s="353"/>
      <c r="K32" s="353"/>
      <c r="L32" s="46"/>
      <c r="M32" s="42"/>
      <c r="N32" s="95">
        <f>'[8]BD construcción mensual'!BQ190</f>
        <v>639</v>
      </c>
      <c r="O32" s="88">
        <v>43647</v>
      </c>
      <c r="P32" s="95">
        <f t="shared" si="12"/>
        <v>650.16666666666663</v>
      </c>
      <c r="Q32" s="42"/>
    </row>
    <row r="33" spans="1:17" x14ac:dyDescent="0.2">
      <c r="A33" s="68"/>
      <c r="B33" s="52"/>
      <c r="C33" s="366"/>
      <c r="D33" s="366"/>
      <c r="E33" s="366"/>
      <c r="F33" s="366"/>
      <c r="G33" s="366"/>
      <c r="H33" s="366"/>
      <c r="I33" s="366"/>
      <c r="J33" s="366"/>
      <c r="K33" s="366"/>
      <c r="L33" s="46"/>
      <c r="M33" s="42"/>
      <c r="N33" s="95">
        <f>'[8]BD construcción mensual'!BQ191</f>
        <v>639</v>
      </c>
      <c r="O33" s="88">
        <v>43678</v>
      </c>
      <c r="P33" s="95">
        <f t="shared" si="12"/>
        <v>649.41666666666663</v>
      </c>
      <c r="Q33" s="42"/>
    </row>
    <row r="34" spans="1:17" x14ac:dyDescent="0.2">
      <c r="A34" s="68"/>
      <c r="B34" s="52"/>
      <c r="C34" s="69"/>
      <c r="D34" s="69"/>
      <c r="E34" s="69"/>
      <c r="F34" s="69"/>
      <c r="G34" s="70"/>
      <c r="H34" s="70"/>
      <c r="I34" s="71"/>
      <c r="J34" s="71"/>
      <c r="K34" s="71"/>
      <c r="L34" s="46"/>
      <c r="M34" s="42"/>
      <c r="N34" s="95">
        <f>'[8]BD construcción mensual'!BQ192</f>
        <v>632</v>
      </c>
      <c r="O34" s="88">
        <v>43709</v>
      </c>
      <c r="P34" s="95">
        <f t="shared" si="12"/>
        <v>648.08333333333337</v>
      </c>
      <c r="Q34" s="42"/>
    </row>
    <row r="35" spans="1:17" x14ac:dyDescent="0.2">
      <c r="A35" s="68"/>
      <c r="B35" s="52"/>
      <c r="C35" s="69"/>
      <c r="D35" s="69"/>
      <c r="E35" s="69"/>
      <c r="F35" s="69"/>
      <c r="G35" s="70"/>
      <c r="H35" s="70"/>
      <c r="I35" s="71"/>
      <c r="J35" s="71"/>
      <c r="K35" s="71"/>
      <c r="L35" s="46"/>
      <c r="M35" s="42"/>
      <c r="N35" s="95">
        <f>'[8]BD construcción mensual'!BQ193</f>
        <v>624</v>
      </c>
      <c r="O35" s="88">
        <v>43739</v>
      </c>
      <c r="P35" s="95">
        <f t="shared" si="12"/>
        <v>645.75</v>
      </c>
      <c r="Q35" s="42"/>
    </row>
    <row r="36" spans="1:17" x14ac:dyDescent="0.2">
      <c r="A36" s="68"/>
      <c r="B36" s="52"/>
      <c r="C36" s="69"/>
      <c r="D36" s="69"/>
      <c r="E36" s="69"/>
      <c r="F36" s="69"/>
      <c r="G36" s="70"/>
      <c r="H36" s="70"/>
      <c r="I36" s="71"/>
      <c r="J36" s="71"/>
      <c r="K36" s="71"/>
      <c r="L36" s="46"/>
      <c r="M36" s="42"/>
      <c r="N36" s="95">
        <f>'[8]BD construcción mensual'!BQ194</f>
        <v>627</v>
      </c>
      <c r="O36" s="88">
        <v>43770</v>
      </c>
      <c r="P36" s="95">
        <f t="shared" si="12"/>
        <v>643.83333333333337</v>
      </c>
      <c r="Q36" s="42"/>
    </row>
    <row r="37" spans="1:17" x14ac:dyDescent="0.2">
      <c r="A37" s="68"/>
      <c r="B37" s="52"/>
      <c r="C37" s="69"/>
      <c r="D37" s="69"/>
      <c r="E37" s="69"/>
      <c r="F37" s="69"/>
      <c r="G37" s="70"/>
      <c r="H37" s="70"/>
      <c r="I37" s="71"/>
      <c r="J37" s="71"/>
      <c r="K37" s="71"/>
      <c r="L37" s="46"/>
      <c r="M37" s="42"/>
      <c r="N37" s="95">
        <f>'[8]BD construcción mensual'!BQ195</f>
        <v>645</v>
      </c>
      <c r="O37" s="88">
        <v>43800</v>
      </c>
      <c r="P37" s="95">
        <f t="shared" si="12"/>
        <v>643.33333333333337</v>
      </c>
      <c r="Q37" s="42"/>
    </row>
    <row r="38" spans="1:17" x14ac:dyDescent="0.2">
      <c r="A38" s="68"/>
      <c r="B38" s="52"/>
      <c r="C38" s="69"/>
      <c r="D38" s="69"/>
      <c r="E38" s="69"/>
      <c r="F38" s="69"/>
      <c r="G38" s="70"/>
      <c r="H38" s="70"/>
      <c r="I38" s="71"/>
      <c r="J38" s="71"/>
      <c r="K38" s="71"/>
      <c r="L38" s="46"/>
      <c r="M38" s="42"/>
      <c r="N38" s="95">
        <f>'[8]BD construcción mensual'!BQ196</f>
        <v>649</v>
      </c>
      <c r="O38" s="88">
        <v>43831</v>
      </c>
      <c r="P38" s="95">
        <f t="shared" si="12"/>
        <v>642.83333333333337</v>
      </c>
      <c r="Q38" s="42"/>
    </row>
    <row r="39" spans="1:17" x14ac:dyDescent="0.2">
      <c r="A39" s="68"/>
      <c r="B39" s="52"/>
      <c r="C39" s="69"/>
      <c r="D39" s="69"/>
      <c r="E39" s="69"/>
      <c r="F39" s="69"/>
      <c r="G39" s="70"/>
      <c r="H39" s="70"/>
      <c r="I39" s="71"/>
      <c r="J39" s="71"/>
      <c r="K39" s="71"/>
      <c r="L39" s="46"/>
      <c r="M39" s="42"/>
      <c r="N39" s="95">
        <f>'[8]BD construcción mensual'!BQ197</f>
        <v>642</v>
      </c>
      <c r="O39" s="88">
        <v>43862</v>
      </c>
      <c r="P39" s="95">
        <f t="shared" si="12"/>
        <v>641.83333333333337</v>
      </c>
      <c r="Q39" s="42"/>
    </row>
    <row r="40" spans="1:17" x14ac:dyDescent="0.2">
      <c r="A40" s="68"/>
      <c r="B40" s="52"/>
      <c r="C40" s="69"/>
      <c r="D40" s="69"/>
      <c r="E40" s="69"/>
      <c r="F40" s="69"/>
      <c r="G40" s="70"/>
      <c r="H40" s="70"/>
      <c r="I40" s="71"/>
      <c r="J40" s="71"/>
      <c r="K40" s="71"/>
      <c r="L40" s="46"/>
      <c r="M40" s="42"/>
      <c r="N40" s="95">
        <f>'[8]BD construcción mensual'!BQ198</f>
        <v>638</v>
      </c>
      <c r="O40" s="88">
        <v>43891</v>
      </c>
      <c r="P40" s="95">
        <f t="shared" si="12"/>
        <v>640.5</v>
      </c>
      <c r="Q40" s="42"/>
    </row>
    <row r="41" spans="1:17" x14ac:dyDescent="0.2">
      <c r="A41" s="68"/>
      <c r="B41" s="52"/>
      <c r="C41" s="69"/>
      <c r="D41" s="69"/>
      <c r="E41" s="69"/>
      <c r="F41" s="69"/>
      <c r="G41" s="70"/>
      <c r="H41" s="70"/>
      <c r="I41" s="71"/>
      <c r="J41" s="71"/>
      <c r="K41" s="71"/>
      <c r="L41" s="46"/>
      <c r="M41" s="42"/>
      <c r="N41" s="95">
        <f>'[8]BD construcción mensual'!BQ199</f>
        <v>635</v>
      </c>
      <c r="O41" s="88">
        <v>43922</v>
      </c>
      <c r="P41" s="95">
        <f t="shared" si="12"/>
        <v>639.25</v>
      </c>
      <c r="Q41" s="42"/>
    </row>
    <row r="42" spans="1:17" x14ac:dyDescent="0.2">
      <c r="A42" s="68"/>
      <c r="B42" s="52"/>
      <c r="C42" s="69"/>
      <c r="D42" s="69"/>
      <c r="E42" s="69"/>
      <c r="F42" s="69"/>
      <c r="G42" s="70"/>
      <c r="H42" s="70"/>
      <c r="I42" s="71"/>
      <c r="J42" s="71"/>
      <c r="K42" s="71"/>
      <c r="L42" s="46"/>
      <c r="M42" s="42"/>
      <c r="N42" s="95">
        <f>'[8]BD construcción mensual'!BQ200</f>
        <v>636</v>
      </c>
      <c r="O42" s="88">
        <v>43952</v>
      </c>
      <c r="P42" s="95">
        <f t="shared" si="12"/>
        <v>637.5</v>
      </c>
      <c r="Q42" s="42"/>
    </row>
    <row r="43" spans="1:17" x14ac:dyDescent="0.2">
      <c r="A43" s="68"/>
      <c r="B43" s="52"/>
      <c r="C43" s="69"/>
      <c r="D43" s="69"/>
      <c r="E43" s="69"/>
      <c r="F43" s="69"/>
      <c r="G43" s="70"/>
      <c r="H43" s="70"/>
      <c r="I43" s="71"/>
      <c r="J43" s="71"/>
      <c r="K43" s="71"/>
      <c r="L43" s="46"/>
      <c r="M43" s="42"/>
      <c r="N43" s="95">
        <f>'[8]BD construcción mensual'!BQ201</f>
        <v>632</v>
      </c>
      <c r="O43" s="88">
        <v>43983</v>
      </c>
      <c r="P43" s="95">
        <f t="shared" si="12"/>
        <v>636.5</v>
      </c>
      <c r="Q43" s="42"/>
    </row>
    <row r="44" spans="1:17" x14ac:dyDescent="0.2">
      <c r="A44" s="68"/>
      <c r="B44" s="52"/>
      <c r="C44" s="69"/>
      <c r="D44" s="69"/>
      <c r="E44" s="69"/>
      <c r="F44" s="69"/>
      <c r="G44" s="70"/>
      <c r="H44" s="70"/>
      <c r="I44" s="71"/>
      <c r="J44" s="71"/>
      <c r="K44" s="71"/>
      <c r="L44" s="46"/>
      <c r="M44" s="42"/>
      <c r="N44" s="95">
        <f>'[8]BD construcción mensual'!BQ202</f>
        <v>633</v>
      </c>
      <c r="O44" s="88">
        <v>44013</v>
      </c>
      <c r="P44" s="95">
        <f t="shared" si="12"/>
        <v>636</v>
      </c>
      <c r="Q44" s="42"/>
    </row>
    <row r="45" spans="1:17" x14ac:dyDescent="0.2">
      <c r="A45" s="68"/>
      <c r="B45" s="66"/>
      <c r="C45" s="70"/>
      <c r="D45" s="70"/>
      <c r="E45" s="70"/>
      <c r="F45" s="70"/>
      <c r="G45" s="70"/>
      <c r="H45" s="70"/>
      <c r="I45" s="74"/>
      <c r="J45" s="74"/>
      <c r="K45" s="74"/>
      <c r="L45" s="46"/>
      <c r="M45" s="42"/>
      <c r="N45" s="95">
        <f>'[8]BD construcción mensual'!BQ203</f>
        <v>634</v>
      </c>
      <c r="O45" s="88">
        <v>44044</v>
      </c>
      <c r="P45" s="95">
        <f t="shared" si="12"/>
        <v>635.58333333333337</v>
      </c>
      <c r="Q45" s="42"/>
    </row>
    <row r="46" spans="1:17" x14ac:dyDescent="0.2">
      <c r="A46" s="202" t="s">
        <v>192</v>
      </c>
      <c r="B46" s="103"/>
      <c r="C46" s="70"/>
      <c r="D46" s="70"/>
      <c r="E46" s="70"/>
      <c r="F46" s="70"/>
      <c r="G46" s="70"/>
      <c r="H46" s="70"/>
      <c r="I46" s="74"/>
      <c r="J46" s="74"/>
      <c r="K46" s="74"/>
      <c r="L46" s="46"/>
      <c r="M46" s="42"/>
      <c r="N46" s="95">
        <f>'[8]BD construcción mensual'!BQ204</f>
        <v>634</v>
      </c>
      <c r="O46" s="88">
        <v>44075</v>
      </c>
      <c r="P46" s="95">
        <f t="shared" ref="P46" si="38">+AVERAGE(N35:N46)</f>
        <v>635.75</v>
      </c>
      <c r="Q46" s="42"/>
    </row>
    <row r="47" spans="1:17" x14ac:dyDescent="0.2">
      <c r="A47" s="202" t="s">
        <v>199</v>
      </c>
      <c r="B47" s="103"/>
      <c r="C47" s="70"/>
      <c r="D47" s="70"/>
      <c r="E47" s="70"/>
      <c r="F47" s="70"/>
      <c r="G47" s="70"/>
      <c r="H47" s="70"/>
      <c r="I47" s="74"/>
      <c r="J47" s="74"/>
      <c r="K47" s="74"/>
      <c r="L47" s="46"/>
      <c r="M47" s="42"/>
      <c r="N47" s="95">
        <f>'[8]BD construcción mensual'!BQ205</f>
        <v>634</v>
      </c>
      <c r="O47" s="88">
        <v>44105</v>
      </c>
      <c r="P47" s="95">
        <f t="shared" ref="P47:P62" si="39">+AVERAGE(N36:N47)</f>
        <v>636.58333333333337</v>
      </c>
      <c r="Q47" s="42"/>
    </row>
    <row r="48" spans="1:17" x14ac:dyDescent="0.2">
      <c r="A48" s="197" t="s">
        <v>177</v>
      </c>
      <c r="B48" s="10"/>
      <c r="C48" s="13"/>
      <c r="D48" s="13"/>
      <c r="E48" s="13"/>
      <c r="F48" s="13"/>
      <c r="G48" s="75"/>
      <c r="H48" s="75"/>
      <c r="I48" s="75"/>
      <c r="J48" s="75"/>
      <c r="K48" s="75"/>
      <c r="L48" s="76"/>
      <c r="M48" s="42"/>
      <c r="N48" s="95">
        <f>'[8]BD construcción mensual'!BQ206</f>
        <v>638</v>
      </c>
      <c r="O48" s="88">
        <v>44136</v>
      </c>
      <c r="P48" s="95">
        <f t="shared" si="39"/>
        <v>637.5</v>
      </c>
      <c r="Q48" s="42"/>
    </row>
    <row r="49" spans="1:23" s="78" customFormat="1" x14ac:dyDescent="0.2">
      <c r="A49" s="77"/>
      <c r="B49" s="1"/>
      <c r="C49" s="1"/>
      <c r="D49" s="1"/>
      <c r="E49" s="1"/>
      <c r="F49" s="1"/>
      <c r="G49" s="1"/>
      <c r="H49" s="1"/>
      <c r="I49" s="1"/>
      <c r="J49" s="1"/>
      <c r="K49" s="77"/>
      <c r="L49" s="1"/>
      <c r="M49" s="42"/>
      <c r="N49" s="95">
        <f>'[8]BD construcción mensual'!BQ207</f>
        <v>631</v>
      </c>
      <c r="O49" s="88">
        <v>44166</v>
      </c>
      <c r="P49" s="95">
        <f t="shared" si="39"/>
        <v>636.33333333333337</v>
      </c>
      <c r="Q49" s="42"/>
      <c r="R49" s="42"/>
      <c r="S49" s="42"/>
      <c r="T49" s="42"/>
      <c r="U49" s="42"/>
      <c r="V49" s="42"/>
      <c r="W49" s="42"/>
    </row>
    <row r="50" spans="1:23" s="78" customFormat="1" x14ac:dyDescent="0.2">
      <c r="A50" s="80"/>
      <c r="B50" s="106"/>
      <c r="C50" s="107"/>
      <c r="D50" s="108"/>
      <c r="E50" s="80"/>
      <c r="F50" s="1"/>
      <c r="G50" s="1"/>
      <c r="H50" s="1"/>
      <c r="I50" s="1"/>
      <c r="J50" s="1"/>
      <c r="K50" s="77"/>
      <c r="L50" s="1"/>
      <c r="M50" s="42"/>
      <c r="N50" s="95">
        <f>'[8]BD construcción mensual'!BQ208</f>
        <v>626</v>
      </c>
      <c r="O50" s="88">
        <v>44197</v>
      </c>
      <c r="P50" s="95">
        <f t="shared" si="39"/>
        <v>634.41666666666663</v>
      </c>
      <c r="Q50" s="42"/>
      <c r="R50" s="42"/>
      <c r="S50" s="42"/>
      <c r="T50" s="42"/>
      <c r="U50" s="42"/>
      <c r="V50" s="42"/>
      <c r="W50" s="42"/>
    </row>
    <row r="51" spans="1:23" s="42" customFormat="1" x14ac:dyDescent="0.2">
      <c r="A51" s="80"/>
      <c r="E51" s="80"/>
      <c r="F51" s="1"/>
      <c r="G51" s="1"/>
      <c r="H51" s="1"/>
      <c r="I51" s="1"/>
      <c r="J51" s="1"/>
      <c r="K51" s="1"/>
      <c r="L51" s="1"/>
      <c r="N51" s="95">
        <f>'[8]BD construcción mensual'!BQ209</f>
        <v>620</v>
      </c>
      <c r="O51" s="88">
        <v>44228</v>
      </c>
      <c r="P51" s="95">
        <f t="shared" si="39"/>
        <v>632.58333333333337</v>
      </c>
    </row>
    <row r="52" spans="1:23" s="42" customFormat="1" x14ac:dyDescent="0.2">
      <c r="A52" s="80"/>
      <c r="E52" s="80"/>
      <c r="F52" s="1"/>
      <c r="G52" s="1"/>
      <c r="H52" s="1"/>
      <c r="I52" s="1"/>
      <c r="J52" s="1"/>
      <c r="K52" s="1"/>
      <c r="L52" s="1"/>
      <c r="N52" s="95">
        <f>'[8]BD construcción mensual'!BQ210</f>
        <v>623</v>
      </c>
      <c r="O52" s="88">
        <v>44256</v>
      </c>
      <c r="P52" s="95">
        <f t="shared" si="39"/>
        <v>631.33333333333337</v>
      </c>
    </row>
    <row r="53" spans="1:23" s="42" customFormat="1" x14ac:dyDescent="0.2">
      <c r="A53" s="80"/>
      <c r="E53" s="80"/>
      <c r="F53" s="1"/>
      <c r="G53" s="1"/>
      <c r="H53" s="1"/>
      <c r="I53" s="1"/>
      <c r="J53" s="1"/>
      <c r="K53" s="1"/>
      <c r="L53" s="1"/>
      <c r="N53" s="95">
        <f>'[8]BD construcción mensual'!BQ211</f>
        <v>612</v>
      </c>
      <c r="O53" s="88">
        <v>44287</v>
      </c>
      <c r="P53" s="95">
        <f t="shared" si="39"/>
        <v>629.41666666666663</v>
      </c>
    </row>
    <row r="54" spans="1:23" s="42" customFormat="1" x14ac:dyDescent="0.2">
      <c r="A54" s="80"/>
      <c r="E54" s="80"/>
      <c r="F54" s="1"/>
      <c r="G54" s="1"/>
      <c r="H54" s="1"/>
      <c r="I54" s="1"/>
      <c r="J54" s="1"/>
      <c r="K54" s="1"/>
      <c r="L54" s="1"/>
      <c r="N54" s="95">
        <f>'[8]BD construcción mensual'!BQ212</f>
        <v>612</v>
      </c>
      <c r="O54" s="88">
        <v>44317</v>
      </c>
      <c r="P54" s="95">
        <f t="shared" si="39"/>
        <v>627.41666666666663</v>
      </c>
    </row>
    <row r="55" spans="1:23" s="42" customFormat="1" x14ac:dyDescent="0.2">
      <c r="A55" s="80"/>
      <c r="E55" s="80"/>
      <c r="F55" s="1"/>
      <c r="G55" s="1"/>
      <c r="H55" s="1"/>
      <c r="I55" s="1"/>
      <c r="J55" s="1"/>
      <c r="K55" s="1"/>
      <c r="L55" s="1"/>
      <c r="N55" s="95">
        <f>'[8]BD construcción mensual'!BQ213</f>
        <v>603</v>
      </c>
      <c r="O55" s="88">
        <v>44348</v>
      </c>
      <c r="P55" s="95">
        <f t="shared" si="39"/>
        <v>625</v>
      </c>
    </row>
    <row r="56" spans="1:23" s="42" customFormat="1" x14ac:dyDescent="0.2">
      <c r="A56" s="80"/>
      <c r="E56" s="80"/>
      <c r="F56" s="1"/>
      <c r="G56" s="1"/>
      <c r="H56" s="1"/>
      <c r="I56" s="1"/>
      <c r="J56" s="1"/>
      <c r="K56" s="1"/>
      <c r="L56" s="1"/>
      <c r="N56" s="95">
        <f>'[8]BD construcción mensual'!BQ214</f>
        <v>605</v>
      </c>
      <c r="O56" s="88">
        <v>44378</v>
      </c>
      <c r="P56" s="95">
        <f t="shared" si="39"/>
        <v>622.66666666666663</v>
      </c>
    </row>
    <row r="57" spans="1:23" s="42" customFormat="1" x14ac:dyDescent="0.2">
      <c r="A57" s="80"/>
      <c r="E57" s="80"/>
      <c r="F57" s="1"/>
      <c r="G57" s="1"/>
      <c r="H57" s="1"/>
      <c r="I57" s="1"/>
      <c r="J57" s="1"/>
      <c r="K57" s="1"/>
      <c r="L57" s="1"/>
      <c r="N57" s="95">
        <f>'[8]BD construcción mensual'!BQ215</f>
        <v>594</v>
      </c>
      <c r="O57" s="88">
        <v>44409</v>
      </c>
      <c r="P57" s="95">
        <f t="shared" si="39"/>
        <v>619.33333333333337</v>
      </c>
    </row>
    <row r="58" spans="1:23" s="42" customFormat="1" x14ac:dyDescent="0.2">
      <c r="A58" s="80"/>
      <c r="E58" s="80"/>
      <c r="F58" s="1"/>
      <c r="G58" s="1"/>
      <c r="H58" s="1"/>
      <c r="I58" s="1"/>
      <c r="J58" s="1"/>
      <c r="K58" s="1"/>
      <c r="L58" s="1"/>
      <c r="N58" s="95">
        <f>'[8]BD construcción mensual'!BQ216</f>
        <v>593</v>
      </c>
      <c r="O58" s="88">
        <v>44440</v>
      </c>
      <c r="P58" s="95">
        <f t="shared" si="39"/>
        <v>615.91666666666663</v>
      </c>
    </row>
    <row r="59" spans="1:23" s="42" customFormat="1" x14ac:dyDescent="0.2">
      <c r="A59" s="80"/>
      <c r="E59" s="80"/>
      <c r="F59" s="1"/>
      <c r="G59" s="1"/>
      <c r="H59" s="1"/>
      <c r="I59" s="1"/>
      <c r="J59" s="1"/>
      <c r="K59" s="1"/>
      <c r="L59" s="1"/>
      <c r="N59" s="95">
        <f>'[8]BD construcción mensual'!BQ217</f>
        <v>587</v>
      </c>
      <c r="O59" s="88">
        <v>44470</v>
      </c>
      <c r="P59" s="95">
        <f t="shared" si="39"/>
        <v>612</v>
      </c>
    </row>
    <row r="60" spans="1:23" s="42" customFormat="1" x14ac:dyDescent="0.2">
      <c r="A60" s="80"/>
      <c r="E60" s="80"/>
      <c r="F60" s="1"/>
      <c r="G60" s="1"/>
      <c r="H60" s="1"/>
      <c r="I60" s="1"/>
      <c r="J60" s="1"/>
      <c r="K60" s="1"/>
      <c r="L60" s="1"/>
      <c r="N60" s="95">
        <f>'[8]BD construcción mensual'!BQ218</f>
        <v>591</v>
      </c>
      <c r="O60" s="88">
        <v>44501</v>
      </c>
      <c r="P60" s="95">
        <f t="shared" si="39"/>
        <v>608.08333333333337</v>
      </c>
    </row>
    <row r="61" spans="1:23" s="42" customFormat="1" x14ac:dyDescent="0.2">
      <c r="A61" s="80"/>
      <c r="E61" s="80"/>
      <c r="F61" s="1"/>
      <c r="G61" s="1"/>
      <c r="H61" s="1"/>
      <c r="I61" s="1"/>
      <c r="J61" s="1"/>
      <c r="K61" s="1"/>
      <c r="L61" s="1"/>
      <c r="N61" s="95">
        <f>'[8]BD construcción mensual'!BQ219</f>
        <v>589</v>
      </c>
      <c r="O61" s="88">
        <v>44531</v>
      </c>
      <c r="P61" s="95">
        <f t="shared" si="39"/>
        <v>604.58333333333337</v>
      </c>
    </row>
    <row r="62" spans="1:23" s="42" customFormat="1" x14ac:dyDescent="0.2">
      <c r="A62" s="80"/>
      <c r="E62" s="80"/>
      <c r="F62" s="1"/>
      <c r="G62" s="1"/>
      <c r="H62" s="1"/>
      <c r="I62" s="1"/>
      <c r="J62" s="1"/>
      <c r="K62" s="1"/>
      <c r="L62" s="1"/>
      <c r="N62" s="95">
        <f>'[8]BD construcción mensual'!BQ220</f>
        <v>570</v>
      </c>
      <c r="O62" s="88">
        <v>44562</v>
      </c>
      <c r="P62" s="95">
        <f t="shared" si="39"/>
        <v>599.91666666666663</v>
      </c>
    </row>
    <row r="63" spans="1:23" s="42" customFormat="1" x14ac:dyDescent="0.2">
      <c r="A63" s="80"/>
      <c r="E63" s="80"/>
      <c r="F63" s="1"/>
      <c r="G63" s="1"/>
      <c r="H63" s="1"/>
      <c r="I63" s="1"/>
      <c r="J63" s="1"/>
      <c r="K63" s="1"/>
      <c r="L63" s="1"/>
      <c r="N63" s="95">
        <f>'[8]BD construcción mensual'!BQ221</f>
        <v>563</v>
      </c>
      <c r="O63" s="88">
        <v>44593</v>
      </c>
      <c r="P63" s="95">
        <f t="shared" ref="P63" si="40">+AVERAGE(N52:N63)</f>
        <v>595.16666666666663</v>
      </c>
    </row>
    <row r="64" spans="1:23" s="42" customFormat="1" x14ac:dyDescent="0.2">
      <c r="A64" s="80"/>
      <c r="E64" s="80"/>
      <c r="F64" s="1"/>
      <c r="G64" s="1"/>
      <c r="H64" s="1"/>
      <c r="I64" s="1"/>
      <c r="J64" s="1"/>
      <c r="K64" s="1"/>
      <c r="L64" s="1"/>
      <c r="N64" s="95">
        <f>'[8]BD construcción mensual'!BQ222</f>
        <v>559</v>
      </c>
      <c r="O64" s="88">
        <v>44621</v>
      </c>
      <c r="P64" s="95">
        <f t="shared" ref="P64" si="41">+AVERAGE(N53:N64)</f>
        <v>589.83333333333337</v>
      </c>
    </row>
    <row r="65" spans="1:16" s="42" customFormat="1" x14ac:dyDescent="0.2">
      <c r="A65" s="80"/>
      <c r="E65" s="80"/>
      <c r="F65" s="1"/>
      <c r="G65" s="1"/>
      <c r="H65" s="1"/>
      <c r="I65" s="1"/>
      <c r="J65" s="1"/>
      <c r="K65" s="1"/>
      <c r="L65" s="1"/>
      <c r="N65" s="95">
        <f>'[8]BD construcción mensual'!BQ223</f>
        <v>540</v>
      </c>
      <c r="O65" s="88">
        <v>44652</v>
      </c>
      <c r="P65" s="95">
        <f t="shared" ref="P65" si="42">+AVERAGE(N54:N65)</f>
        <v>583.83333333333337</v>
      </c>
    </row>
    <row r="66" spans="1:16" s="42" customFormat="1" x14ac:dyDescent="0.2">
      <c r="A66" s="80"/>
      <c r="E66" s="80"/>
      <c r="F66" s="1"/>
      <c r="G66" s="1"/>
      <c r="H66" s="1"/>
      <c r="I66" s="1"/>
      <c r="J66" s="1"/>
      <c r="K66" s="1"/>
      <c r="L66" s="1"/>
      <c r="N66" s="95">
        <f>'[8]BD construcción mensual'!BQ224</f>
        <v>533</v>
      </c>
      <c r="O66" s="88">
        <v>44682</v>
      </c>
      <c r="P66" s="95">
        <f t="shared" ref="P66" si="43">+AVERAGE(N55:N66)</f>
        <v>577.25</v>
      </c>
    </row>
    <row r="67" spans="1:16" s="42" customFormat="1" x14ac:dyDescent="0.2">
      <c r="A67" s="80"/>
      <c r="E67" s="80"/>
      <c r="F67" s="1"/>
      <c r="G67" s="1"/>
      <c r="H67" s="1"/>
      <c r="I67" s="1"/>
      <c r="J67" s="1"/>
      <c r="K67" s="1"/>
      <c r="L67" s="1"/>
      <c r="N67" s="95">
        <f>'[8]BD construcción mensual'!BQ225</f>
        <v>539</v>
      </c>
      <c r="O67" s="88">
        <v>44713</v>
      </c>
      <c r="P67" s="95">
        <f t="shared" ref="P67" si="44">+AVERAGE(N56:N67)</f>
        <v>571.91666666666663</v>
      </c>
    </row>
    <row r="68" spans="1:16" s="42" customFormat="1" x14ac:dyDescent="0.2">
      <c r="A68" s="80"/>
      <c r="E68" s="80"/>
      <c r="F68" s="1"/>
      <c r="G68" s="1"/>
      <c r="H68" s="1"/>
      <c r="I68" s="1"/>
      <c r="J68" s="1"/>
      <c r="K68" s="1"/>
      <c r="L68" s="1"/>
      <c r="N68" s="95">
        <f>'[8]BD construcción mensual'!BQ226</f>
        <v>536</v>
      </c>
      <c r="O68" s="88">
        <v>44743</v>
      </c>
      <c r="P68" s="95">
        <f t="shared" ref="P68" si="45">+AVERAGE(N57:N68)</f>
        <v>566.16666666666663</v>
      </c>
    </row>
    <row r="69" spans="1:16" s="42" customFormat="1" x14ac:dyDescent="0.2">
      <c r="A69" s="80"/>
      <c r="E69" s="80"/>
      <c r="F69" s="1"/>
      <c r="G69" s="1"/>
      <c r="H69" s="1"/>
      <c r="I69" s="1"/>
      <c r="J69" s="1"/>
      <c r="K69" s="1"/>
      <c r="L69" s="1"/>
      <c r="N69" s="95">
        <f>'[8]BD construcción mensual'!BQ227</f>
        <v>534</v>
      </c>
      <c r="O69" s="88">
        <v>44774</v>
      </c>
      <c r="P69" s="95">
        <f t="shared" ref="P69" si="46">+AVERAGE(N58:N69)</f>
        <v>561.16666666666663</v>
      </c>
    </row>
    <row r="70" spans="1:16" s="42" customFormat="1" x14ac:dyDescent="0.2">
      <c r="A70" s="80"/>
      <c r="E70" s="80"/>
      <c r="F70" s="1"/>
      <c r="G70" s="1"/>
      <c r="H70" s="1"/>
      <c r="I70" s="1"/>
      <c r="J70" s="1"/>
      <c r="K70" s="1"/>
      <c r="L70" s="1"/>
      <c r="N70" s="95">
        <f>'[8]BD construcción mensual'!BQ228</f>
        <v>544</v>
      </c>
      <c r="O70" s="88">
        <v>44805</v>
      </c>
      <c r="P70" s="95">
        <f t="shared" ref="P70" si="47">+AVERAGE(N59:N70)</f>
        <v>557.08333333333337</v>
      </c>
    </row>
    <row r="71" spans="1:16" s="42" customFormat="1" x14ac:dyDescent="0.2">
      <c r="A71" s="80"/>
      <c r="E71" s="80"/>
      <c r="F71" s="1"/>
      <c r="G71" s="1"/>
      <c r="H71" s="1"/>
      <c r="I71" s="1"/>
      <c r="J71" s="1"/>
      <c r="K71" s="1"/>
      <c r="L71" s="1"/>
      <c r="N71" s="95">
        <f>'[8]BD construcción mensual'!BQ229</f>
        <v>535</v>
      </c>
      <c r="O71" s="88">
        <v>44835</v>
      </c>
      <c r="P71" s="95">
        <f>+AVERAGE(N60:N71)</f>
        <v>552.75</v>
      </c>
    </row>
    <row r="72" spans="1:16" s="42" customFormat="1" x14ac:dyDescent="0.2">
      <c r="A72" s="80"/>
      <c r="E72" s="80"/>
      <c r="F72" s="1"/>
      <c r="G72" s="1"/>
      <c r="H72" s="1"/>
      <c r="I72" s="1"/>
      <c r="J72" s="1"/>
      <c r="K72" s="1"/>
      <c r="L72" s="1"/>
      <c r="N72" s="95"/>
      <c r="P72" s="95"/>
    </row>
    <row r="73" spans="1:16" s="42" customFormat="1" x14ac:dyDescent="0.2">
      <c r="A73" s="80"/>
      <c r="E73" s="80"/>
      <c r="F73" s="1"/>
      <c r="G73" s="1"/>
      <c r="H73" s="1"/>
      <c r="I73" s="1"/>
      <c r="J73" s="1"/>
      <c r="K73" s="1"/>
      <c r="L73" s="1"/>
      <c r="N73" s="95"/>
      <c r="P73" s="95"/>
    </row>
    <row r="74" spans="1:16" s="42" customFormat="1" x14ac:dyDescent="0.2">
      <c r="A74" s="80"/>
      <c r="E74" s="80"/>
      <c r="F74" s="1"/>
      <c r="G74" s="1"/>
      <c r="H74" s="1"/>
      <c r="I74" s="1"/>
      <c r="J74" s="1"/>
      <c r="K74" s="1"/>
      <c r="L74" s="1"/>
      <c r="M74" s="95"/>
      <c r="N74" s="95"/>
      <c r="P74" s="95"/>
    </row>
    <row r="75" spans="1:16" s="42" customFormat="1" x14ac:dyDescent="0.2">
      <c r="A75" s="80"/>
      <c r="E75" s="80"/>
      <c r="F75" s="1"/>
      <c r="G75" s="1"/>
      <c r="H75" s="1"/>
      <c r="I75" s="1"/>
      <c r="J75" s="1"/>
      <c r="K75" s="1"/>
      <c r="L75" s="1"/>
      <c r="M75" s="95"/>
      <c r="N75" s="95"/>
      <c r="P75" s="95"/>
    </row>
    <row r="76" spans="1:16" s="42" customFormat="1" x14ac:dyDescent="0.2">
      <c r="A76" s="80"/>
      <c r="E76" s="80"/>
      <c r="F76" s="1"/>
      <c r="G76" s="1"/>
      <c r="H76" s="1"/>
      <c r="I76" s="1"/>
      <c r="J76" s="1"/>
      <c r="K76" s="1"/>
      <c r="L76" s="1"/>
      <c r="M76" s="95"/>
      <c r="N76" s="95"/>
      <c r="P76" s="95"/>
    </row>
    <row r="77" spans="1:16" s="42" customFormat="1" x14ac:dyDescent="0.2">
      <c r="A77" s="80"/>
      <c r="E77" s="80"/>
      <c r="F77" s="1"/>
      <c r="G77" s="1"/>
      <c r="H77" s="1"/>
      <c r="I77" s="1"/>
      <c r="J77" s="1"/>
      <c r="K77" s="1"/>
      <c r="L77" s="1"/>
      <c r="M77" s="95"/>
      <c r="N77" s="95"/>
      <c r="P77" s="95"/>
    </row>
    <row r="78" spans="1:16" s="42" customFormat="1" x14ac:dyDescent="0.2">
      <c r="A78" s="80"/>
      <c r="E78" s="80"/>
      <c r="F78" s="1"/>
      <c r="G78" s="1"/>
      <c r="H78" s="1"/>
      <c r="I78" s="1"/>
      <c r="J78" s="1"/>
      <c r="K78" s="1"/>
      <c r="L78" s="1"/>
      <c r="M78" s="95"/>
      <c r="N78" s="95"/>
      <c r="P78" s="95"/>
    </row>
    <row r="79" spans="1:16" s="42" customFormat="1" x14ac:dyDescent="0.2">
      <c r="A79" s="80"/>
      <c r="E79" s="80"/>
      <c r="F79" s="1"/>
      <c r="G79" s="1"/>
      <c r="H79" s="1"/>
      <c r="I79" s="1"/>
      <c r="J79" s="1"/>
      <c r="K79" s="1"/>
      <c r="L79" s="1"/>
      <c r="M79" s="95"/>
      <c r="N79" s="95"/>
      <c r="P79" s="95"/>
    </row>
    <row r="80" spans="1:16" s="42" customFormat="1" x14ac:dyDescent="0.2">
      <c r="A80" s="80"/>
      <c r="E80" s="80"/>
      <c r="F80" s="1"/>
      <c r="G80" s="1"/>
      <c r="H80" s="1"/>
      <c r="I80" s="1"/>
      <c r="J80" s="1"/>
      <c r="K80" s="1"/>
      <c r="L80" s="1"/>
      <c r="M80" s="95"/>
      <c r="N80" s="95"/>
      <c r="P80" s="95"/>
    </row>
    <row r="81" spans="1:16" s="42" customFormat="1" x14ac:dyDescent="0.2">
      <c r="A81" s="80"/>
      <c r="E81" s="80"/>
      <c r="F81" s="1"/>
      <c r="G81" s="1"/>
      <c r="H81" s="1"/>
      <c r="I81" s="1"/>
      <c r="J81" s="1"/>
      <c r="K81" s="1"/>
      <c r="L81" s="1"/>
      <c r="M81" s="95"/>
      <c r="N81" s="95"/>
      <c r="P81" s="95"/>
    </row>
    <row r="82" spans="1:16" s="42" customFormat="1" x14ac:dyDescent="0.2">
      <c r="A82" s="80"/>
      <c r="E82" s="80"/>
      <c r="F82" s="1"/>
      <c r="G82" s="1"/>
      <c r="H82" s="1"/>
      <c r="I82" s="1"/>
      <c r="J82" s="1"/>
      <c r="K82" s="1"/>
      <c r="L82" s="1"/>
      <c r="M82" s="95"/>
      <c r="N82" s="95"/>
      <c r="P82" s="95"/>
    </row>
    <row r="83" spans="1:16" s="42" customFormat="1" x14ac:dyDescent="0.2">
      <c r="A83" s="80"/>
      <c r="E83" s="80"/>
      <c r="F83" s="1"/>
      <c r="G83" s="1"/>
      <c r="H83" s="1"/>
      <c r="I83" s="1"/>
      <c r="J83" s="1"/>
      <c r="K83" s="1"/>
      <c r="L83" s="1"/>
      <c r="N83" s="95"/>
      <c r="P83" s="95"/>
    </row>
    <row r="84" spans="1:16" s="42" customFormat="1" x14ac:dyDescent="0.2">
      <c r="A84" s="80"/>
      <c r="E84" s="80"/>
      <c r="F84" s="1"/>
      <c r="G84" s="1"/>
      <c r="H84" s="1"/>
      <c r="I84" s="1"/>
      <c r="J84" s="1"/>
      <c r="K84" s="1"/>
      <c r="L84" s="1"/>
      <c r="N84" s="95"/>
      <c r="P84" s="95"/>
    </row>
    <row r="85" spans="1:16" s="42" customFormat="1" x14ac:dyDescent="0.2">
      <c r="A85" s="80"/>
      <c r="E85" s="80"/>
      <c r="F85" s="1"/>
      <c r="G85" s="1"/>
      <c r="H85" s="1"/>
      <c r="I85" s="1"/>
      <c r="J85" s="1"/>
      <c r="K85" s="1"/>
      <c r="L85" s="1"/>
      <c r="N85" s="95"/>
      <c r="P85" s="95"/>
    </row>
    <row r="86" spans="1:16" s="42" customFormat="1" x14ac:dyDescent="0.2">
      <c r="A86" s="80"/>
      <c r="E86" s="80"/>
      <c r="F86" s="1"/>
      <c r="G86" s="1"/>
      <c r="H86" s="1"/>
      <c r="I86" s="1"/>
      <c r="J86" s="1"/>
      <c r="K86" s="1"/>
      <c r="L86" s="1"/>
      <c r="N86" s="95"/>
      <c r="P86" s="95"/>
    </row>
    <row r="87" spans="1:16" s="42" customFormat="1" x14ac:dyDescent="0.2">
      <c r="A87" s="80"/>
      <c r="E87" s="80"/>
      <c r="F87" s="1"/>
      <c r="G87" s="1"/>
      <c r="H87" s="1"/>
      <c r="I87" s="1"/>
      <c r="J87" s="1"/>
      <c r="K87" s="1"/>
      <c r="L87" s="1"/>
      <c r="N87" s="95"/>
      <c r="P87" s="95"/>
    </row>
    <row r="88" spans="1:16" s="42" customFormat="1" x14ac:dyDescent="0.2">
      <c r="A88" s="80"/>
      <c r="E88" s="80"/>
      <c r="F88" s="1"/>
      <c r="G88" s="1"/>
      <c r="H88" s="1"/>
      <c r="I88" s="1"/>
      <c r="J88" s="1"/>
      <c r="K88" s="1"/>
      <c r="L88" s="1"/>
      <c r="N88" s="95"/>
      <c r="P88" s="95"/>
    </row>
    <row r="89" spans="1:16" s="42" customFormat="1" x14ac:dyDescent="0.2">
      <c r="A89" s="80"/>
      <c r="E89" s="80"/>
      <c r="F89" s="1"/>
      <c r="G89" s="1"/>
      <c r="H89" s="1"/>
      <c r="I89" s="1"/>
      <c r="J89" s="1"/>
      <c r="K89" s="1"/>
      <c r="L89" s="1"/>
      <c r="N89" s="95"/>
      <c r="P89" s="95"/>
    </row>
    <row r="90" spans="1:16" s="42" customFormat="1" x14ac:dyDescent="0.2">
      <c r="A90" s="80"/>
      <c r="E90" s="80"/>
      <c r="F90" s="1"/>
      <c r="G90" s="1"/>
      <c r="H90" s="1"/>
      <c r="I90" s="1"/>
      <c r="J90" s="1"/>
      <c r="K90" s="1"/>
      <c r="L90" s="1"/>
      <c r="N90" s="95"/>
      <c r="P90" s="95"/>
    </row>
    <row r="91" spans="1:16" s="42" customFormat="1" x14ac:dyDescent="0.2">
      <c r="A91" s="80"/>
      <c r="E91" s="80"/>
      <c r="F91" s="1"/>
      <c r="G91" s="1"/>
      <c r="H91" s="1"/>
      <c r="I91" s="1"/>
      <c r="J91" s="1"/>
      <c r="K91" s="1"/>
      <c r="L91" s="1"/>
      <c r="N91" s="95"/>
      <c r="P91" s="95"/>
    </row>
    <row r="92" spans="1:16" s="42" customFormat="1" x14ac:dyDescent="0.2">
      <c r="A92" s="80"/>
      <c r="E92" s="80"/>
      <c r="F92" s="1"/>
      <c r="G92" s="1"/>
      <c r="H92" s="1"/>
      <c r="I92" s="1"/>
      <c r="J92" s="1"/>
      <c r="K92" s="1"/>
      <c r="L92" s="1"/>
      <c r="N92" s="95"/>
      <c r="P92" s="95"/>
    </row>
    <row r="93" spans="1:16" s="42" customFormat="1" x14ac:dyDescent="0.2">
      <c r="A93" s="80"/>
      <c r="E93" s="80"/>
      <c r="F93" s="1"/>
      <c r="G93" s="1"/>
      <c r="H93" s="1"/>
      <c r="I93" s="1"/>
      <c r="J93" s="1"/>
      <c r="K93" s="1"/>
      <c r="L93" s="1"/>
      <c r="N93" s="95"/>
      <c r="P93" s="95"/>
    </row>
    <row r="94" spans="1:16" s="42" customFormat="1" x14ac:dyDescent="0.2">
      <c r="A94" s="80"/>
      <c r="E94" s="80"/>
      <c r="F94" s="1"/>
      <c r="G94" s="1"/>
      <c r="H94" s="1"/>
      <c r="I94" s="1"/>
      <c r="J94" s="1"/>
      <c r="K94" s="1"/>
      <c r="L94" s="1"/>
      <c r="N94" s="95"/>
      <c r="P94" s="95"/>
    </row>
    <row r="95" spans="1:16" s="42" customFormat="1" x14ac:dyDescent="0.2">
      <c r="A95" s="80"/>
      <c r="E95" s="80"/>
      <c r="F95" s="1"/>
      <c r="G95" s="1"/>
      <c r="H95" s="1"/>
      <c r="I95" s="1"/>
      <c r="J95" s="1"/>
      <c r="K95" s="1"/>
      <c r="L95" s="1"/>
      <c r="N95" s="95"/>
      <c r="P95" s="95"/>
    </row>
    <row r="96" spans="1:16" s="42" customFormat="1" x14ac:dyDescent="0.2">
      <c r="A96" s="80"/>
      <c r="E96" s="80"/>
      <c r="F96" s="1"/>
      <c r="G96" s="1"/>
      <c r="H96" s="1"/>
      <c r="I96" s="1"/>
      <c r="J96" s="1"/>
      <c r="K96" s="1"/>
      <c r="L96" s="1"/>
      <c r="N96" s="95"/>
      <c r="P96" s="95"/>
    </row>
    <row r="97" spans="1:16" s="42" customFormat="1" x14ac:dyDescent="0.2">
      <c r="A97" s="80"/>
      <c r="E97" s="80"/>
      <c r="F97" s="1"/>
      <c r="G97" s="1"/>
      <c r="H97" s="1"/>
      <c r="I97" s="1"/>
      <c r="J97" s="1"/>
      <c r="K97" s="1"/>
      <c r="L97" s="1"/>
      <c r="N97" s="95"/>
      <c r="P97" s="95"/>
    </row>
    <row r="98" spans="1:16" s="42" customFormat="1" x14ac:dyDescent="0.2">
      <c r="A98" s="80"/>
      <c r="E98" s="80"/>
      <c r="F98" s="1"/>
      <c r="G98" s="1"/>
      <c r="H98" s="1"/>
      <c r="I98" s="1"/>
      <c r="J98" s="1"/>
      <c r="K98" s="1"/>
      <c r="L98" s="1"/>
      <c r="N98" s="95"/>
      <c r="P98" s="95"/>
    </row>
    <row r="99" spans="1:16" s="42" customFormat="1" x14ac:dyDescent="0.2">
      <c r="A99" s="80"/>
      <c r="E99" s="81"/>
      <c r="L99" s="1"/>
      <c r="N99" s="95"/>
      <c r="P99" s="95"/>
    </row>
    <row r="100" spans="1:16" s="42" customFormat="1" x14ac:dyDescent="0.2">
      <c r="A100" s="80"/>
      <c r="E100" s="81"/>
      <c r="L100" s="1"/>
      <c r="N100" s="95"/>
      <c r="P100" s="95"/>
    </row>
    <row r="101" spans="1:16" s="42" customFormat="1" x14ac:dyDescent="0.2">
      <c r="A101" s="80"/>
      <c r="E101" s="81"/>
      <c r="L101" s="1"/>
      <c r="N101" s="95"/>
      <c r="P101" s="95"/>
    </row>
    <row r="102" spans="1:16" s="42" customFormat="1" x14ac:dyDescent="0.2">
      <c r="A102" s="80"/>
      <c r="E102" s="81"/>
      <c r="L102" s="1"/>
      <c r="N102" s="95"/>
      <c r="P102" s="95"/>
    </row>
    <row r="103" spans="1:16" s="42" customFormat="1" x14ac:dyDescent="0.2">
      <c r="A103" s="80"/>
      <c r="E103" s="81"/>
      <c r="L103" s="1"/>
      <c r="N103" s="95"/>
      <c r="P103" s="95"/>
    </row>
    <row r="104" spans="1:16" s="42" customFormat="1" x14ac:dyDescent="0.2">
      <c r="A104" s="80"/>
      <c r="E104" s="81"/>
      <c r="L104" s="1"/>
      <c r="N104" s="95"/>
      <c r="P104" s="95"/>
    </row>
    <row r="105" spans="1:16" s="42" customFormat="1" x14ac:dyDescent="0.2">
      <c r="A105" s="80"/>
      <c r="E105" s="81"/>
      <c r="L105" s="1"/>
      <c r="N105" s="95"/>
      <c r="P105" s="95"/>
    </row>
    <row r="106" spans="1:16" s="42" customFormat="1" x14ac:dyDescent="0.2">
      <c r="A106" s="80"/>
      <c r="E106" s="81"/>
      <c r="L106" s="1"/>
    </row>
    <row r="107" spans="1:16" s="42" customFormat="1" x14ac:dyDescent="0.2">
      <c r="A107" s="80"/>
      <c r="L107" s="1"/>
    </row>
    <row r="108" spans="1:16" s="42" customFormat="1" x14ac:dyDescent="0.2">
      <c r="A108" s="80"/>
      <c r="L108" s="1"/>
    </row>
    <row r="109" spans="1:16" s="42" customFormat="1" x14ac:dyDescent="0.2">
      <c r="A109" s="80"/>
      <c r="L109" s="1"/>
    </row>
    <row r="110" spans="1:16" s="42" customFormat="1" x14ac:dyDescent="0.2">
      <c r="A110" s="80"/>
      <c r="L110" s="1"/>
    </row>
    <row r="111" spans="1:16" s="42" customFormat="1" x14ac:dyDescent="0.2">
      <c r="A111" s="80"/>
      <c r="K111" s="1"/>
      <c r="L111" s="1"/>
    </row>
    <row r="112" spans="1:16" s="42" customFormat="1" x14ac:dyDescent="0.2">
      <c r="A112" s="80"/>
      <c r="K112" s="1"/>
      <c r="L112" s="1"/>
    </row>
    <row r="113" spans="1:12" s="42" customFormat="1" x14ac:dyDescent="0.2">
      <c r="A113" s="80"/>
      <c r="K113" s="1"/>
      <c r="L113" s="1"/>
    </row>
    <row r="114" spans="1:12" s="42" customFormat="1" x14ac:dyDescent="0.2">
      <c r="A114" s="80"/>
      <c r="K114" s="1"/>
      <c r="L114" s="1"/>
    </row>
    <row r="115" spans="1:12" s="42" customFormat="1" x14ac:dyDescent="0.2">
      <c r="A115" s="80"/>
      <c r="K115" s="1"/>
      <c r="L115" s="1"/>
    </row>
    <row r="116" spans="1:12" s="42" customFormat="1" x14ac:dyDescent="0.2">
      <c r="A116" s="80"/>
      <c r="K116" s="1"/>
      <c r="L116" s="1"/>
    </row>
    <row r="117" spans="1:12" s="42" customFormat="1" x14ac:dyDescent="0.2">
      <c r="A117" s="80"/>
      <c r="K117" s="1"/>
      <c r="L117" s="1"/>
    </row>
    <row r="118" spans="1:12" s="42" customFormat="1" x14ac:dyDescent="0.2">
      <c r="A118" s="80"/>
      <c r="K118" s="1"/>
      <c r="L118" s="1"/>
    </row>
    <row r="119" spans="1:12" s="42" customFormat="1" x14ac:dyDescent="0.2">
      <c r="A119" s="80"/>
      <c r="K119" s="1"/>
      <c r="L119" s="1"/>
    </row>
    <row r="120" spans="1:12" s="42" customFormat="1" x14ac:dyDescent="0.2">
      <c r="A120" s="80"/>
      <c r="K120" s="1"/>
      <c r="L120" s="1"/>
    </row>
    <row r="121" spans="1:12" s="42" customFormat="1" x14ac:dyDescent="0.2">
      <c r="A121" s="80"/>
      <c r="K121" s="1"/>
      <c r="L121" s="1"/>
    </row>
    <row r="122" spans="1:12" s="42" customFormat="1" x14ac:dyDescent="0.2">
      <c r="A122" s="80"/>
      <c r="K122" s="1"/>
      <c r="L122" s="1"/>
    </row>
    <row r="123" spans="1:12" s="42" customFormat="1" x14ac:dyDescent="0.2">
      <c r="A123" s="80"/>
      <c r="J123" s="1"/>
      <c r="K123" s="1"/>
      <c r="L123" s="1"/>
    </row>
    <row r="124" spans="1:12" s="42" customFormat="1" x14ac:dyDescent="0.2">
      <c r="A124" s="80"/>
      <c r="J124" s="1"/>
      <c r="K124" s="1"/>
      <c r="L124" s="1"/>
    </row>
    <row r="125" spans="1:12" s="42" customFormat="1" x14ac:dyDescent="0.2">
      <c r="A125" s="80"/>
      <c r="J125" s="1"/>
      <c r="K125" s="1"/>
      <c r="L125" s="1"/>
    </row>
    <row r="126" spans="1:12" s="42" customFormat="1" x14ac:dyDescent="0.2">
      <c r="A126" s="80"/>
      <c r="J126" s="1"/>
      <c r="K126" s="1"/>
      <c r="L126" s="1"/>
    </row>
    <row r="127" spans="1:12" s="42" customFormat="1" x14ac:dyDescent="0.2">
      <c r="A127" s="80"/>
      <c r="J127" s="1"/>
      <c r="K127" s="1"/>
      <c r="L127" s="1"/>
    </row>
    <row r="128" spans="1:12" s="42" customFormat="1" x14ac:dyDescent="0.2">
      <c r="A128" s="80"/>
      <c r="J128" s="1"/>
      <c r="K128" s="1"/>
      <c r="L128" s="1"/>
    </row>
    <row r="129" spans="1:16" s="42" customFormat="1" x14ac:dyDescent="0.2">
      <c r="A129" s="80"/>
      <c r="J129" s="1"/>
      <c r="K129" s="1"/>
      <c r="L129" s="1"/>
    </row>
    <row r="130" spans="1:16" s="42" customFormat="1" x14ac:dyDescent="0.2">
      <c r="A130" s="80"/>
      <c r="J130" s="1"/>
      <c r="K130" s="1"/>
      <c r="L130" s="1"/>
    </row>
    <row r="131" spans="1:16" s="42" customFormat="1" x14ac:dyDescent="0.2">
      <c r="A131" s="80"/>
      <c r="J131" s="1"/>
      <c r="K131" s="1"/>
      <c r="L131" s="1"/>
    </row>
    <row r="132" spans="1:16" s="42" customFormat="1" x14ac:dyDescent="0.2">
      <c r="A132" s="80"/>
      <c r="J132" s="1"/>
      <c r="K132" s="1"/>
      <c r="L132" s="1"/>
    </row>
    <row r="133" spans="1:16" s="42" customFormat="1" x14ac:dyDescent="0.2">
      <c r="A133" s="80"/>
      <c r="J133" s="1"/>
      <c r="K133" s="1"/>
      <c r="L133" s="1"/>
    </row>
    <row r="134" spans="1:16" s="42" customFormat="1" x14ac:dyDescent="0.2">
      <c r="A134" s="80"/>
      <c r="J134" s="1"/>
      <c r="K134" s="1"/>
      <c r="L134" s="1"/>
    </row>
    <row r="135" spans="1:16" s="42" customFormat="1" x14ac:dyDescent="0.2">
      <c r="A135" s="80"/>
      <c r="I135" s="1"/>
      <c r="J135" s="1"/>
      <c r="K135" s="1"/>
      <c r="L135" s="1"/>
    </row>
    <row r="136" spans="1:16" s="42" customFormat="1" x14ac:dyDescent="0.2">
      <c r="A136" s="82"/>
      <c r="I136" s="3"/>
      <c r="J136" s="3"/>
      <c r="K136" s="3"/>
      <c r="L136" s="3"/>
    </row>
    <row r="137" spans="1:16" s="42" customFormat="1" x14ac:dyDescent="0.2">
      <c r="A137" s="82"/>
      <c r="I137" s="3"/>
      <c r="J137" s="3"/>
      <c r="K137" s="3"/>
      <c r="L137" s="3"/>
    </row>
    <row r="138" spans="1:16" s="42" customFormat="1" x14ac:dyDescent="0.2">
      <c r="A138" s="82"/>
      <c r="I138" s="3"/>
      <c r="J138" s="3"/>
      <c r="K138" s="3"/>
      <c r="L138" s="3"/>
    </row>
    <row r="139" spans="1:16" s="42" customFormat="1" x14ac:dyDescent="0.2">
      <c r="A139" s="82"/>
      <c r="I139" s="3"/>
      <c r="J139" s="3"/>
      <c r="K139" s="3"/>
      <c r="L139" s="3"/>
    </row>
    <row r="140" spans="1:16" s="42" customFormat="1" x14ac:dyDescent="0.2">
      <c r="A140" s="82"/>
      <c r="I140" s="3"/>
      <c r="J140" s="3"/>
      <c r="K140" s="3"/>
      <c r="L140" s="3"/>
    </row>
    <row r="141" spans="1:16" s="42" customFormat="1" x14ac:dyDescent="0.2">
      <c r="A141" s="82"/>
      <c r="I141" s="3"/>
      <c r="J141" s="3"/>
      <c r="K141" s="3"/>
      <c r="L141" s="3"/>
    </row>
    <row r="142" spans="1:16" s="42" customFormat="1" x14ac:dyDescent="0.2">
      <c r="A142" s="82"/>
      <c r="I142" s="3"/>
      <c r="J142" s="3"/>
      <c r="K142" s="3"/>
      <c r="L142" s="3"/>
    </row>
    <row r="143" spans="1:16" s="42" customFormat="1" x14ac:dyDescent="0.2">
      <c r="A143" s="82"/>
      <c r="I143" s="3"/>
      <c r="J143" s="3"/>
      <c r="K143" s="3"/>
      <c r="L143" s="3"/>
      <c r="N143" s="81"/>
      <c r="O143" s="81"/>
      <c r="P143" s="81"/>
    </row>
    <row r="144" spans="1:16" s="42" customFormat="1" x14ac:dyDescent="0.2">
      <c r="A144" s="82"/>
      <c r="I144" s="3"/>
      <c r="J144" s="3"/>
      <c r="K144" s="3"/>
      <c r="L144" s="3"/>
      <c r="N144" s="81"/>
      <c r="O144" s="81"/>
      <c r="P144" s="81"/>
    </row>
    <row r="145" spans="1:23" s="42" customFormat="1" x14ac:dyDescent="0.2">
      <c r="A145" s="82"/>
      <c r="I145" s="3"/>
      <c r="J145" s="3"/>
      <c r="K145" s="3"/>
      <c r="L145" s="3"/>
      <c r="N145" s="81"/>
      <c r="O145" s="81"/>
      <c r="P145" s="81"/>
    </row>
    <row r="146" spans="1:23" s="78" customFormat="1" x14ac:dyDescent="0.2">
      <c r="A146" s="82"/>
      <c r="E146" s="42"/>
      <c r="F146" s="42"/>
      <c r="G146" s="42"/>
      <c r="H146" s="42"/>
      <c r="I146" s="3"/>
      <c r="J146" s="3"/>
      <c r="K146" s="98"/>
      <c r="L146" s="3"/>
      <c r="M146" s="42"/>
      <c r="N146" s="81"/>
      <c r="O146" s="81"/>
      <c r="P146" s="81"/>
      <c r="Q146" s="42"/>
      <c r="R146" s="42"/>
      <c r="S146" s="42"/>
      <c r="T146" s="42"/>
      <c r="U146" s="42"/>
      <c r="V146" s="42"/>
      <c r="W146" s="42"/>
    </row>
    <row r="147" spans="1:23" s="78" customFormat="1" x14ac:dyDescent="0.2">
      <c r="A147" s="82"/>
      <c r="E147" s="42"/>
      <c r="F147" s="42"/>
      <c r="G147" s="3"/>
      <c r="H147" s="3"/>
      <c r="I147" s="3"/>
      <c r="J147" s="3"/>
      <c r="K147" s="98"/>
      <c r="L147" s="3"/>
      <c r="M147" s="42"/>
      <c r="N147" s="81"/>
      <c r="O147" s="81"/>
      <c r="P147" s="81"/>
      <c r="Q147" s="42"/>
      <c r="R147" s="42"/>
      <c r="S147" s="42"/>
      <c r="T147" s="42"/>
      <c r="U147" s="42"/>
      <c r="V147" s="42"/>
      <c r="W147" s="42"/>
    </row>
    <row r="148" spans="1:23" s="78" customFormat="1" x14ac:dyDescent="0.2">
      <c r="A148" s="82"/>
      <c r="E148" s="42"/>
      <c r="F148" s="42"/>
      <c r="G148" s="3"/>
      <c r="H148" s="3"/>
      <c r="I148" s="3"/>
      <c r="J148" s="3"/>
      <c r="K148" s="98"/>
      <c r="L148" s="3"/>
      <c r="M148" s="42"/>
      <c r="N148" s="81"/>
      <c r="O148" s="81"/>
      <c r="P148" s="81"/>
      <c r="Q148" s="42"/>
      <c r="R148" s="42"/>
      <c r="S148" s="42"/>
      <c r="T148" s="42"/>
      <c r="U148" s="42"/>
      <c r="V148" s="42"/>
      <c r="W148" s="42"/>
    </row>
    <row r="149" spans="1:23" s="78" customFormat="1" x14ac:dyDescent="0.2">
      <c r="A149" s="82"/>
      <c r="E149" s="42"/>
      <c r="F149" s="42"/>
      <c r="G149" s="3"/>
      <c r="H149" s="3"/>
      <c r="I149" s="3"/>
      <c r="J149" s="3"/>
      <c r="K149" s="98"/>
      <c r="L149" s="3"/>
      <c r="M149" s="42"/>
      <c r="N149" s="81"/>
      <c r="O149" s="81"/>
      <c r="P149" s="81"/>
      <c r="Q149" s="42"/>
      <c r="R149" s="42"/>
      <c r="S149" s="42"/>
      <c r="T149" s="42"/>
      <c r="U149" s="42"/>
      <c r="V149" s="42"/>
      <c r="W149" s="42"/>
    </row>
    <row r="150" spans="1:23" x14ac:dyDescent="0.2">
      <c r="A150" s="82"/>
      <c r="E150" s="42"/>
      <c r="F150" s="3"/>
      <c r="G150" s="3"/>
      <c r="H150" s="3"/>
      <c r="I150" s="3"/>
      <c r="J150" s="3"/>
      <c r="M150" s="42"/>
      <c r="Q150" s="42"/>
    </row>
    <row r="151" spans="1:23" x14ac:dyDescent="0.2">
      <c r="A151" s="82"/>
      <c r="E151" s="42"/>
      <c r="F151" s="3"/>
      <c r="G151" s="3"/>
      <c r="H151" s="3"/>
      <c r="I151" s="3"/>
      <c r="J151" s="3"/>
      <c r="M151" s="42"/>
      <c r="Q151" s="42"/>
    </row>
    <row r="152" spans="1:23" x14ac:dyDescent="0.2">
      <c r="A152" s="82"/>
      <c r="E152" s="42"/>
      <c r="F152" s="3"/>
      <c r="G152" s="3"/>
      <c r="H152" s="3"/>
      <c r="I152" s="3"/>
      <c r="J152" s="3"/>
      <c r="M152" s="42"/>
      <c r="Q152" s="42"/>
    </row>
    <row r="153" spans="1:23" x14ac:dyDescent="0.2">
      <c r="A153" s="82"/>
      <c r="E153" s="42"/>
      <c r="F153" s="3"/>
      <c r="G153" s="3"/>
      <c r="H153" s="3"/>
      <c r="I153" s="3"/>
      <c r="J153" s="3"/>
      <c r="M153" s="42"/>
      <c r="Q153" s="42"/>
    </row>
    <row r="154" spans="1:23" x14ac:dyDescent="0.2">
      <c r="A154" s="82"/>
      <c r="E154" s="42"/>
      <c r="F154" s="42"/>
      <c r="G154" s="3"/>
      <c r="H154" s="3"/>
      <c r="I154" s="3"/>
      <c r="J154" s="3"/>
      <c r="M154" s="42"/>
      <c r="Q154" s="42"/>
    </row>
    <row r="155" spans="1:23" x14ac:dyDescent="0.2">
      <c r="A155" s="82"/>
      <c r="E155" s="42"/>
      <c r="F155" s="42"/>
      <c r="G155" s="3"/>
      <c r="H155" s="3"/>
      <c r="I155" s="3"/>
      <c r="J155" s="3"/>
      <c r="M155" s="42"/>
      <c r="Q155" s="42"/>
    </row>
    <row r="156" spans="1:23" x14ac:dyDescent="0.2">
      <c r="A156" s="82"/>
      <c r="E156" s="42"/>
      <c r="F156" s="42"/>
      <c r="G156" s="3"/>
      <c r="H156" s="3"/>
      <c r="I156" s="3"/>
      <c r="J156" s="3"/>
      <c r="M156" s="42"/>
      <c r="Q156" s="42"/>
    </row>
    <row r="157" spans="1:23" x14ac:dyDescent="0.2">
      <c r="A157" s="82"/>
      <c r="E157" s="42"/>
      <c r="F157" s="42"/>
      <c r="G157" s="3"/>
      <c r="H157" s="3"/>
      <c r="I157" s="3"/>
      <c r="J157" s="3"/>
      <c r="M157" s="42"/>
      <c r="Q157" s="42"/>
    </row>
    <row r="158" spans="1:23" x14ac:dyDescent="0.2">
      <c r="A158" s="82"/>
      <c r="E158" s="42"/>
      <c r="F158" s="42"/>
      <c r="G158" s="3"/>
      <c r="H158" s="3"/>
      <c r="I158" s="3"/>
      <c r="J158" s="3"/>
      <c r="M158" s="42"/>
      <c r="Q158" s="42"/>
    </row>
    <row r="159" spans="1:23" x14ac:dyDescent="0.2">
      <c r="A159" s="82"/>
      <c r="E159" s="42"/>
      <c r="F159" s="3"/>
      <c r="G159" s="3"/>
      <c r="H159" s="3"/>
      <c r="I159" s="3"/>
      <c r="J159" s="3"/>
      <c r="M159" s="42"/>
      <c r="Q159" s="42"/>
    </row>
    <row r="160" spans="1:23" x14ac:dyDescent="0.2">
      <c r="A160" s="82"/>
      <c r="E160" s="42"/>
      <c r="F160" s="3"/>
      <c r="G160" s="3"/>
      <c r="H160" s="3"/>
      <c r="I160" s="3"/>
      <c r="J160" s="3"/>
      <c r="M160" s="42"/>
      <c r="Q160" s="42"/>
    </row>
    <row r="161" spans="1:17" x14ac:dyDescent="0.2">
      <c r="A161" s="82"/>
      <c r="E161" s="42"/>
      <c r="F161" s="3"/>
      <c r="G161" s="3"/>
      <c r="H161" s="3"/>
      <c r="I161" s="3"/>
      <c r="J161" s="3"/>
      <c r="M161" s="42"/>
      <c r="Q161" s="42"/>
    </row>
    <row r="162" spans="1:17" x14ac:dyDescent="0.2">
      <c r="A162" s="82"/>
      <c r="E162" s="42"/>
      <c r="F162" s="3"/>
      <c r="G162" s="3"/>
      <c r="H162" s="3"/>
      <c r="I162" s="3"/>
      <c r="J162" s="3"/>
      <c r="M162" s="42"/>
      <c r="Q162" s="42"/>
    </row>
    <row r="163" spans="1:17" x14ac:dyDescent="0.2">
      <c r="A163" s="82"/>
      <c r="E163" s="42"/>
      <c r="F163" s="3"/>
      <c r="G163" s="3"/>
      <c r="H163" s="3"/>
      <c r="I163" s="3"/>
      <c r="J163" s="3"/>
      <c r="M163" s="42"/>
      <c r="Q163" s="42"/>
    </row>
    <row r="164" spans="1:17" x14ac:dyDescent="0.2">
      <c r="A164" s="82"/>
      <c r="E164" s="42"/>
      <c r="F164" s="3"/>
      <c r="G164" s="3"/>
      <c r="H164" s="3"/>
      <c r="I164" s="3"/>
      <c r="J164" s="3"/>
      <c r="M164" s="42"/>
      <c r="Q164" s="42"/>
    </row>
    <row r="165" spans="1:17" x14ac:dyDescent="0.2">
      <c r="A165" s="82"/>
      <c r="E165" s="42"/>
      <c r="F165" s="3"/>
      <c r="G165" s="3"/>
      <c r="H165" s="3"/>
      <c r="I165" s="3"/>
      <c r="J165" s="3"/>
      <c r="M165" s="42"/>
      <c r="Q165" s="42"/>
    </row>
    <row r="166" spans="1:17" x14ac:dyDescent="0.2">
      <c r="A166" s="82"/>
      <c r="E166" s="3"/>
      <c r="F166" s="3"/>
      <c r="G166" s="3"/>
      <c r="H166" s="3"/>
      <c r="I166" s="3"/>
      <c r="J166" s="3"/>
      <c r="M166" s="42"/>
      <c r="Q166" s="42"/>
    </row>
    <row r="167" spans="1:17" x14ac:dyDescent="0.2">
      <c r="A167" s="82"/>
      <c r="E167" s="3"/>
      <c r="F167" s="3"/>
      <c r="G167" s="3"/>
      <c r="H167" s="3"/>
      <c r="I167" s="3"/>
      <c r="J167" s="3"/>
      <c r="M167" s="42"/>
      <c r="Q167" s="42"/>
    </row>
    <row r="168" spans="1:17" x14ac:dyDescent="0.2">
      <c r="A168" s="82"/>
      <c r="E168" s="3"/>
      <c r="F168" s="3"/>
      <c r="G168" s="3"/>
      <c r="H168" s="3"/>
      <c r="I168" s="3"/>
      <c r="J168" s="3"/>
      <c r="M168" s="42"/>
      <c r="Q168" s="42"/>
    </row>
    <row r="169" spans="1:17" x14ac:dyDescent="0.2">
      <c r="A169" s="82"/>
      <c r="E169" s="3"/>
      <c r="F169" s="3"/>
      <c r="G169" s="3"/>
      <c r="H169" s="3"/>
      <c r="I169" s="3"/>
      <c r="J169" s="3"/>
      <c r="M169" s="42"/>
      <c r="Q169" s="42"/>
    </row>
    <row r="170" spans="1:17" x14ac:dyDescent="0.2">
      <c r="A170" s="82"/>
      <c r="E170" s="3"/>
      <c r="F170" s="3"/>
      <c r="G170" s="3"/>
      <c r="H170" s="3"/>
      <c r="I170" s="3"/>
      <c r="J170" s="3"/>
      <c r="M170" s="42"/>
      <c r="Q170" s="42"/>
    </row>
    <row r="171" spans="1:17" x14ac:dyDescent="0.2">
      <c r="A171" s="82"/>
      <c r="E171" s="3"/>
      <c r="F171" s="3"/>
      <c r="G171" s="3"/>
      <c r="H171" s="3"/>
      <c r="I171" s="3"/>
      <c r="J171" s="3"/>
      <c r="M171" s="42"/>
      <c r="Q171" s="42"/>
    </row>
    <row r="172" spans="1:17" x14ac:dyDescent="0.2">
      <c r="A172" s="82"/>
      <c r="E172" s="3"/>
      <c r="F172" s="3"/>
      <c r="G172" s="3"/>
      <c r="H172" s="3"/>
      <c r="I172" s="3"/>
      <c r="J172" s="3"/>
      <c r="M172" s="42"/>
      <c r="Q172" s="42"/>
    </row>
    <row r="173" spans="1:17" x14ac:dyDescent="0.2">
      <c r="A173" s="82"/>
      <c r="D173" s="82"/>
      <c r="E173" s="82"/>
      <c r="F173" s="3"/>
      <c r="G173" s="3"/>
      <c r="H173" s="3"/>
      <c r="I173" s="3"/>
      <c r="J173" s="3"/>
    </row>
    <row r="174" spans="1:17" x14ac:dyDescent="0.2">
      <c r="D174" s="3"/>
      <c r="E174" s="3"/>
      <c r="F174" s="3"/>
      <c r="G174" s="3"/>
      <c r="H174" s="3"/>
      <c r="I174" s="3"/>
      <c r="J174" s="3"/>
    </row>
    <row r="175" spans="1:17" x14ac:dyDescent="0.2">
      <c r="D175" s="3"/>
      <c r="E175" s="3"/>
      <c r="F175" s="3"/>
      <c r="G175" s="3"/>
      <c r="H175" s="3"/>
      <c r="I175" s="3"/>
      <c r="J175" s="3"/>
    </row>
    <row r="176" spans="1:17" x14ac:dyDescent="0.2">
      <c r="D176" s="3"/>
      <c r="E176" s="3"/>
      <c r="F176" s="3"/>
      <c r="G176" s="3"/>
      <c r="H176" s="3"/>
      <c r="I176" s="3"/>
      <c r="J176" s="3"/>
    </row>
    <row r="177" spans="2:10" x14ac:dyDescent="0.2">
      <c r="B177" s="3"/>
      <c r="C177" s="3"/>
      <c r="D177" s="3"/>
      <c r="E177" s="3"/>
      <c r="F177" s="3"/>
      <c r="G177" s="3"/>
      <c r="H177" s="3"/>
      <c r="I177" s="3"/>
      <c r="J177" s="3"/>
    </row>
    <row r="178" spans="2:10" x14ac:dyDescent="0.2">
      <c r="B178" s="3"/>
      <c r="C178" s="3"/>
      <c r="D178" s="3"/>
      <c r="E178" s="3"/>
      <c r="F178" s="3"/>
      <c r="G178" s="3"/>
      <c r="H178" s="3"/>
      <c r="I178" s="3"/>
      <c r="J178" s="3"/>
    </row>
    <row r="179" spans="2:10" x14ac:dyDescent="0.2">
      <c r="B179" s="83"/>
      <c r="C179" s="83"/>
      <c r="D179" s="83"/>
      <c r="E179" s="83"/>
    </row>
    <row r="180" spans="2:10" x14ac:dyDescent="0.2">
      <c r="B180" s="83"/>
      <c r="C180" s="83"/>
      <c r="D180" s="83"/>
      <c r="E180" s="83"/>
    </row>
  </sheetData>
  <mergeCells count="9">
    <mergeCell ref="C31:K31"/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40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4" tint="-0.499984740745262"/>
  </sheetPr>
  <dimension ref="A1:AH306"/>
  <sheetViews>
    <sheetView showGridLines="0" zoomScaleNormal="100" zoomScaleSheetLayoutView="100" workbookViewId="0">
      <selection activeCell="Q31" sqref="Q31"/>
    </sheetView>
  </sheetViews>
  <sheetFormatPr baseColWidth="10" defaultRowHeight="12.75" x14ac:dyDescent="0.2"/>
  <cols>
    <col min="1" max="1" width="1.85546875" style="52" customWidth="1"/>
    <col min="2" max="2" width="13" style="52" customWidth="1"/>
    <col min="3" max="8" width="10.42578125" style="52" customWidth="1"/>
    <col min="9" max="9" width="13.28515625" style="52" customWidth="1"/>
    <col min="10" max="10" width="10.85546875" style="52" customWidth="1"/>
    <col min="11" max="11" width="12.85546875" style="52" customWidth="1"/>
    <col min="12" max="12" width="1.85546875" style="3" customWidth="1"/>
    <col min="13" max="13" width="8.5703125" style="42" customWidth="1"/>
    <col min="14" max="16" width="12.85546875" style="42" customWidth="1"/>
    <col min="17" max="20" width="12.85546875" style="81" customWidth="1"/>
    <col min="21" max="21" width="12.85546875" style="42" customWidth="1"/>
    <col min="22" max="23" width="11.42578125" style="42"/>
    <col min="24" max="16384" width="11.42578125" style="43"/>
  </cols>
  <sheetData>
    <row r="1" spans="1:34" ht="33.75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N1" s="1"/>
      <c r="O1" s="1"/>
      <c r="P1" s="1"/>
    </row>
    <row r="2" spans="1:34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N2" s="95"/>
      <c r="O2" s="47"/>
      <c r="P2" s="87"/>
      <c r="AE2" s="43">
        <v>1900</v>
      </c>
      <c r="AF2" s="43">
        <v>1</v>
      </c>
      <c r="AG2" s="43">
        <v>0</v>
      </c>
      <c r="AH2" s="228">
        <v>0</v>
      </c>
    </row>
    <row r="3" spans="1:34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N3" s="95"/>
      <c r="O3" s="88"/>
      <c r="P3" s="87"/>
      <c r="AE3" s="43">
        <v>1900</v>
      </c>
      <c r="AF3" s="43">
        <v>1</v>
      </c>
      <c r="AG3" s="43">
        <v>0</v>
      </c>
      <c r="AH3" s="228">
        <v>0</v>
      </c>
    </row>
    <row r="4" spans="1:34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N4" s="95"/>
      <c r="O4" s="47"/>
      <c r="P4" s="87"/>
      <c r="AE4" s="43">
        <v>1900</v>
      </c>
      <c r="AF4" s="43">
        <v>1</v>
      </c>
      <c r="AG4" s="43">
        <v>0</v>
      </c>
      <c r="AH4" s="228">
        <v>0</v>
      </c>
    </row>
    <row r="5" spans="1:34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N5" s="95"/>
      <c r="O5" s="47"/>
      <c r="P5" s="87"/>
      <c r="AE5" s="43">
        <v>1900</v>
      </c>
      <c r="AF5" s="43">
        <v>1</v>
      </c>
      <c r="AG5" s="43">
        <v>0</v>
      </c>
      <c r="AH5" s="228">
        <v>0</v>
      </c>
    </row>
    <row r="6" spans="1:34" ht="12.75" customHeight="1" x14ac:dyDescent="0.2">
      <c r="A6" s="44"/>
      <c r="B6" s="363" t="s">
        <v>149</v>
      </c>
      <c r="C6" s="363"/>
      <c r="D6" s="363"/>
      <c r="E6" s="363"/>
      <c r="F6" s="363"/>
      <c r="G6" s="363"/>
      <c r="H6" s="363"/>
      <c r="I6" s="363"/>
      <c r="J6" s="363"/>
      <c r="K6" s="363"/>
      <c r="L6" s="46"/>
      <c r="N6" s="95"/>
      <c r="O6" s="47"/>
      <c r="P6" s="87"/>
      <c r="AE6" s="43">
        <v>1900</v>
      </c>
      <c r="AF6" s="43">
        <v>1</v>
      </c>
      <c r="AG6" s="43">
        <v>0</v>
      </c>
      <c r="AH6" s="228">
        <v>0</v>
      </c>
    </row>
    <row r="7" spans="1:34" x14ac:dyDescent="0.2">
      <c r="A7" s="44"/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46"/>
      <c r="N7" s="95"/>
      <c r="O7" s="47"/>
      <c r="P7" s="87"/>
      <c r="AE7" s="43">
        <v>1900</v>
      </c>
      <c r="AF7" s="43">
        <v>1</v>
      </c>
      <c r="AG7" s="43">
        <v>0</v>
      </c>
      <c r="AH7" s="228">
        <v>0</v>
      </c>
    </row>
    <row r="8" spans="1:34" ht="15" customHeight="1" x14ac:dyDescent="0.2">
      <c r="A8" s="44"/>
      <c r="B8" s="348" t="s">
        <v>214</v>
      </c>
      <c r="C8" s="348"/>
      <c r="D8" s="348"/>
      <c r="E8" s="348"/>
      <c r="F8" s="348"/>
      <c r="G8" s="348"/>
      <c r="H8" s="348"/>
      <c r="I8" s="348"/>
      <c r="J8" s="348"/>
      <c r="K8" s="348"/>
      <c r="L8" s="46"/>
      <c r="N8" s="95"/>
      <c r="O8" s="47"/>
      <c r="P8" s="87"/>
      <c r="AE8" s="43">
        <v>1900</v>
      </c>
      <c r="AF8" s="43">
        <v>1</v>
      </c>
      <c r="AG8" s="43">
        <v>0</v>
      </c>
      <c r="AH8" s="228">
        <v>0</v>
      </c>
    </row>
    <row r="9" spans="1:34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51"/>
      <c r="L9" s="46"/>
      <c r="N9" s="95"/>
      <c r="O9" s="47"/>
      <c r="P9" s="87"/>
      <c r="R9" s="315" t="s">
        <v>32</v>
      </c>
      <c r="S9" s="280">
        <v>11</v>
      </c>
      <c r="V9" s="153"/>
      <c r="W9" s="153"/>
      <c r="AE9" s="43">
        <v>1900</v>
      </c>
      <c r="AF9" s="43">
        <v>1</v>
      </c>
      <c r="AG9" s="43">
        <v>0</v>
      </c>
      <c r="AH9" s="228">
        <v>0</v>
      </c>
    </row>
    <row r="10" spans="1:34" ht="25.5" x14ac:dyDescent="0.2">
      <c r="A10" s="44"/>
      <c r="E10" s="53" t="s">
        <v>208</v>
      </c>
      <c r="F10" s="229" t="s">
        <v>209</v>
      </c>
      <c r="G10" s="230" t="s">
        <v>40</v>
      </c>
      <c r="H10" s="231" t="s">
        <v>210</v>
      </c>
      <c r="L10" s="46"/>
      <c r="N10" s="95"/>
      <c r="O10" s="88"/>
      <c r="P10" s="87"/>
      <c r="AE10" s="43">
        <v>1900</v>
      </c>
      <c r="AF10" s="43">
        <v>1</v>
      </c>
      <c r="AG10" s="43">
        <v>0</v>
      </c>
      <c r="AH10" s="228">
        <v>0</v>
      </c>
    </row>
    <row r="11" spans="1:34" x14ac:dyDescent="0.2">
      <c r="A11" s="44"/>
      <c r="E11" s="239">
        <v>2017</v>
      </c>
      <c r="F11" s="240" t="s">
        <v>202</v>
      </c>
      <c r="G11" s="240">
        <v>1752</v>
      </c>
      <c r="H11" s="234">
        <v>-42.044326827654643</v>
      </c>
      <c r="L11" s="46"/>
      <c r="N11" s="95"/>
      <c r="O11" s="47"/>
      <c r="P11" s="87"/>
      <c r="T11" s="280"/>
      <c r="U11" s="241"/>
      <c r="V11" s="23"/>
      <c r="W11" s="23"/>
      <c r="X11" s="23"/>
      <c r="Y11" s="23"/>
      <c r="Z11" s="23"/>
      <c r="AA11" s="23"/>
      <c r="AB11" s="23"/>
      <c r="AC11" s="23"/>
      <c r="AE11" s="43">
        <v>1900</v>
      </c>
      <c r="AF11" s="43">
        <v>1</v>
      </c>
      <c r="AG11" s="43">
        <v>0</v>
      </c>
      <c r="AH11" s="228">
        <v>0</v>
      </c>
    </row>
    <row r="12" spans="1:34" ht="12" customHeight="1" x14ac:dyDescent="0.2">
      <c r="A12" s="44"/>
      <c r="E12" s="232">
        <v>2018</v>
      </c>
      <c r="F12" s="240" t="s">
        <v>202</v>
      </c>
      <c r="G12" s="240">
        <v>2994</v>
      </c>
      <c r="H12" s="234">
        <v>70.890410958904113</v>
      </c>
      <c r="L12" s="46"/>
      <c r="N12" s="95"/>
      <c r="O12" s="88"/>
      <c r="P12" s="87"/>
      <c r="Q12" s="81">
        <v>2016</v>
      </c>
      <c r="R12" s="309">
        <v>42675</v>
      </c>
      <c r="S12" s="281">
        <v>3023</v>
      </c>
      <c r="AE12" s="43">
        <v>1900</v>
      </c>
      <c r="AF12" s="43">
        <v>1</v>
      </c>
      <c r="AG12" s="43">
        <v>0</v>
      </c>
      <c r="AH12" s="228">
        <v>0</v>
      </c>
    </row>
    <row r="13" spans="1:34" x14ac:dyDescent="0.2">
      <c r="A13" s="44"/>
      <c r="E13" s="232">
        <v>2019</v>
      </c>
      <c r="F13" s="240" t="s">
        <v>202</v>
      </c>
      <c r="G13" s="240">
        <v>4179</v>
      </c>
      <c r="H13" s="234">
        <v>39.579158316633254</v>
      </c>
      <c r="L13" s="46"/>
      <c r="M13" s="56"/>
      <c r="N13" s="95"/>
      <c r="O13" s="47"/>
      <c r="P13" s="87"/>
      <c r="Q13" s="81">
        <v>2017</v>
      </c>
      <c r="R13" s="309">
        <v>43040</v>
      </c>
      <c r="S13" s="281">
        <v>1752</v>
      </c>
      <c r="T13" s="316">
        <v>-42.044326827654643</v>
      </c>
      <c r="U13" s="188"/>
      <c r="V13" s="189"/>
      <c r="W13" s="189"/>
      <c r="X13" s="228"/>
      <c r="Y13" s="228"/>
      <c r="Z13" s="228"/>
      <c r="AA13" s="228"/>
      <c r="AB13" s="228"/>
      <c r="AC13" s="228"/>
      <c r="AE13" s="43">
        <v>1900</v>
      </c>
      <c r="AF13" s="43">
        <v>1</v>
      </c>
      <c r="AG13" s="43">
        <v>0</v>
      </c>
      <c r="AH13" s="228">
        <v>0</v>
      </c>
    </row>
    <row r="14" spans="1:34" x14ac:dyDescent="0.2">
      <c r="A14" s="44"/>
      <c r="E14" s="232">
        <v>2020</v>
      </c>
      <c r="F14" s="240" t="s">
        <v>202</v>
      </c>
      <c r="G14" s="240">
        <v>4876</v>
      </c>
      <c r="H14" s="234">
        <v>16.678631251495581</v>
      </c>
      <c r="L14" s="46"/>
      <c r="M14" s="56"/>
      <c r="N14" s="95"/>
      <c r="O14" s="47"/>
      <c r="P14" s="87"/>
      <c r="Q14" s="81">
        <v>2018</v>
      </c>
      <c r="R14" s="309">
        <v>43405</v>
      </c>
      <c r="S14" s="281">
        <v>2994</v>
      </c>
      <c r="T14" s="316">
        <v>70.890410958904113</v>
      </c>
      <c r="U14" s="188"/>
      <c r="V14" s="189"/>
      <c r="W14" s="189"/>
      <c r="X14" s="228"/>
      <c r="Y14" s="228"/>
      <c r="Z14" s="228"/>
      <c r="AA14" s="228"/>
      <c r="AB14" s="228"/>
      <c r="AC14" s="228"/>
      <c r="AE14" s="43">
        <v>1900</v>
      </c>
      <c r="AF14" s="43">
        <v>1</v>
      </c>
      <c r="AG14" s="43">
        <v>0</v>
      </c>
      <c r="AH14" s="228">
        <v>0</v>
      </c>
    </row>
    <row r="15" spans="1:34" x14ac:dyDescent="0.2">
      <c r="A15" s="44"/>
      <c r="E15" s="232">
        <v>2021</v>
      </c>
      <c r="F15" s="240" t="s">
        <v>202</v>
      </c>
      <c r="G15" s="240">
        <v>4626</v>
      </c>
      <c r="H15" s="234">
        <v>-5.1271534044298628</v>
      </c>
      <c r="L15" s="46"/>
      <c r="M15" s="56"/>
      <c r="N15" s="95"/>
      <c r="O15" s="47"/>
      <c r="P15" s="87"/>
      <c r="Q15" s="81">
        <v>2019</v>
      </c>
      <c r="R15" s="309">
        <v>43770</v>
      </c>
      <c r="S15" s="281">
        <v>4179</v>
      </c>
      <c r="T15" s="316">
        <v>39.579158316633254</v>
      </c>
      <c r="U15" s="188"/>
      <c r="V15" s="189"/>
      <c r="W15" s="189"/>
      <c r="X15" s="228"/>
      <c r="Y15" s="228"/>
      <c r="Z15" s="228"/>
      <c r="AA15" s="228"/>
      <c r="AB15" s="228"/>
      <c r="AC15" s="228"/>
      <c r="AE15" s="43">
        <v>1900</v>
      </c>
      <c r="AF15" s="43">
        <v>1</v>
      </c>
      <c r="AG15" s="43">
        <v>0</v>
      </c>
      <c r="AH15" s="228">
        <v>0</v>
      </c>
    </row>
    <row r="16" spans="1:34" x14ac:dyDescent="0.2">
      <c r="A16" s="44"/>
      <c r="E16" s="236">
        <v>2022</v>
      </c>
      <c r="F16" s="236" t="s">
        <v>202</v>
      </c>
      <c r="G16" s="242">
        <v>3149</v>
      </c>
      <c r="H16" s="243">
        <v>-31.928231733679201</v>
      </c>
      <c r="L16" s="46"/>
      <c r="M16" s="56"/>
      <c r="N16" s="95"/>
      <c r="O16" s="47"/>
      <c r="P16" s="87"/>
      <c r="Q16" s="81">
        <v>2020</v>
      </c>
      <c r="R16" s="309">
        <v>44136</v>
      </c>
      <c r="S16" s="281">
        <v>4876</v>
      </c>
      <c r="T16" s="316">
        <v>16.678631251495581</v>
      </c>
      <c r="U16" s="188"/>
      <c r="V16" s="189"/>
      <c r="W16" s="189"/>
      <c r="X16" s="228"/>
      <c r="Y16" s="228"/>
      <c r="Z16" s="228"/>
      <c r="AA16" s="228"/>
      <c r="AB16" s="228"/>
      <c r="AC16" s="228"/>
      <c r="AE16" s="43">
        <v>1900</v>
      </c>
      <c r="AF16" s="43">
        <v>1</v>
      </c>
      <c r="AG16" s="43">
        <v>0</v>
      </c>
      <c r="AH16" s="228">
        <v>0</v>
      </c>
    </row>
    <row r="17" spans="1:34" x14ac:dyDescent="0.2">
      <c r="A17" s="44"/>
      <c r="L17" s="46"/>
      <c r="M17" s="56"/>
      <c r="N17" s="95"/>
      <c r="O17" s="88"/>
      <c r="P17" s="87"/>
      <c r="Q17" s="81">
        <v>2021</v>
      </c>
      <c r="R17" s="309">
        <v>44501</v>
      </c>
      <c r="S17" s="281">
        <v>4626</v>
      </c>
      <c r="T17" s="316">
        <v>-5.1271534044298628</v>
      </c>
      <c r="U17" s="188"/>
      <c r="V17" s="189"/>
      <c r="W17" s="189"/>
      <c r="X17" s="228"/>
      <c r="Y17" s="228"/>
      <c r="Z17" s="228"/>
      <c r="AA17" s="228"/>
      <c r="AB17" s="228"/>
      <c r="AC17" s="228"/>
      <c r="AE17" s="43">
        <v>1900</v>
      </c>
      <c r="AF17" s="43">
        <v>1</v>
      </c>
      <c r="AG17" s="43">
        <v>0</v>
      </c>
      <c r="AH17" s="228">
        <v>0</v>
      </c>
    </row>
    <row r="18" spans="1:34" x14ac:dyDescent="0.2">
      <c r="A18" s="44"/>
      <c r="L18" s="46"/>
      <c r="M18" s="56"/>
      <c r="N18" s="244"/>
      <c r="O18" s="47"/>
      <c r="P18" s="87"/>
      <c r="Q18" s="81">
        <v>2022</v>
      </c>
      <c r="R18" s="309">
        <v>44866</v>
      </c>
      <c r="S18" s="281">
        <v>3149</v>
      </c>
      <c r="T18" s="316">
        <v>-31.928231733679201</v>
      </c>
      <c r="U18" s="188"/>
      <c r="V18" s="189"/>
      <c r="W18" s="189"/>
      <c r="X18" s="228"/>
      <c r="Y18" s="228"/>
      <c r="Z18" s="228"/>
      <c r="AA18" s="228"/>
      <c r="AB18" s="228"/>
      <c r="AC18" s="228"/>
      <c r="AE18" s="43">
        <v>1900</v>
      </c>
      <c r="AF18" s="43">
        <v>1</v>
      </c>
      <c r="AG18" s="43">
        <v>0</v>
      </c>
      <c r="AH18" s="228">
        <v>0</v>
      </c>
    </row>
    <row r="19" spans="1:34" x14ac:dyDescent="0.2">
      <c r="A19" s="44"/>
      <c r="L19" s="46"/>
      <c r="M19" s="56"/>
      <c r="N19" s="95"/>
      <c r="O19" s="47"/>
      <c r="P19" s="87"/>
      <c r="R19" s="281"/>
      <c r="S19" s="281"/>
      <c r="T19" s="281"/>
      <c r="U19" s="188"/>
      <c r="V19" s="189"/>
      <c r="W19" s="189"/>
      <c r="X19" s="228"/>
      <c r="Y19" s="228"/>
      <c r="Z19" s="228"/>
      <c r="AA19" s="228"/>
      <c r="AB19" s="228"/>
      <c r="AC19" s="228"/>
      <c r="AE19" s="43">
        <v>1900</v>
      </c>
      <c r="AF19" s="43">
        <v>1</v>
      </c>
      <c r="AG19" s="43">
        <v>0</v>
      </c>
      <c r="AH19" s="228">
        <v>0</v>
      </c>
    </row>
    <row r="20" spans="1:34" x14ac:dyDescent="0.2">
      <c r="A20" s="44"/>
      <c r="L20" s="46"/>
      <c r="M20" s="56"/>
      <c r="N20" s="95"/>
      <c r="O20" s="47"/>
      <c r="P20" s="87"/>
      <c r="R20" s="281"/>
      <c r="S20" s="281"/>
      <c r="T20" s="281"/>
      <c r="U20" s="188"/>
      <c r="V20" s="189"/>
      <c r="W20" s="189"/>
      <c r="X20" s="228"/>
      <c r="Y20" s="228"/>
      <c r="Z20" s="228"/>
      <c r="AA20" s="228"/>
      <c r="AB20" s="228"/>
      <c r="AC20" s="228"/>
      <c r="AE20" s="43">
        <v>1900</v>
      </c>
      <c r="AF20" s="43">
        <v>1</v>
      </c>
      <c r="AG20" s="43">
        <v>0</v>
      </c>
      <c r="AH20" s="228">
        <v>0</v>
      </c>
    </row>
    <row r="21" spans="1:34" ht="15" customHeight="1" x14ac:dyDescent="0.2">
      <c r="A21" s="367" t="s">
        <v>149</v>
      </c>
      <c r="B21" s="363"/>
      <c r="C21" s="363"/>
      <c r="D21" s="363"/>
      <c r="E21" s="363"/>
      <c r="F21" s="363"/>
      <c r="G21" s="363" t="s">
        <v>215</v>
      </c>
      <c r="H21" s="363"/>
      <c r="I21" s="363"/>
      <c r="J21" s="363"/>
      <c r="K21" s="363"/>
      <c r="L21" s="365"/>
      <c r="M21" s="56"/>
      <c r="N21" s="95"/>
      <c r="O21" s="88"/>
      <c r="P21" s="87"/>
      <c r="R21" s="281"/>
      <c r="S21" s="281"/>
      <c r="T21" s="281"/>
      <c r="U21" s="188"/>
      <c r="V21" s="189"/>
      <c r="W21" s="189"/>
      <c r="X21" s="228"/>
      <c r="Y21" s="228"/>
      <c r="Z21" s="228"/>
      <c r="AA21" s="228"/>
      <c r="AB21" s="228"/>
      <c r="AC21" s="228"/>
      <c r="AE21" s="43">
        <v>1900</v>
      </c>
      <c r="AF21" s="43">
        <v>1</v>
      </c>
      <c r="AG21" s="43">
        <v>0</v>
      </c>
      <c r="AH21" s="228">
        <v>0</v>
      </c>
    </row>
    <row r="22" spans="1:34" x14ac:dyDescent="0.2">
      <c r="A22" s="354" t="s">
        <v>216</v>
      </c>
      <c r="B22" s="354"/>
      <c r="C22" s="354"/>
      <c r="D22" s="354"/>
      <c r="E22" s="354"/>
      <c r="F22" s="354"/>
      <c r="G22" s="353" t="s">
        <v>213</v>
      </c>
      <c r="H22" s="353"/>
      <c r="I22" s="353"/>
      <c r="J22" s="353"/>
      <c r="K22" s="353"/>
      <c r="L22" s="46"/>
      <c r="M22" s="56"/>
      <c r="N22" s="95"/>
      <c r="O22" s="47"/>
      <c r="P22" s="87"/>
      <c r="R22" s="281"/>
      <c r="S22" s="281"/>
      <c r="T22" s="281"/>
      <c r="U22" s="188"/>
      <c r="V22" s="189"/>
      <c r="W22" s="189"/>
      <c r="X22" s="228"/>
      <c r="Y22" s="228"/>
      <c r="Z22" s="228"/>
      <c r="AA22" s="228"/>
      <c r="AB22" s="228"/>
      <c r="AC22" s="228"/>
      <c r="AE22" s="43">
        <v>1900</v>
      </c>
      <c r="AF22" s="43">
        <v>1</v>
      </c>
      <c r="AG22" s="43">
        <v>0</v>
      </c>
      <c r="AH22" s="228">
        <v>0</v>
      </c>
    </row>
    <row r="23" spans="1:34" x14ac:dyDescent="0.2">
      <c r="A23" s="44"/>
      <c r="L23" s="46"/>
      <c r="M23" s="56"/>
      <c r="N23" s="95"/>
      <c r="O23" s="47"/>
      <c r="P23" s="87"/>
      <c r="R23" s="281"/>
      <c r="S23" s="281"/>
      <c r="T23" s="281"/>
      <c r="U23" s="188"/>
      <c r="V23" s="189"/>
      <c r="W23" s="189"/>
      <c r="X23" s="228"/>
      <c r="Y23" s="228"/>
      <c r="Z23" s="228"/>
      <c r="AA23" s="228"/>
      <c r="AB23" s="228"/>
      <c r="AC23" s="228"/>
      <c r="AE23" s="43">
        <v>1900</v>
      </c>
      <c r="AF23" s="43">
        <v>1</v>
      </c>
      <c r="AG23" s="43">
        <v>0</v>
      </c>
      <c r="AH23" s="228">
        <v>0</v>
      </c>
    </row>
    <row r="24" spans="1:34" x14ac:dyDescent="0.2">
      <c r="A24" s="44"/>
      <c r="L24" s="46"/>
      <c r="M24" s="99"/>
      <c r="N24" s="95"/>
      <c r="O24" s="47"/>
      <c r="P24" s="87"/>
      <c r="Q24" s="150"/>
      <c r="AE24" s="43">
        <v>1900</v>
      </c>
      <c r="AF24" s="43">
        <v>1</v>
      </c>
      <c r="AG24" s="43">
        <v>0</v>
      </c>
      <c r="AH24" s="228">
        <v>0</v>
      </c>
    </row>
    <row r="25" spans="1:34" x14ac:dyDescent="0.2">
      <c r="A25" s="44"/>
      <c r="L25" s="46"/>
      <c r="M25" s="99"/>
      <c r="N25" s="95"/>
      <c r="O25" s="47"/>
      <c r="P25" s="87"/>
      <c r="Q25" s="150"/>
      <c r="AE25" s="43">
        <v>1900</v>
      </c>
      <c r="AF25" s="43">
        <v>1</v>
      </c>
      <c r="AG25" s="43">
        <v>0</v>
      </c>
      <c r="AH25" s="228">
        <v>0</v>
      </c>
    </row>
    <row r="26" spans="1:34" x14ac:dyDescent="0.2">
      <c r="A26" s="44"/>
      <c r="L26" s="46"/>
      <c r="M26" s="99"/>
      <c r="N26" s="95"/>
      <c r="O26" s="47"/>
      <c r="P26" s="87"/>
      <c r="Q26" s="150"/>
      <c r="AE26" s="43">
        <v>1900</v>
      </c>
      <c r="AF26" s="43">
        <v>1</v>
      </c>
      <c r="AG26" s="43">
        <v>0</v>
      </c>
      <c r="AH26" s="228">
        <v>0</v>
      </c>
    </row>
    <row r="27" spans="1:34" x14ac:dyDescent="0.2">
      <c r="A27" s="44"/>
      <c r="L27" s="46"/>
      <c r="M27" s="99"/>
      <c r="N27" s="95"/>
      <c r="O27" s="47"/>
      <c r="P27" s="87"/>
      <c r="Q27" s="150"/>
      <c r="AE27" s="43">
        <v>1900</v>
      </c>
      <c r="AF27" s="43">
        <v>1</v>
      </c>
      <c r="AG27" s="43">
        <v>0</v>
      </c>
      <c r="AH27" s="228">
        <v>0</v>
      </c>
    </row>
    <row r="28" spans="1:34" x14ac:dyDescent="0.2">
      <c r="A28" s="44"/>
      <c r="L28" s="46"/>
      <c r="M28" s="99"/>
      <c r="N28" s="95"/>
      <c r="O28" s="47"/>
      <c r="P28" s="87"/>
      <c r="AE28" s="43">
        <v>1900</v>
      </c>
      <c r="AF28" s="43">
        <v>1</v>
      </c>
      <c r="AG28" s="43">
        <v>0</v>
      </c>
      <c r="AH28" s="228">
        <v>0</v>
      </c>
    </row>
    <row r="29" spans="1:34" ht="12" customHeight="1" x14ac:dyDescent="0.2">
      <c r="A29" s="44"/>
      <c r="C29" s="64"/>
      <c r="D29" s="64"/>
      <c r="E29" s="64"/>
      <c r="F29" s="64"/>
      <c r="G29" s="59"/>
      <c r="H29" s="59"/>
      <c r="I29" s="65"/>
      <c r="J29" s="65"/>
      <c r="K29" s="65"/>
      <c r="L29" s="46"/>
      <c r="M29" s="99"/>
      <c r="N29" s="95"/>
      <c r="O29" s="47"/>
      <c r="P29" s="87"/>
      <c r="AE29" s="43">
        <v>1900</v>
      </c>
      <c r="AF29" s="43">
        <v>1</v>
      </c>
      <c r="AG29" s="43">
        <v>0</v>
      </c>
      <c r="AH29" s="228">
        <v>0</v>
      </c>
    </row>
    <row r="30" spans="1:34" ht="12" customHeight="1" x14ac:dyDescent="0.2">
      <c r="A30" s="44"/>
      <c r="C30" s="64"/>
      <c r="D30" s="64"/>
      <c r="E30" s="64"/>
      <c r="F30" s="64"/>
      <c r="G30" s="59"/>
      <c r="H30" s="59"/>
      <c r="I30" s="65"/>
      <c r="J30" s="65"/>
      <c r="K30" s="65"/>
      <c r="L30" s="46"/>
      <c r="M30" s="99"/>
      <c r="N30" s="95"/>
      <c r="O30" s="47"/>
      <c r="P30" s="87"/>
      <c r="AE30" s="43">
        <v>1900</v>
      </c>
      <c r="AF30" s="43">
        <v>1</v>
      </c>
      <c r="AG30" s="43">
        <v>0</v>
      </c>
      <c r="AH30" s="228">
        <v>0</v>
      </c>
    </row>
    <row r="31" spans="1:34" x14ac:dyDescent="0.2">
      <c r="A31" s="44"/>
      <c r="D31" s="49"/>
      <c r="E31" s="49"/>
      <c r="F31" s="49"/>
      <c r="G31" s="49"/>
      <c r="H31" s="49"/>
      <c r="I31" s="49"/>
      <c r="J31" s="49"/>
      <c r="K31" s="49"/>
      <c r="L31" s="46"/>
      <c r="M31" s="99"/>
      <c r="N31" s="95"/>
      <c r="O31" s="47"/>
      <c r="P31" s="87"/>
      <c r="AE31" s="43">
        <v>1900</v>
      </c>
      <c r="AF31" s="43">
        <v>1</v>
      </c>
      <c r="AG31" s="43">
        <v>0</v>
      </c>
      <c r="AH31" s="228">
        <v>0</v>
      </c>
    </row>
    <row r="32" spans="1:34" s="81" customFormat="1" x14ac:dyDescent="0.2">
      <c r="A32" s="68"/>
      <c r="B32" s="52"/>
      <c r="D32" s="89"/>
      <c r="E32" s="89"/>
      <c r="F32" s="89"/>
      <c r="G32" s="89"/>
      <c r="H32" s="89"/>
      <c r="I32" s="89"/>
      <c r="J32" s="89"/>
      <c r="K32" s="89"/>
      <c r="L32" s="46"/>
      <c r="M32" s="99"/>
      <c r="N32" s="95"/>
      <c r="O32" s="47"/>
      <c r="P32" s="87"/>
      <c r="U32" s="42"/>
      <c r="V32" s="42"/>
      <c r="W32" s="42"/>
      <c r="AE32" s="43">
        <v>1900</v>
      </c>
      <c r="AF32" s="43">
        <v>1</v>
      </c>
      <c r="AG32" s="43">
        <v>0</v>
      </c>
      <c r="AH32" s="228">
        <v>0</v>
      </c>
    </row>
    <row r="33" spans="1:34" s="81" customFormat="1" x14ac:dyDescent="0.2">
      <c r="A33" s="68"/>
      <c r="B33" s="52"/>
      <c r="C33" s="69"/>
      <c r="D33" s="69"/>
      <c r="E33" s="69"/>
      <c r="F33" s="69"/>
      <c r="G33" s="70"/>
      <c r="H33" s="70"/>
      <c r="I33" s="71"/>
      <c r="J33" s="71"/>
      <c r="K33" s="71"/>
      <c r="L33" s="46"/>
      <c r="M33" s="99"/>
      <c r="N33" s="95"/>
      <c r="O33" s="47"/>
      <c r="P33" s="87"/>
      <c r="U33" s="42"/>
      <c r="V33" s="42"/>
      <c r="W33" s="42"/>
      <c r="AE33" s="43">
        <v>1900</v>
      </c>
      <c r="AF33" s="43">
        <v>1</v>
      </c>
      <c r="AG33" s="43">
        <v>0</v>
      </c>
      <c r="AH33" s="228">
        <v>0</v>
      </c>
    </row>
    <row r="34" spans="1:34" s="81" customFormat="1" x14ac:dyDescent="0.2">
      <c r="A34" s="68"/>
      <c r="B34" s="52"/>
      <c r="C34" s="69"/>
      <c r="D34" s="69"/>
      <c r="E34" s="69"/>
      <c r="F34" s="69"/>
      <c r="G34" s="70"/>
      <c r="H34" s="70"/>
      <c r="I34" s="71"/>
      <c r="J34" s="71"/>
      <c r="K34" s="71"/>
      <c r="L34" s="46"/>
      <c r="M34" s="99"/>
      <c r="N34" s="95"/>
      <c r="O34" s="47"/>
      <c r="P34" s="87"/>
      <c r="U34" s="42"/>
      <c r="V34" s="42"/>
      <c r="W34" s="42"/>
      <c r="AE34" s="43">
        <v>1900</v>
      </c>
      <c r="AF34" s="43">
        <v>1</v>
      </c>
      <c r="AG34" s="43">
        <v>0</v>
      </c>
      <c r="AH34" s="228">
        <v>0</v>
      </c>
    </row>
    <row r="35" spans="1:34" s="81" customFormat="1" x14ac:dyDescent="0.2">
      <c r="A35" s="68"/>
      <c r="B35" s="52"/>
      <c r="C35" s="69"/>
      <c r="D35" s="69"/>
      <c r="E35" s="69"/>
      <c r="F35" s="69"/>
      <c r="G35" s="70"/>
      <c r="H35" s="70"/>
      <c r="I35" s="71"/>
      <c r="J35" s="71"/>
      <c r="K35" s="71"/>
      <c r="L35" s="46"/>
      <c r="M35" s="99"/>
      <c r="N35" s="95"/>
      <c r="O35" s="47"/>
      <c r="P35" s="87"/>
      <c r="U35" s="42"/>
      <c r="V35" s="42"/>
      <c r="W35" s="42"/>
      <c r="AE35" s="43">
        <v>1900</v>
      </c>
      <c r="AF35" s="43">
        <v>1</v>
      </c>
      <c r="AG35" s="43">
        <v>0</v>
      </c>
      <c r="AH35" s="228">
        <v>0</v>
      </c>
    </row>
    <row r="36" spans="1:34" s="81" customFormat="1" x14ac:dyDescent="0.2">
      <c r="A36" s="68"/>
      <c r="B36" s="52"/>
      <c r="C36" s="69"/>
      <c r="D36" s="69"/>
      <c r="E36" s="69"/>
      <c r="F36" s="69"/>
      <c r="G36" s="70"/>
      <c r="H36" s="70"/>
      <c r="I36" s="71"/>
      <c r="J36" s="71"/>
      <c r="K36" s="71"/>
      <c r="L36" s="46"/>
      <c r="M36" s="99"/>
      <c r="N36" s="95"/>
      <c r="O36" s="47"/>
      <c r="P36" s="87"/>
      <c r="U36" s="42"/>
      <c r="V36" s="42"/>
      <c r="W36" s="42"/>
      <c r="AE36" s="43">
        <v>1900</v>
      </c>
      <c r="AF36" s="43">
        <v>1</v>
      </c>
      <c r="AG36" s="43">
        <v>0</v>
      </c>
      <c r="AH36" s="228">
        <v>0</v>
      </c>
    </row>
    <row r="37" spans="1:34" s="81" customFormat="1" x14ac:dyDescent="0.2">
      <c r="A37" s="202" t="s">
        <v>192</v>
      </c>
      <c r="B37" s="1"/>
      <c r="C37" s="89"/>
      <c r="D37" s="89"/>
      <c r="E37" s="89"/>
      <c r="F37" s="70"/>
      <c r="G37" s="70"/>
      <c r="H37" s="70"/>
      <c r="I37" s="74"/>
      <c r="J37" s="74"/>
      <c r="K37" s="74"/>
      <c r="L37" s="46"/>
      <c r="M37" s="42"/>
      <c r="N37" s="95"/>
      <c r="O37" s="47"/>
      <c r="P37" s="87"/>
      <c r="U37" s="42"/>
      <c r="V37" s="42"/>
      <c r="W37" s="42"/>
      <c r="AE37" s="43">
        <v>1900</v>
      </c>
      <c r="AF37" s="43">
        <v>1</v>
      </c>
      <c r="AG37" s="43">
        <v>0</v>
      </c>
      <c r="AH37" s="228">
        <v>0</v>
      </c>
    </row>
    <row r="38" spans="1:34" s="78" customFormat="1" x14ac:dyDescent="0.2">
      <c r="A38" s="197" t="s">
        <v>178</v>
      </c>
      <c r="B38" s="10"/>
      <c r="C38" s="13"/>
      <c r="D38" s="13"/>
      <c r="E38" s="13"/>
      <c r="F38" s="75"/>
      <c r="G38" s="75"/>
      <c r="H38" s="75"/>
      <c r="I38" s="75"/>
      <c r="J38" s="75"/>
      <c r="K38" s="75"/>
      <c r="L38" s="76"/>
      <c r="M38" s="42"/>
      <c r="N38" s="95"/>
      <c r="O38" s="47"/>
      <c r="P38" s="87"/>
      <c r="Q38" s="81"/>
      <c r="R38" s="81"/>
      <c r="S38" s="81"/>
      <c r="T38" s="81"/>
      <c r="U38" s="42"/>
      <c r="V38" s="42"/>
      <c r="W38" s="42"/>
      <c r="AE38" s="43">
        <v>1900</v>
      </c>
      <c r="AF38" s="43">
        <v>1</v>
      </c>
      <c r="AG38" s="43">
        <v>0</v>
      </c>
      <c r="AH38" s="228">
        <v>0</v>
      </c>
    </row>
    <row r="39" spans="1:34" s="42" customFormat="1" x14ac:dyDescent="0.2">
      <c r="A39" s="1"/>
      <c r="B39" s="80"/>
      <c r="C39" s="80"/>
      <c r="D39" s="80"/>
      <c r="E39" s="80"/>
      <c r="F39" s="1"/>
      <c r="G39" s="77"/>
      <c r="H39" s="77"/>
      <c r="I39" s="77"/>
      <c r="J39" s="77"/>
      <c r="K39" s="77"/>
      <c r="L39" s="1"/>
      <c r="N39" s="95"/>
      <c r="O39" s="47"/>
      <c r="P39" s="87"/>
      <c r="Q39" s="81"/>
      <c r="R39" s="81"/>
      <c r="S39" s="81"/>
      <c r="T39" s="81"/>
      <c r="AE39" s="43">
        <v>1900</v>
      </c>
      <c r="AF39" s="43">
        <v>1</v>
      </c>
      <c r="AG39" s="43">
        <v>0</v>
      </c>
      <c r="AH39" s="228">
        <v>0</v>
      </c>
    </row>
    <row r="40" spans="1:34" s="42" customFormat="1" x14ac:dyDescent="0.2">
      <c r="A40" s="1"/>
      <c r="D40" s="80"/>
      <c r="E40" s="1"/>
      <c r="F40" s="1"/>
      <c r="G40" s="1"/>
      <c r="H40" s="1"/>
      <c r="I40" s="1"/>
      <c r="J40" s="1"/>
      <c r="K40" s="1"/>
      <c r="L40" s="1"/>
      <c r="N40" s="95"/>
      <c r="O40" s="47"/>
      <c r="P40" s="87"/>
      <c r="Q40" s="81"/>
      <c r="R40" s="81"/>
      <c r="S40" s="81"/>
      <c r="T40" s="81"/>
      <c r="AE40" s="43">
        <v>1900</v>
      </c>
      <c r="AF40" s="43">
        <v>1</v>
      </c>
      <c r="AG40" s="43">
        <v>0</v>
      </c>
      <c r="AH40" s="228">
        <v>0</v>
      </c>
    </row>
    <row r="41" spans="1:34" s="42" customFormat="1" x14ac:dyDescent="0.2">
      <c r="A41" s="1"/>
      <c r="E41" s="1"/>
      <c r="F41" s="1"/>
      <c r="G41" s="1"/>
      <c r="H41" s="1"/>
      <c r="I41" s="1"/>
      <c r="J41" s="1"/>
      <c r="K41" s="1"/>
      <c r="L41" s="1"/>
      <c r="N41" s="95"/>
      <c r="O41" s="47"/>
      <c r="P41" s="87"/>
      <c r="Q41" s="81"/>
      <c r="R41" s="81"/>
      <c r="S41" s="81"/>
      <c r="T41" s="81"/>
      <c r="AE41" s="43">
        <v>1900</v>
      </c>
      <c r="AF41" s="43">
        <v>1</v>
      </c>
      <c r="AG41" s="43">
        <v>0</v>
      </c>
      <c r="AH41" s="228">
        <v>0</v>
      </c>
    </row>
    <row r="42" spans="1:34" s="42" customFormat="1" x14ac:dyDescent="0.2">
      <c r="A42" s="1"/>
      <c r="E42" s="1"/>
      <c r="F42" s="1"/>
      <c r="G42" s="1"/>
      <c r="H42" s="1"/>
      <c r="I42" s="1"/>
      <c r="J42" s="1"/>
      <c r="K42" s="1"/>
      <c r="L42" s="1"/>
      <c r="N42" s="95"/>
      <c r="O42" s="47"/>
      <c r="P42" s="87"/>
      <c r="Q42" s="81"/>
      <c r="R42" s="81"/>
      <c r="S42" s="81"/>
      <c r="T42" s="81"/>
      <c r="AE42" s="43">
        <v>1900</v>
      </c>
      <c r="AF42" s="43">
        <v>1</v>
      </c>
      <c r="AG42" s="43">
        <v>0</v>
      </c>
      <c r="AH42" s="228">
        <v>0</v>
      </c>
    </row>
    <row r="43" spans="1:34" s="42" customFormat="1" x14ac:dyDescent="0.2">
      <c r="A43" s="1"/>
      <c r="E43" s="1"/>
      <c r="F43" s="1"/>
      <c r="G43" s="1"/>
      <c r="H43" s="1"/>
      <c r="I43" s="1"/>
      <c r="J43" s="1"/>
      <c r="K43" s="1"/>
      <c r="L43" s="1"/>
      <c r="N43" s="95"/>
      <c r="O43" s="47"/>
      <c r="P43" s="87"/>
      <c r="Q43" s="81"/>
      <c r="R43" s="81"/>
      <c r="S43" s="81"/>
      <c r="T43" s="81"/>
      <c r="AE43" s="43">
        <v>1900</v>
      </c>
      <c r="AF43" s="43">
        <v>1</v>
      </c>
      <c r="AG43" s="43">
        <v>0</v>
      </c>
      <c r="AH43" s="228">
        <v>0</v>
      </c>
    </row>
    <row r="44" spans="1:34" s="42" customFormat="1" x14ac:dyDescent="0.2">
      <c r="A44" s="1"/>
      <c r="E44" s="1"/>
      <c r="F44" s="1"/>
      <c r="G44" s="1"/>
      <c r="H44" s="1"/>
      <c r="I44" s="1"/>
      <c r="J44" s="1"/>
      <c r="K44" s="1"/>
      <c r="L44" s="1"/>
      <c r="N44" s="95"/>
      <c r="O44" s="47"/>
      <c r="P44" s="87"/>
      <c r="Q44" s="81"/>
      <c r="R44" s="81"/>
      <c r="S44" s="81"/>
      <c r="T44" s="81"/>
      <c r="AE44" s="43">
        <v>1900</v>
      </c>
      <c r="AF44" s="43">
        <v>1</v>
      </c>
      <c r="AG44" s="43">
        <v>0</v>
      </c>
      <c r="AH44" s="228">
        <v>0</v>
      </c>
    </row>
    <row r="45" spans="1:34" s="42" customFormat="1" x14ac:dyDescent="0.2">
      <c r="A45" s="1"/>
      <c r="E45" s="1"/>
      <c r="F45" s="1"/>
      <c r="G45" s="1"/>
      <c r="H45" s="1"/>
      <c r="I45" s="1"/>
      <c r="J45" s="1"/>
      <c r="K45" s="1"/>
      <c r="L45" s="1"/>
      <c r="N45" s="95"/>
      <c r="O45" s="47"/>
      <c r="P45" s="87"/>
      <c r="Q45" s="81"/>
      <c r="R45" s="81"/>
      <c r="S45" s="81"/>
      <c r="T45" s="81"/>
      <c r="AE45" s="43">
        <v>1900</v>
      </c>
      <c r="AF45" s="43">
        <v>1</v>
      </c>
      <c r="AG45" s="43">
        <v>0</v>
      </c>
      <c r="AH45" s="228">
        <v>0</v>
      </c>
    </row>
    <row r="46" spans="1:34" s="42" customFormat="1" x14ac:dyDescent="0.2">
      <c r="A46" s="80"/>
      <c r="E46" s="80"/>
      <c r="F46" s="1"/>
      <c r="G46" s="1"/>
      <c r="H46" s="1"/>
      <c r="I46" s="1"/>
      <c r="J46" s="1"/>
      <c r="K46" s="1"/>
      <c r="L46" s="1"/>
      <c r="N46" s="95"/>
      <c r="O46" s="47"/>
      <c r="P46" s="87"/>
      <c r="Q46" s="81"/>
      <c r="R46" s="81"/>
      <c r="S46" s="81"/>
      <c r="T46" s="81"/>
      <c r="AE46" s="43">
        <v>1900</v>
      </c>
      <c r="AF46" s="43">
        <v>1</v>
      </c>
      <c r="AG46" s="43">
        <v>0</v>
      </c>
      <c r="AH46" s="228">
        <v>0</v>
      </c>
    </row>
    <row r="47" spans="1:34" s="42" customFormat="1" x14ac:dyDescent="0.2">
      <c r="A47" s="80"/>
      <c r="E47" s="80"/>
      <c r="F47" s="1"/>
      <c r="G47" s="1"/>
      <c r="H47" s="1"/>
      <c r="I47" s="1"/>
      <c r="J47" s="1"/>
      <c r="K47" s="1"/>
      <c r="L47" s="1"/>
      <c r="N47" s="95"/>
      <c r="O47" s="47"/>
      <c r="P47" s="87"/>
      <c r="Q47" s="81"/>
      <c r="R47" s="81"/>
      <c r="S47" s="81"/>
      <c r="T47" s="81"/>
      <c r="AE47" s="43">
        <v>1900</v>
      </c>
      <c r="AF47" s="43">
        <v>1</v>
      </c>
      <c r="AG47" s="43">
        <v>0</v>
      </c>
      <c r="AH47" s="228">
        <v>0</v>
      </c>
    </row>
    <row r="48" spans="1:34" s="42" customFormat="1" x14ac:dyDescent="0.2">
      <c r="A48" s="80"/>
      <c r="E48" s="80"/>
      <c r="F48" s="1"/>
      <c r="G48" s="1"/>
      <c r="H48" s="1"/>
      <c r="I48" s="1"/>
      <c r="J48" s="1"/>
      <c r="K48" s="1"/>
      <c r="L48" s="1"/>
      <c r="N48" s="95"/>
      <c r="O48" s="47"/>
      <c r="P48" s="87"/>
      <c r="Q48" s="81"/>
      <c r="R48" s="81"/>
      <c r="S48" s="81"/>
      <c r="T48" s="81"/>
      <c r="AE48" s="43">
        <v>1900</v>
      </c>
      <c r="AF48" s="43">
        <v>1</v>
      </c>
      <c r="AG48" s="43">
        <v>0</v>
      </c>
      <c r="AH48" s="228">
        <v>0</v>
      </c>
    </row>
    <row r="49" spans="1:34" s="42" customFormat="1" x14ac:dyDescent="0.2">
      <c r="A49" s="80"/>
      <c r="E49" s="80"/>
      <c r="F49" s="1"/>
      <c r="G49" s="1"/>
      <c r="H49" s="1"/>
      <c r="I49" s="1"/>
      <c r="J49" s="1"/>
      <c r="K49" s="1"/>
      <c r="L49" s="1"/>
      <c r="N49" s="95"/>
      <c r="O49" s="47"/>
      <c r="P49" s="87"/>
      <c r="Q49" s="81"/>
      <c r="R49" s="81"/>
      <c r="S49" s="81"/>
      <c r="T49" s="81"/>
      <c r="AE49" s="43">
        <v>1900</v>
      </c>
      <c r="AF49" s="43">
        <v>1</v>
      </c>
      <c r="AG49" s="43">
        <v>0</v>
      </c>
      <c r="AH49" s="228">
        <v>0</v>
      </c>
    </row>
    <row r="50" spans="1:34" s="42" customFormat="1" x14ac:dyDescent="0.2">
      <c r="A50" s="80"/>
      <c r="E50" s="80"/>
      <c r="F50" s="1"/>
      <c r="G50" s="1"/>
      <c r="H50" s="1"/>
      <c r="I50" s="1"/>
      <c r="J50" s="1"/>
      <c r="K50" s="1"/>
      <c r="L50" s="1"/>
      <c r="N50" s="95"/>
      <c r="O50" s="47"/>
      <c r="P50" s="87"/>
      <c r="Q50" s="81"/>
      <c r="R50" s="81"/>
      <c r="S50" s="81"/>
      <c r="T50" s="81"/>
      <c r="AE50" s="43">
        <v>1900</v>
      </c>
      <c r="AF50" s="43">
        <v>1</v>
      </c>
      <c r="AG50" s="43">
        <v>0</v>
      </c>
      <c r="AH50" s="228">
        <v>0</v>
      </c>
    </row>
    <row r="51" spans="1:34" s="42" customFormat="1" x14ac:dyDescent="0.2">
      <c r="A51" s="80"/>
      <c r="E51" s="80"/>
      <c r="F51" s="1"/>
      <c r="G51" s="1"/>
      <c r="H51" s="1"/>
      <c r="I51" s="1"/>
      <c r="J51" s="1"/>
      <c r="K51" s="1"/>
      <c r="L51" s="1"/>
      <c r="N51" s="95"/>
      <c r="O51" s="47"/>
      <c r="P51" s="87"/>
      <c r="Q51" s="81"/>
      <c r="R51" s="81"/>
      <c r="S51" s="81"/>
      <c r="T51" s="81"/>
      <c r="AE51" s="43">
        <v>1900</v>
      </c>
      <c r="AF51" s="43">
        <v>1</v>
      </c>
      <c r="AG51" s="43">
        <v>0</v>
      </c>
      <c r="AH51" s="228">
        <v>0</v>
      </c>
    </row>
    <row r="52" spans="1:34" s="42" customFormat="1" x14ac:dyDescent="0.2">
      <c r="A52" s="80"/>
      <c r="E52" s="80"/>
      <c r="F52" s="1"/>
      <c r="G52" s="1"/>
      <c r="H52" s="1"/>
      <c r="I52" s="1"/>
      <c r="J52" s="1"/>
      <c r="K52" s="1"/>
      <c r="L52" s="1"/>
      <c r="N52" s="95"/>
      <c r="O52" s="47"/>
      <c r="P52" s="87"/>
      <c r="Q52" s="81"/>
      <c r="R52" s="81"/>
      <c r="S52" s="81"/>
      <c r="T52" s="81"/>
      <c r="AE52" s="43">
        <v>1900</v>
      </c>
      <c r="AF52" s="43">
        <v>1</v>
      </c>
      <c r="AG52" s="43">
        <v>0</v>
      </c>
      <c r="AH52" s="228">
        <v>0</v>
      </c>
    </row>
    <row r="53" spans="1:34" s="42" customFormat="1" x14ac:dyDescent="0.2">
      <c r="A53" s="80"/>
      <c r="E53" s="80"/>
      <c r="F53" s="1"/>
      <c r="G53" s="1"/>
      <c r="H53" s="1"/>
      <c r="I53" s="1"/>
      <c r="J53" s="1"/>
      <c r="K53" s="1"/>
      <c r="L53" s="1"/>
      <c r="N53" s="95"/>
      <c r="O53" s="47"/>
      <c r="P53" s="87"/>
      <c r="Q53" s="81"/>
      <c r="R53" s="81"/>
      <c r="S53" s="81"/>
      <c r="T53" s="81"/>
      <c r="AE53" s="43">
        <v>1900</v>
      </c>
      <c r="AF53" s="43">
        <v>1</v>
      </c>
      <c r="AG53" s="43">
        <v>0</v>
      </c>
      <c r="AH53" s="228">
        <v>0</v>
      </c>
    </row>
    <row r="54" spans="1:34" s="42" customFormat="1" x14ac:dyDescent="0.2">
      <c r="A54" s="80"/>
      <c r="E54" s="80"/>
      <c r="F54" s="1"/>
      <c r="G54" s="1"/>
      <c r="H54" s="1"/>
      <c r="I54" s="1"/>
      <c r="J54" s="1"/>
      <c r="K54" s="1"/>
      <c r="L54" s="1"/>
      <c r="N54" s="95"/>
      <c r="O54" s="47"/>
      <c r="P54" s="87"/>
      <c r="Q54" s="81"/>
      <c r="R54" s="81"/>
      <c r="S54" s="81"/>
      <c r="T54" s="81"/>
      <c r="AE54" s="43">
        <v>1900</v>
      </c>
      <c r="AF54" s="43">
        <v>1</v>
      </c>
      <c r="AG54" s="43">
        <v>0</v>
      </c>
      <c r="AH54" s="228">
        <v>0</v>
      </c>
    </row>
    <row r="55" spans="1:34" s="42" customFormat="1" x14ac:dyDescent="0.2">
      <c r="A55" s="80"/>
      <c r="E55" s="80"/>
      <c r="F55" s="1"/>
      <c r="G55" s="1"/>
      <c r="H55" s="1"/>
      <c r="I55" s="1"/>
      <c r="J55" s="1"/>
      <c r="K55" s="1"/>
      <c r="L55" s="1"/>
      <c r="N55" s="95"/>
      <c r="O55" s="47"/>
      <c r="P55" s="87"/>
      <c r="Q55" s="81"/>
      <c r="R55" s="81"/>
      <c r="S55" s="81"/>
      <c r="T55" s="81"/>
      <c r="AE55" s="43">
        <v>1900</v>
      </c>
      <c r="AF55" s="43">
        <v>1</v>
      </c>
      <c r="AG55" s="43">
        <v>0</v>
      </c>
      <c r="AH55" s="228">
        <v>0</v>
      </c>
    </row>
    <row r="56" spans="1:34" s="42" customFormat="1" x14ac:dyDescent="0.2">
      <c r="A56" s="80"/>
      <c r="E56" s="80"/>
      <c r="F56" s="1"/>
      <c r="G56" s="1"/>
      <c r="H56" s="1"/>
      <c r="I56" s="1"/>
      <c r="J56" s="1"/>
      <c r="K56" s="1"/>
      <c r="L56" s="1"/>
      <c r="N56" s="95"/>
      <c r="O56" s="47"/>
      <c r="P56" s="87"/>
      <c r="Q56" s="81"/>
      <c r="R56" s="81"/>
      <c r="S56" s="81"/>
      <c r="T56" s="81"/>
      <c r="AE56" s="43">
        <v>1900</v>
      </c>
      <c r="AF56" s="43">
        <v>1</v>
      </c>
      <c r="AG56" s="43">
        <v>0</v>
      </c>
      <c r="AH56" s="228">
        <v>0</v>
      </c>
    </row>
    <row r="57" spans="1:34" s="42" customFormat="1" x14ac:dyDescent="0.2">
      <c r="A57" s="80"/>
      <c r="E57" s="80"/>
      <c r="F57" s="1"/>
      <c r="G57" s="1"/>
      <c r="H57" s="1"/>
      <c r="I57" s="1"/>
      <c r="J57" s="1"/>
      <c r="K57" s="1"/>
      <c r="L57" s="1"/>
      <c r="N57" s="95"/>
      <c r="O57" s="47"/>
      <c r="P57" s="87"/>
      <c r="Q57" s="81"/>
      <c r="R57" s="81"/>
      <c r="S57" s="81"/>
      <c r="T57" s="81"/>
      <c r="AE57" s="43">
        <v>1900</v>
      </c>
      <c r="AF57" s="43">
        <v>1</v>
      </c>
      <c r="AG57" s="43">
        <v>0</v>
      </c>
      <c r="AH57" s="228">
        <v>0</v>
      </c>
    </row>
    <row r="58" spans="1:34" s="42" customFormat="1" x14ac:dyDescent="0.2">
      <c r="A58" s="80"/>
      <c r="E58" s="80"/>
      <c r="F58" s="1"/>
      <c r="G58" s="1"/>
      <c r="H58" s="1"/>
      <c r="I58" s="1"/>
      <c r="J58" s="1"/>
      <c r="K58" s="1"/>
      <c r="L58" s="1"/>
      <c r="N58" s="95"/>
      <c r="O58" s="47"/>
      <c r="P58" s="87"/>
      <c r="Q58" s="81"/>
      <c r="R58" s="81"/>
      <c r="S58" s="81"/>
      <c r="T58" s="81"/>
      <c r="AE58" s="43">
        <v>1900</v>
      </c>
      <c r="AF58" s="43">
        <v>1</v>
      </c>
      <c r="AG58" s="43">
        <v>0</v>
      </c>
      <c r="AH58" s="228">
        <v>0</v>
      </c>
    </row>
    <row r="59" spans="1:34" s="42" customFormat="1" x14ac:dyDescent="0.2">
      <c r="A59" s="80"/>
      <c r="E59" s="80"/>
      <c r="F59" s="1"/>
      <c r="G59" s="1"/>
      <c r="H59" s="1"/>
      <c r="I59" s="1"/>
      <c r="J59" s="1"/>
      <c r="K59" s="1"/>
      <c r="L59" s="1"/>
      <c r="N59" s="95"/>
      <c r="O59" s="47"/>
      <c r="P59" s="87"/>
      <c r="Q59" s="81"/>
      <c r="R59" s="81"/>
      <c r="S59" s="81"/>
      <c r="T59" s="81"/>
      <c r="AE59" s="43">
        <v>1900</v>
      </c>
      <c r="AF59" s="43">
        <v>1</v>
      </c>
      <c r="AG59" s="43">
        <v>0</v>
      </c>
      <c r="AH59" s="228">
        <v>0</v>
      </c>
    </row>
    <row r="60" spans="1:34" s="42" customFormat="1" x14ac:dyDescent="0.2">
      <c r="A60" s="80"/>
      <c r="E60" s="80"/>
      <c r="F60" s="1"/>
      <c r="G60" s="1"/>
      <c r="H60" s="1"/>
      <c r="I60" s="1"/>
      <c r="J60" s="1"/>
      <c r="K60" s="1"/>
      <c r="L60" s="1"/>
      <c r="N60" s="95"/>
      <c r="O60" s="47"/>
      <c r="P60" s="87"/>
      <c r="Q60" s="81"/>
      <c r="R60" s="81"/>
      <c r="S60" s="81"/>
      <c r="T60" s="81"/>
      <c r="AE60" s="43">
        <v>1900</v>
      </c>
      <c r="AF60" s="43">
        <v>1</v>
      </c>
      <c r="AG60" s="43">
        <v>0</v>
      </c>
      <c r="AH60" s="228">
        <v>0</v>
      </c>
    </row>
    <row r="61" spans="1:34" s="42" customFormat="1" x14ac:dyDescent="0.2">
      <c r="A61" s="80"/>
      <c r="E61" s="80"/>
      <c r="F61" s="1"/>
      <c r="G61" s="1"/>
      <c r="H61" s="1"/>
      <c r="I61" s="1"/>
      <c r="J61" s="1"/>
      <c r="K61" s="1"/>
      <c r="L61" s="1"/>
      <c r="N61" s="95"/>
      <c r="O61" s="47"/>
      <c r="P61" s="87"/>
      <c r="Q61" s="81"/>
      <c r="R61" s="81"/>
      <c r="S61" s="81"/>
      <c r="T61" s="81"/>
      <c r="AE61" s="43">
        <v>1900</v>
      </c>
      <c r="AF61" s="43">
        <v>1</v>
      </c>
      <c r="AG61" s="43">
        <v>0</v>
      </c>
      <c r="AH61" s="228">
        <v>0</v>
      </c>
    </row>
    <row r="62" spans="1:34" s="42" customFormat="1" x14ac:dyDescent="0.2">
      <c r="A62" s="80"/>
      <c r="E62" s="80"/>
      <c r="F62" s="1"/>
      <c r="G62" s="1"/>
      <c r="H62" s="1"/>
      <c r="I62" s="1"/>
      <c r="J62" s="1"/>
      <c r="K62" s="1"/>
      <c r="L62" s="1"/>
      <c r="N62" s="95"/>
      <c r="P62" s="87"/>
      <c r="Q62" s="81"/>
      <c r="R62" s="81"/>
      <c r="S62" s="81"/>
      <c r="T62" s="81"/>
    </row>
    <row r="63" spans="1:34" s="42" customFormat="1" x14ac:dyDescent="0.2">
      <c r="A63" s="80"/>
      <c r="E63" s="80"/>
      <c r="F63" s="1"/>
      <c r="G63" s="1"/>
      <c r="H63" s="1"/>
      <c r="I63" s="1"/>
      <c r="J63" s="1"/>
      <c r="K63" s="1"/>
      <c r="L63" s="1"/>
      <c r="N63" s="95"/>
      <c r="P63" s="87"/>
      <c r="Q63" s="81"/>
      <c r="R63" s="81"/>
      <c r="S63" s="81"/>
      <c r="T63" s="81"/>
    </row>
    <row r="64" spans="1:34" s="42" customFormat="1" x14ac:dyDescent="0.2">
      <c r="A64" s="80"/>
      <c r="E64" s="80"/>
      <c r="F64" s="1"/>
      <c r="G64" s="1"/>
      <c r="H64" s="1"/>
      <c r="I64" s="1"/>
      <c r="J64" s="1"/>
      <c r="K64" s="1"/>
      <c r="L64" s="1"/>
      <c r="N64" s="95"/>
      <c r="P64" s="87"/>
      <c r="Q64" s="81"/>
      <c r="R64" s="81"/>
      <c r="S64" s="81"/>
      <c r="T64" s="81"/>
    </row>
    <row r="65" spans="1:20" s="42" customFormat="1" x14ac:dyDescent="0.2">
      <c r="A65" s="80"/>
      <c r="E65" s="80"/>
      <c r="F65" s="1"/>
      <c r="G65" s="1"/>
      <c r="H65" s="1"/>
      <c r="I65" s="1"/>
      <c r="J65" s="1"/>
      <c r="K65" s="1"/>
      <c r="L65" s="1"/>
      <c r="N65" s="95"/>
      <c r="P65" s="87"/>
      <c r="Q65" s="81"/>
      <c r="R65" s="81"/>
      <c r="S65" s="81"/>
      <c r="T65" s="81"/>
    </row>
    <row r="66" spans="1:20" s="42" customFormat="1" x14ac:dyDescent="0.2">
      <c r="A66" s="80"/>
      <c r="E66" s="80"/>
      <c r="F66" s="1"/>
      <c r="G66" s="1"/>
      <c r="H66" s="1"/>
      <c r="I66" s="1"/>
      <c r="J66" s="1"/>
      <c r="K66" s="1"/>
      <c r="L66" s="1"/>
      <c r="N66" s="95"/>
      <c r="P66" s="87"/>
      <c r="Q66" s="81"/>
      <c r="R66" s="81"/>
      <c r="S66" s="81"/>
      <c r="T66" s="81"/>
    </row>
    <row r="67" spans="1:20" s="42" customFormat="1" x14ac:dyDescent="0.2">
      <c r="A67" s="80"/>
      <c r="E67" s="80"/>
      <c r="F67" s="1"/>
      <c r="G67" s="1"/>
      <c r="H67" s="1"/>
      <c r="I67" s="1"/>
      <c r="J67" s="1"/>
      <c r="K67" s="1"/>
      <c r="L67" s="1"/>
      <c r="N67" s="95"/>
      <c r="P67" s="87"/>
      <c r="Q67" s="81"/>
      <c r="R67" s="81"/>
      <c r="S67" s="81"/>
      <c r="T67" s="81"/>
    </row>
    <row r="68" spans="1:20" s="42" customFormat="1" x14ac:dyDescent="0.2">
      <c r="A68" s="80"/>
      <c r="E68" s="80"/>
      <c r="F68" s="1"/>
      <c r="G68" s="1"/>
      <c r="H68" s="1"/>
      <c r="I68" s="1"/>
      <c r="J68" s="1"/>
      <c r="K68" s="1"/>
      <c r="L68" s="1"/>
      <c r="N68" s="95"/>
      <c r="P68" s="87"/>
      <c r="Q68" s="81"/>
      <c r="R68" s="81"/>
      <c r="S68" s="81"/>
      <c r="T68" s="81"/>
    </row>
    <row r="69" spans="1:20" s="42" customFormat="1" x14ac:dyDescent="0.2">
      <c r="A69" s="80"/>
      <c r="E69" s="80"/>
      <c r="F69" s="1"/>
      <c r="G69" s="1"/>
      <c r="H69" s="1"/>
      <c r="I69" s="1"/>
      <c r="J69" s="1"/>
      <c r="K69" s="1"/>
      <c r="L69" s="1"/>
      <c r="N69" s="95"/>
      <c r="P69" s="87"/>
      <c r="Q69" s="81"/>
      <c r="R69" s="81"/>
      <c r="S69" s="81"/>
      <c r="T69" s="81"/>
    </row>
    <row r="70" spans="1:20" s="42" customFormat="1" x14ac:dyDescent="0.2">
      <c r="A70" s="80"/>
      <c r="E70" s="80"/>
      <c r="F70" s="1"/>
      <c r="G70" s="1"/>
      <c r="H70" s="1"/>
      <c r="I70" s="1"/>
      <c r="J70" s="1"/>
      <c r="K70" s="1"/>
      <c r="L70" s="1"/>
      <c r="N70" s="95"/>
      <c r="P70" s="87"/>
      <c r="Q70" s="81"/>
      <c r="R70" s="81"/>
      <c r="S70" s="81"/>
      <c r="T70" s="81"/>
    </row>
    <row r="71" spans="1:20" s="42" customFormat="1" x14ac:dyDescent="0.2">
      <c r="A71" s="80"/>
      <c r="E71" s="80"/>
      <c r="F71" s="1"/>
      <c r="G71" s="1"/>
      <c r="H71" s="1"/>
      <c r="I71" s="1"/>
      <c r="J71" s="1"/>
      <c r="K71" s="1"/>
      <c r="L71" s="1"/>
      <c r="N71" s="95"/>
      <c r="P71" s="87"/>
      <c r="Q71" s="81"/>
      <c r="R71" s="81"/>
      <c r="S71" s="81"/>
      <c r="T71" s="81"/>
    </row>
    <row r="72" spans="1:20" s="42" customFormat="1" x14ac:dyDescent="0.2">
      <c r="A72" s="80"/>
      <c r="E72" s="80"/>
      <c r="F72" s="1"/>
      <c r="G72" s="1"/>
      <c r="H72" s="1"/>
      <c r="I72" s="1"/>
      <c r="J72" s="1"/>
      <c r="K72" s="1"/>
      <c r="L72" s="1"/>
      <c r="N72" s="95"/>
      <c r="P72" s="87"/>
      <c r="Q72" s="81"/>
      <c r="R72" s="81"/>
      <c r="S72" s="81"/>
      <c r="T72" s="81"/>
    </row>
    <row r="73" spans="1:20" s="42" customFormat="1" x14ac:dyDescent="0.2">
      <c r="A73" s="80"/>
      <c r="E73" s="80"/>
      <c r="F73" s="1"/>
      <c r="G73" s="1"/>
      <c r="H73" s="1"/>
      <c r="I73" s="1"/>
      <c r="J73" s="1"/>
      <c r="K73" s="1"/>
      <c r="L73" s="1"/>
      <c r="N73" s="95"/>
      <c r="P73" s="87"/>
      <c r="Q73" s="81"/>
      <c r="R73" s="81"/>
      <c r="S73" s="81"/>
      <c r="T73" s="81"/>
    </row>
    <row r="74" spans="1:20" s="42" customFormat="1" x14ac:dyDescent="0.2">
      <c r="A74" s="80"/>
      <c r="E74" s="80"/>
      <c r="F74" s="1"/>
      <c r="G74" s="1"/>
      <c r="H74" s="1"/>
      <c r="I74" s="1"/>
      <c r="J74" s="1"/>
      <c r="K74" s="1"/>
      <c r="L74" s="1"/>
      <c r="N74" s="95"/>
      <c r="P74" s="87"/>
      <c r="Q74" s="81"/>
      <c r="R74" s="81"/>
      <c r="S74" s="81"/>
      <c r="T74" s="81"/>
    </row>
    <row r="75" spans="1:20" s="42" customFormat="1" x14ac:dyDescent="0.2">
      <c r="A75" s="80"/>
      <c r="E75" s="80"/>
      <c r="F75" s="1"/>
      <c r="G75" s="1"/>
      <c r="H75" s="1"/>
      <c r="I75" s="1"/>
      <c r="J75" s="1"/>
      <c r="K75" s="1"/>
      <c r="L75" s="1"/>
      <c r="N75" s="95"/>
      <c r="P75" s="87"/>
      <c r="Q75" s="81"/>
      <c r="R75" s="81"/>
      <c r="S75" s="81"/>
      <c r="T75" s="81"/>
    </row>
    <row r="76" spans="1:20" s="42" customFormat="1" x14ac:dyDescent="0.2">
      <c r="A76" s="80"/>
      <c r="E76" s="80"/>
      <c r="F76" s="1"/>
      <c r="G76" s="1"/>
      <c r="H76" s="1"/>
      <c r="I76" s="1"/>
      <c r="J76" s="1"/>
      <c r="K76" s="1"/>
      <c r="L76" s="1"/>
      <c r="N76" s="95"/>
      <c r="P76" s="87"/>
      <c r="Q76" s="81"/>
      <c r="R76" s="81"/>
      <c r="S76" s="81"/>
      <c r="T76" s="81"/>
    </row>
    <row r="77" spans="1:20" s="42" customFormat="1" x14ac:dyDescent="0.2">
      <c r="A77" s="80"/>
      <c r="E77" s="80"/>
      <c r="F77" s="1"/>
      <c r="G77" s="1"/>
      <c r="H77" s="1"/>
      <c r="I77" s="1"/>
      <c r="J77" s="1"/>
      <c r="K77" s="1"/>
      <c r="L77" s="1"/>
      <c r="N77" s="95"/>
      <c r="P77" s="87"/>
      <c r="Q77" s="81"/>
      <c r="R77" s="81"/>
      <c r="S77" s="81"/>
      <c r="T77" s="81"/>
    </row>
    <row r="78" spans="1:20" s="42" customFormat="1" x14ac:dyDescent="0.2">
      <c r="A78" s="80"/>
      <c r="E78" s="80"/>
      <c r="F78" s="1"/>
      <c r="G78" s="1"/>
      <c r="H78" s="1"/>
      <c r="I78" s="1"/>
      <c r="J78" s="1"/>
      <c r="K78" s="1"/>
      <c r="L78" s="1"/>
      <c r="N78" s="95"/>
      <c r="P78" s="87"/>
      <c r="Q78" s="81"/>
      <c r="R78" s="81"/>
      <c r="S78" s="81"/>
      <c r="T78" s="81"/>
    </row>
    <row r="79" spans="1:20" s="42" customFormat="1" x14ac:dyDescent="0.2">
      <c r="A79" s="80"/>
      <c r="E79" s="80"/>
      <c r="F79" s="1"/>
      <c r="G79" s="1"/>
      <c r="H79" s="1"/>
      <c r="I79" s="1"/>
      <c r="J79" s="1"/>
      <c r="K79" s="1"/>
      <c r="L79" s="1"/>
      <c r="N79" s="95"/>
      <c r="P79" s="87"/>
      <c r="Q79" s="81"/>
      <c r="R79" s="81"/>
      <c r="S79" s="81"/>
      <c r="T79" s="81"/>
    </row>
    <row r="80" spans="1:20" s="42" customFormat="1" x14ac:dyDescent="0.2">
      <c r="A80" s="80"/>
      <c r="E80" s="80"/>
      <c r="F80" s="1"/>
      <c r="G80" s="1"/>
      <c r="H80" s="1"/>
      <c r="I80" s="1"/>
      <c r="J80" s="1"/>
      <c r="K80" s="1"/>
      <c r="L80" s="1"/>
      <c r="N80" s="95"/>
      <c r="P80" s="87"/>
      <c r="Q80" s="81"/>
      <c r="R80" s="81"/>
      <c r="S80" s="81"/>
      <c r="T80" s="81"/>
    </row>
    <row r="81" spans="1:20" s="42" customFormat="1" x14ac:dyDescent="0.2">
      <c r="A81" s="80"/>
      <c r="E81" s="80"/>
      <c r="F81" s="1"/>
      <c r="G81" s="1"/>
      <c r="H81" s="1"/>
      <c r="I81" s="1"/>
      <c r="J81" s="1"/>
      <c r="K81" s="1"/>
      <c r="L81" s="1"/>
      <c r="N81" s="95"/>
      <c r="P81" s="87"/>
      <c r="Q81" s="81"/>
      <c r="R81" s="81"/>
      <c r="S81" s="81"/>
      <c r="T81" s="81"/>
    </row>
    <row r="82" spans="1:20" s="42" customFormat="1" x14ac:dyDescent="0.2">
      <c r="A82" s="80"/>
      <c r="E82" s="80"/>
      <c r="F82" s="1"/>
      <c r="G82" s="1"/>
      <c r="H82" s="1"/>
      <c r="I82" s="1"/>
      <c r="J82" s="1"/>
      <c r="K82" s="1"/>
      <c r="L82" s="1"/>
      <c r="N82" s="95"/>
      <c r="P82" s="87"/>
      <c r="Q82" s="81"/>
      <c r="R82" s="81"/>
      <c r="S82" s="81"/>
      <c r="T82" s="81"/>
    </row>
    <row r="83" spans="1:20" s="42" customFormat="1" x14ac:dyDescent="0.2">
      <c r="A83" s="80"/>
      <c r="E83" s="80"/>
      <c r="F83" s="1"/>
      <c r="G83" s="1"/>
      <c r="H83" s="1"/>
      <c r="I83" s="1"/>
      <c r="J83" s="1"/>
      <c r="K83" s="1"/>
      <c r="L83" s="1"/>
      <c r="N83" s="95"/>
      <c r="P83" s="87"/>
      <c r="Q83" s="81"/>
      <c r="R83" s="81"/>
      <c r="S83" s="81"/>
      <c r="T83" s="81"/>
    </row>
    <row r="84" spans="1:20" s="42" customFormat="1" x14ac:dyDescent="0.2">
      <c r="A84" s="80"/>
      <c r="E84" s="80"/>
      <c r="F84" s="1"/>
      <c r="G84" s="1"/>
      <c r="H84" s="1"/>
      <c r="I84" s="1"/>
      <c r="J84" s="1"/>
      <c r="K84" s="1"/>
      <c r="L84" s="1"/>
      <c r="N84" s="95"/>
      <c r="P84" s="87"/>
      <c r="Q84" s="81"/>
      <c r="R84" s="81"/>
      <c r="S84" s="81"/>
      <c r="T84" s="81"/>
    </row>
    <row r="85" spans="1:20" s="42" customFormat="1" x14ac:dyDescent="0.2">
      <c r="A85" s="80"/>
      <c r="E85" s="80"/>
      <c r="F85" s="1"/>
      <c r="G85" s="1"/>
      <c r="H85" s="1"/>
      <c r="I85" s="1"/>
      <c r="J85" s="1"/>
      <c r="K85" s="1"/>
      <c r="L85" s="1"/>
      <c r="N85" s="95"/>
      <c r="P85" s="87"/>
      <c r="Q85" s="81"/>
      <c r="R85" s="81"/>
      <c r="S85" s="81"/>
      <c r="T85" s="81"/>
    </row>
    <row r="86" spans="1:20" s="42" customFormat="1" x14ac:dyDescent="0.2">
      <c r="A86" s="80"/>
      <c r="E86" s="80"/>
      <c r="F86" s="1"/>
      <c r="G86" s="1"/>
      <c r="H86" s="1"/>
      <c r="I86" s="1"/>
      <c r="J86" s="1"/>
      <c r="K86" s="1"/>
      <c r="L86" s="1"/>
      <c r="N86" s="95"/>
      <c r="P86" s="87"/>
      <c r="Q86" s="81"/>
      <c r="R86" s="81"/>
      <c r="S86" s="81"/>
      <c r="T86" s="81"/>
    </row>
    <row r="87" spans="1:20" s="42" customFormat="1" x14ac:dyDescent="0.2">
      <c r="A87" s="80"/>
      <c r="E87" s="80"/>
      <c r="F87" s="1"/>
      <c r="G87" s="1"/>
      <c r="H87" s="1"/>
      <c r="I87" s="1"/>
      <c r="J87" s="1"/>
      <c r="K87" s="1"/>
      <c r="L87" s="1"/>
      <c r="N87" s="95"/>
      <c r="P87" s="87"/>
      <c r="Q87" s="81"/>
      <c r="R87" s="81"/>
      <c r="S87" s="81"/>
      <c r="T87" s="81"/>
    </row>
    <row r="88" spans="1:20" s="42" customFormat="1" x14ac:dyDescent="0.2">
      <c r="A88" s="80"/>
      <c r="E88" s="80"/>
      <c r="F88" s="1"/>
      <c r="G88" s="1"/>
      <c r="H88" s="1"/>
      <c r="I88" s="1"/>
      <c r="J88" s="1"/>
      <c r="K88" s="1"/>
      <c r="L88" s="1"/>
      <c r="N88" s="95"/>
      <c r="P88" s="87"/>
      <c r="Q88" s="81"/>
      <c r="R88" s="81"/>
      <c r="S88" s="81"/>
      <c r="T88" s="81"/>
    </row>
    <row r="89" spans="1:20" s="42" customFormat="1" x14ac:dyDescent="0.2">
      <c r="A89" s="80"/>
      <c r="E89" s="80"/>
      <c r="F89" s="1"/>
      <c r="G89" s="1"/>
      <c r="H89" s="1"/>
      <c r="I89" s="1"/>
      <c r="J89" s="1"/>
      <c r="K89" s="1"/>
      <c r="L89" s="1"/>
      <c r="N89" s="95"/>
      <c r="P89" s="87"/>
      <c r="Q89" s="81"/>
      <c r="R89" s="81"/>
      <c r="S89" s="81"/>
      <c r="T89" s="81"/>
    </row>
    <row r="90" spans="1:20" s="42" customFormat="1" x14ac:dyDescent="0.2">
      <c r="A90" s="80"/>
      <c r="E90" s="80"/>
      <c r="F90" s="1"/>
      <c r="G90" s="1"/>
      <c r="H90" s="1"/>
      <c r="I90" s="1"/>
      <c r="J90" s="1"/>
      <c r="K90" s="1"/>
      <c r="L90" s="1"/>
      <c r="N90" s="95"/>
      <c r="P90" s="87"/>
      <c r="Q90" s="81"/>
      <c r="R90" s="81"/>
      <c r="S90" s="81"/>
      <c r="T90" s="81"/>
    </row>
    <row r="91" spans="1:20" s="42" customFormat="1" x14ac:dyDescent="0.2">
      <c r="A91" s="80"/>
      <c r="E91" s="80"/>
      <c r="F91" s="1"/>
      <c r="G91" s="1"/>
      <c r="H91" s="1"/>
      <c r="I91" s="1"/>
      <c r="J91" s="1"/>
      <c r="K91" s="1"/>
      <c r="L91" s="1"/>
      <c r="N91" s="95"/>
      <c r="P91" s="87"/>
      <c r="Q91" s="81"/>
      <c r="R91" s="81"/>
      <c r="S91" s="81"/>
      <c r="T91" s="81"/>
    </row>
    <row r="92" spans="1:20" s="42" customFormat="1" x14ac:dyDescent="0.2">
      <c r="A92" s="80"/>
      <c r="E92" s="80"/>
      <c r="F92" s="1"/>
      <c r="G92" s="1"/>
      <c r="H92" s="1"/>
      <c r="I92" s="1"/>
      <c r="J92" s="1"/>
      <c r="K92" s="1"/>
      <c r="L92" s="1"/>
      <c r="N92" s="95"/>
      <c r="P92" s="87"/>
      <c r="Q92" s="81"/>
      <c r="R92" s="81"/>
      <c r="S92" s="81"/>
      <c r="T92" s="81"/>
    </row>
    <row r="93" spans="1:20" s="42" customFormat="1" x14ac:dyDescent="0.2">
      <c r="A93" s="80"/>
      <c r="E93" s="80"/>
      <c r="F93" s="1"/>
      <c r="G93" s="1"/>
      <c r="H93" s="1"/>
      <c r="I93" s="1"/>
      <c r="J93" s="1"/>
      <c r="K93" s="1"/>
      <c r="L93" s="1"/>
      <c r="N93" s="95"/>
      <c r="P93" s="87"/>
      <c r="Q93" s="81"/>
      <c r="R93" s="81"/>
      <c r="S93" s="81"/>
      <c r="T93" s="81"/>
    </row>
    <row r="94" spans="1:20" s="42" customFormat="1" x14ac:dyDescent="0.2">
      <c r="A94" s="80"/>
      <c r="E94" s="80"/>
      <c r="F94" s="1"/>
      <c r="G94" s="1"/>
      <c r="H94" s="1"/>
      <c r="I94" s="1"/>
      <c r="J94" s="1"/>
      <c r="K94" s="1"/>
      <c r="L94" s="1"/>
      <c r="N94" s="95"/>
      <c r="P94" s="87"/>
      <c r="Q94" s="81"/>
      <c r="R94" s="81"/>
      <c r="S94" s="81"/>
      <c r="T94" s="81"/>
    </row>
    <row r="95" spans="1:20" s="42" customFormat="1" x14ac:dyDescent="0.2">
      <c r="A95" s="80"/>
      <c r="E95" s="80"/>
      <c r="F95" s="1"/>
      <c r="G95" s="1"/>
      <c r="H95" s="1"/>
      <c r="I95" s="1"/>
      <c r="J95" s="1"/>
      <c r="K95" s="1"/>
      <c r="L95" s="1"/>
      <c r="Q95" s="81"/>
      <c r="R95" s="81"/>
      <c r="S95" s="81"/>
      <c r="T95" s="81"/>
    </row>
    <row r="96" spans="1:20" s="42" customFormat="1" x14ac:dyDescent="0.2">
      <c r="A96" s="80"/>
      <c r="E96" s="80"/>
      <c r="F96" s="1"/>
      <c r="G96" s="1"/>
      <c r="H96" s="1"/>
      <c r="I96" s="1"/>
      <c r="J96" s="1"/>
      <c r="K96" s="1"/>
      <c r="L96" s="1"/>
      <c r="Q96" s="81"/>
      <c r="R96" s="81"/>
      <c r="S96" s="81"/>
      <c r="T96" s="81"/>
    </row>
    <row r="97" spans="1:20" s="42" customFormat="1" x14ac:dyDescent="0.2">
      <c r="A97" s="80"/>
      <c r="E97" s="80"/>
      <c r="F97" s="1"/>
      <c r="G97" s="1"/>
      <c r="H97" s="1"/>
      <c r="I97" s="1"/>
      <c r="J97" s="1"/>
      <c r="K97" s="1"/>
      <c r="L97" s="1"/>
      <c r="Q97" s="81"/>
      <c r="R97" s="81"/>
      <c r="S97" s="81"/>
      <c r="T97" s="81"/>
    </row>
    <row r="98" spans="1:20" s="42" customFormat="1" x14ac:dyDescent="0.2">
      <c r="A98" s="80"/>
      <c r="E98" s="80"/>
      <c r="F98" s="1"/>
      <c r="G98" s="1"/>
      <c r="H98" s="1"/>
      <c r="I98" s="1"/>
      <c r="J98" s="1"/>
      <c r="K98" s="1"/>
      <c r="L98" s="1"/>
      <c r="Q98" s="81"/>
      <c r="R98" s="81"/>
      <c r="S98" s="81"/>
      <c r="T98" s="81"/>
    </row>
    <row r="99" spans="1:20" s="42" customFormat="1" x14ac:dyDescent="0.2">
      <c r="A99" s="80"/>
      <c r="E99" s="80"/>
      <c r="F99" s="1"/>
      <c r="G99" s="1"/>
      <c r="H99" s="1"/>
      <c r="I99" s="1"/>
      <c r="J99" s="1"/>
      <c r="K99" s="1"/>
      <c r="L99" s="1"/>
      <c r="Q99" s="81"/>
      <c r="R99" s="81"/>
      <c r="S99" s="81"/>
      <c r="T99" s="81"/>
    </row>
    <row r="100" spans="1:20" s="42" customFormat="1" x14ac:dyDescent="0.2">
      <c r="A100" s="80"/>
      <c r="E100" s="80"/>
      <c r="F100" s="1"/>
      <c r="G100" s="1"/>
      <c r="H100" s="1"/>
      <c r="I100" s="1"/>
      <c r="J100" s="1"/>
      <c r="K100" s="1"/>
      <c r="L100" s="1"/>
      <c r="Q100" s="81"/>
      <c r="R100" s="81"/>
      <c r="S100" s="81"/>
      <c r="T100" s="81"/>
    </row>
    <row r="101" spans="1:20" s="42" customFormat="1" x14ac:dyDescent="0.2">
      <c r="A101" s="80"/>
      <c r="E101" s="6"/>
      <c r="L101" s="1"/>
      <c r="Q101" s="81"/>
      <c r="R101" s="81"/>
      <c r="S101" s="81"/>
      <c r="T101" s="81"/>
    </row>
    <row r="102" spans="1:20" s="42" customFormat="1" x14ac:dyDescent="0.2">
      <c r="A102" s="80"/>
      <c r="E102" s="6"/>
      <c r="L102" s="1"/>
      <c r="Q102" s="81"/>
      <c r="R102" s="81"/>
      <c r="S102" s="81"/>
      <c r="T102" s="81"/>
    </row>
    <row r="103" spans="1:20" s="42" customFormat="1" x14ac:dyDescent="0.2">
      <c r="A103" s="80"/>
      <c r="E103" s="6"/>
      <c r="L103" s="1"/>
      <c r="Q103" s="81"/>
      <c r="R103" s="81"/>
      <c r="S103" s="81"/>
      <c r="T103" s="81"/>
    </row>
    <row r="104" spans="1:20" s="42" customFormat="1" x14ac:dyDescent="0.2">
      <c r="A104" s="80"/>
      <c r="E104" s="7"/>
      <c r="L104" s="1"/>
      <c r="Q104" s="81"/>
      <c r="R104" s="81"/>
      <c r="S104" s="81"/>
      <c r="T104" s="81"/>
    </row>
    <row r="105" spans="1:20" s="42" customFormat="1" x14ac:dyDescent="0.2">
      <c r="A105" s="80"/>
      <c r="E105" s="7"/>
      <c r="L105" s="1"/>
      <c r="Q105" s="81"/>
      <c r="R105" s="81"/>
      <c r="S105" s="81"/>
      <c r="T105" s="81"/>
    </row>
    <row r="106" spans="1:20" s="42" customFormat="1" x14ac:dyDescent="0.2">
      <c r="A106" s="80"/>
      <c r="E106" s="7"/>
      <c r="L106" s="1"/>
      <c r="Q106" s="81"/>
      <c r="R106" s="81"/>
      <c r="S106" s="81"/>
      <c r="T106" s="81"/>
    </row>
    <row r="107" spans="1:20" s="42" customFormat="1" x14ac:dyDescent="0.2">
      <c r="A107" s="80"/>
      <c r="E107" s="7"/>
      <c r="L107" s="1"/>
      <c r="Q107" s="81"/>
      <c r="R107" s="81"/>
      <c r="S107" s="81"/>
      <c r="T107" s="81"/>
    </row>
    <row r="108" spans="1:20" s="42" customFormat="1" x14ac:dyDescent="0.2">
      <c r="A108" s="80"/>
      <c r="E108" s="7"/>
      <c r="L108" s="1"/>
      <c r="Q108" s="81"/>
      <c r="R108" s="81"/>
      <c r="S108" s="81"/>
      <c r="T108" s="81"/>
    </row>
    <row r="109" spans="1:20" s="42" customFormat="1" x14ac:dyDescent="0.2">
      <c r="A109" s="80"/>
      <c r="E109" s="7"/>
      <c r="L109" s="1"/>
      <c r="Q109" s="81"/>
      <c r="R109" s="81"/>
      <c r="S109" s="81"/>
      <c r="T109" s="81"/>
    </row>
    <row r="110" spans="1:20" s="42" customFormat="1" x14ac:dyDescent="0.2">
      <c r="A110" s="80"/>
      <c r="E110" s="7"/>
      <c r="L110" s="1"/>
      <c r="Q110" s="81"/>
      <c r="R110" s="81"/>
      <c r="S110" s="81"/>
      <c r="T110" s="81"/>
    </row>
    <row r="111" spans="1:20" s="42" customFormat="1" x14ac:dyDescent="0.2">
      <c r="A111" s="80"/>
      <c r="E111" s="7"/>
      <c r="L111" s="1"/>
      <c r="Q111" s="81"/>
      <c r="R111" s="81"/>
      <c r="S111" s="81"/>
      <c r="T111" s="81"/>
    </row>
    <row r="112" spans="1:20" s="42" customFormat="1" x14ac:dyDescent="0.2">
      <c r="A112" s="80"/>
      <c r="E112" s="7"/>
      <c r="L112" s="1"/>
      <c r="Q112" s="81"/>
      <c r="R112" s="81"/>
      <c r="S112" s="81"/>
      <c r="T112" s="81"/>
    </row>
    <row r="113" spans="1:20" s="42" customFormat="1" x14ac:dyDescent="0.2">
      <c r="A113" s="80"/>
      <c r="E113" s="8"/>
      <c r="K113" s="1"/>
      <c r="L113" s="1"/>
      <c r="Q113" s="81"/>
      <c r="R113" s="81"/>
      <c r="S113" s="81"/>
      <c r="T113" s="81"/>
    </row>
    <row r="114" spans="1:20" s="42" customFormat="1" x14ac:dyDescent="0.2">
      <c r="A114" s="80"/>
      <c r="E114" s="8"/>
      <c r="K114" s="1"/>
      <c r="L114" s="1"/>
      <c r="Q114" s="81"/>
      <c r="R114" s="81"/>
      <c r="S114" s="81"/>
      <c r="T114" s="81"/>
    </row>
    <row r="115" spans="1:20" s="42" customFormat="1" x14ac:dyDescent="0.2">
      <c r="A115" s="80"/>
      <c r="E115" s="8"/>
      <c r="K115" s="1"/>
      <c r="L115" s="1"/>
      <c r="Q115" s="81"/>
      <c r="R115" s="81"/>
      <c r="S115" s="81"/>
      <c r="T115" s="81"/>
    </row>
    <row r="116" spans="1:20" s="42" customFormat="1" x14ac:dyDescent="0.2">
      <c r="A116" s="80"/>
      <c r="E116" s="8"/>
      <c r="K116" s="1"/>
      <c r="L116" s="1"/>
      <c r="Q116" s="81"/>
      <c r="R116" s="81"/>
      <c r="S116" s="81"/>
      <c r="T116" s="81"/>
    </row>
    <row r="117" spans="1:20" s="42" customFormat="1" x14ac:dyDescent="0.2">
      <c r="A117" s="80"/>
      <c r="E117" s="8"/>
      <c r="K117" s="1"/>
      <c r="L117" s="1"/>
      <c r="Q117" s="81"/>
      <c r="R117" s="81"/>
      <c r="S117" s="81"/>
      <c r="T117" s="81"/>
    </row>
    <row r="118" spans="1:20" s="42" customFormat="1" x14ac:dyDescent="0.2">
      <c r="A118" s="80"/>
      <c r="E118" s="8"/>
      <c r="K118" s="1"/>
      <c r="L118" s="1"/>
      <c r="Q118" s="81"/>
      <c r="R118" s="81"/>
      <c r="S118" s="81"/>
      <c r="T118" s="81"/>
    </row>
    <row r="119" spans="1:20" s="42" customFormat="1" x14ac:dyDescent="0.2">
      <c r="A119" s="80"/>
      <c r="E119" s="8"/>
      <c r="K119" s="1"/>
      <c r="L119" s="1"/>
      <c r="Q119" s="81"/>
      <c r="R119" s="81"/>
      <c r="S119" s="81"/>
      <c r="T119" s="81"/>
    </row>
    <row r="120" spans="1:20" s="42" customFormat="1" x14ac:dyDescent="0.2">
      <c r="A120" s="80"/>
      <c r="E120" s="8"/>
      <c r="K120" s="1"/>
      <c r="L120" s="1"/>
      <c r="Q120" s="81"/>
      <c r="R120" s="81"/>
      <c r="S120" s="81"/>
      <c r="T120" s="81"/>
    </row>
    <row r="121" spans="1:20" s="42" customFormat="1" x14ac:dyDescent="0.2">
      <c r="A121" s="80"/>
      <c r="E121" s="8"/>
      <c r="K121" s="1"/>
      <c r="L121" s="1"/>
      <c r="Q121" s="81"/>
      <c r="R121" s="81"/>
      <c r="S121" s="81"/>
      <c r="T121" s="81"/>
    </row>
    <row r="122" spans="1:20" s="42" customFormat="1" x14ac:dyDescent="0.2">
      <c r="A122" s="80"/>
      <c r="E122" s="8"/>
      <c r="K122" s="1"/>
      <c r="L122" s="1"/>
      <c r="Q122" s="81"/>
      <c r="R122" s="81"/>
      <c r="S122" s="81"/>
      <c r="T122" s="81"/>
    </row>
    <row r="123" spans="1:20" s="42" customFormat="1" x14ac:dyDescent="0.2">
      <c r="A123" s="80"/>
      <c r="E123" s="8"/>
      <c r="K123" s="1"/>
      <c r="L123" s="1"/>
      <c r="Q123" s="81"/>
      <c r="R123" s="81"/>
      <c r="S123" s="81"/>
      <c r="T123" s="81"/>
    </row>
    <row r="124" spans="1:20" s="42" customFormat="1" x14ac:dyDescent="0.2">
      <c r="A124" s="80"/>
      <c r="E124" s="8"/>
      <c r="K124" s="1"/>
      <c r="L124" s="1"/>
      <c r="Q124" s="81"/>
      <c r="R124" s="81"/>
      <c r="S124" s="81"/>
      <c r="T124" s="81"/>
    </row>
    <row r="125" spans="1:20" s="42" customFormat="1" x14ac:dyDescent="0.2">
      <c r="A125" s="80"/>
      <c r="E125" s="8"/>
      <c r="J125" s="1"/>
      <c r="K125" s="1"/>
      <c r="L125" s="1"/>
      <c r="Q125" s="81"/>
      <c r="R125" s="81"/>
      <c r="S125" s="81"/>
      <c r="T125" s="81"/>
    </row>
    <row r="126" spans="1:20" s="42" customFormat="1" x14ac:dyDescent="0.2">
      <c r="A126" s="80"/>
      <c r="E126" s="8"/>
      <c r="J126" s="1"/>
      <c r="K126" s="1"/>
      <c r="L126" s="1"/>
      <c r="Q126" s="81"/>
      <c r="R126" s="81"/>
      <c r="S126" s="81"/>
      <c r="T126" s="81"/>
    </row>
    <row r="127" spans="1:20" s="42" customFormat="1" x14ac:dyDescent="0.2">
      <c r="A127" s="80"/>
      <c r="E127" s="8"/>
      <c r="J127" s="1"/>
      <c r="K127" s="1"/>
      <c r="L127" s="1"/>
      <c r="Q127" s="81"/>
      <c r="R127" s="81"/>
      <c r="S127" s="81"/>
      <c r="T127" s="81"/>
    </row>
    <row r="128" spans="1:20" s="42" customFormat="1" x14ac:dyDescent="0.2">
      <c r="A128" s="80"/>
      <c r="E128" s="8"/>
      <c r="J128" s="1"/>
      <c r="K128" s="1"/>
      <c r="L128" s="1"/>
      <c r="Q128" s="81"/>
      <c r="R128" s="81"/>
      <c r="S128" s="81"/>
      <c r="T128" s="81"/>
    </row>
    <row r="129" spans="1:20" s="42" customFormat="1" x14ac:dyDescent="0.2">
      <c r="A129" s="80"/>
      <c r="E129" s="8"/>
      <c r="J129" s="1"/>
      <c r="K129" s="1"/>
      <c r="L129" s="1"/>
      <c r="Q129" s="81"/>
      <c r="R129" s="81"/>
      <c r="S129" s="81"/>
      <c r="T129" s="81"/>
    </row>
    <row r="130" spans="1:20" s="42" customFormat="1" x14ac:dyDescent="0.2">
      <c r="A130" s="80"/>
      <c r="E130" s="8"/>
      <c r="J130" s="1"/>
      <c r="K130" s="1"/>
      <c r="L130" s="1"/>
      <c r="Q130" s="81"/>
      <c r="R130" s="81"/>
      <c r="S130" s="81"/>
      <c r="T130" s="81"/>
    </row>
    <row r="131" spans="1:20" s="42" customFormat="1" x14ac:dyDescent="0.2">
      <c r="A131" s="80"/>
      <c r="E131" s="8"/>
      <c r="J131" s="1"/>
      <c r="K131" s="1"/>
      <c r="L131" s="1"/>
      <c r="Q131" s="81"/>
      <c r="R131" s="81"/>
      <c r="S131" s="81"/>
      <c r="T131" s="81"/>
    </row>
    <row r="132" spans="1:20" s="42" customFormat="1" x14ac:dyDescent="0.2">
      <c r="A132" s="80"/>
      <c r="E132" s="8"/>
      <c r="J132" s="1"/>
      <c r="K132" s="1"/>
      <c r="L132" s="1"/>
      <c r="Q132" s="81"/>
      <c r="R132" s="81"/>
      <c r="S132" s="81"/>
      <c r="T132" s="81"/>
    </row>
    <row r="133" spans="1:20" s="42" customFormat="1" x14ac:dyDescent="0.2">
      <c r="A133" s="80"/>
      <c r="E133" s="8"/>
      <c r="J133" s="1"/>
      <c r="K133" s="1"/>
      <c r="L133" s="1"/>
      <c r="Q133" s="81"/>
      <c r="R133" s="81"/>
      <c r="S133" s="81"/>
      <c r="T133" s="81"/>
    </row>
    <row r="134" spans="1:20" s="42" customFormat="1" x14ac:dyDescent="0.2">
      <c r="A134" s="80"/>
      <c r="E134" s="8"/>
      <c r="J134" s="1"/>
      <c r="K134" s="1"/>
      <c r="L134" s="1"/>
      <c r="Q134" s="81"/>
      <c r="R134" s="81"/>
      <c r="S134" s="81"/>
      <c r="T134" s="81"/>
    </row>
    <row r="135" spans="1:20" s="42" customFormat="1" x14ac:dyDescent="0.2">
      <c r="A135" s="80"/>
      <c r="E135" s="8"/>
      <c r="J135" s="1"/>
      <c r="K135" s="1"/>
      <c r="L135" s="1"/>
      <c r="Q135" s="81"/>
      <c r="R135" s="81"/>
      <c r="S135" s="81"/>
      <c r="T135" s="81"/>
    </row>
    <row r="136" spans="1:20" s="42" customFormat="1" x14ac:dyDescent="0.2">
      <c r="A136" s="80"/>
      <c r="E136" s="8"/>
      <c r="J136" s="1"/>
      <c r="K136" s="1"/>
      <c r="L136" s="1"/>
      <c r="Q136" s="81"/>
      <c r="R136" s="81"/>
      <c r="S136" s="81"/>
      <c r="T136" s="81"/>
    </row>
    <row r="137" spans="1:20" s="42" customFormat="1" x14ac:dyDescent="0.2">
      <c r="A137" s="80"/>
      <c r="E137" s="8"/>
      <c r="I137" s="1"/>
      <c r="J137" s="1"/>
      <c r="K137" s="1"/>
      <c r="L137" s="1"/>
      <c r="Q137" s="81"/>
      <c r="R137" s="81"/>
      <c r="S137" s="81"/>
      <c r="T137" s="81"/>
    </row>
    <row r="138" spans="1:20" s="42" customFormat="1" x14ac:dyDescent="0.2">
      <c r="A138" s="82"/>
      <c r="E138" s="8"/>
      <c r="I138" s="3"/>
      <c r="J138" s="3"/>
      <c r="K138" s="3"/>
      <c r="L138" s="3"/>
      <c r="Q138" s="81"/>
      <c r="R138" s="81"/>
      <c r="S138" s="81"/>
      <c r="T138" s="81"/>
    </row>
    <row r="139" spans="1:20" s="42" customFormat="1" x14ac:dyDescent="0.2">
      <c r="A139" s="82"/>
      <c r="E139" s="8"/>
      <c r="I139" s="3"/>
      <c r="J139" s="3"/>
      <c r="K139" s="3"/>
      <c r="L139" s="3"/>
      <c r="Q139" s="81"/>
      <c r="R139" s="81"/>
      <c r="S139" s="81"/>
      <c r="T139" s="81"/>
    </row>
    <row r="140" spans="1:20" s="42" customFormat="1" x14ac:dyDescent="0.2">
      <c r="A140" s="82"/>
      <c r="E140" s="8"/>
      <c r="I140" s="3"/>
      <c r="J140" s="3"/>
      <c r="K140" s="3"/>
      <c r="L140" s="3"/>
      <c r="Q140" s="81"/>
      <c r="R140" s="81"/>
      <c r="S140" s="81"/>
      <c r="T140" s="81"/>
    </row>
    <row r="141" spans="1:20" s="42" customFormat="1" x14ac:dyDescent="0.2">
      <c r="A141" s="82"/>
      <c r="E141" s="8"/>
      <c r="I141" s="3"/>
      <c r="J141" s="3"/>
      <c r="K141" s="3"/>
      <c r="L141" s="3"/>
      <c r="Q141" s="81"/>
      <c r="R141" s="81"/>
      <c r="S141" s="81"/>
      <c r="T141" s="81"/>
    </row>
    <row r="142" spans="1:20" s="42" customFormat="1" x14ac:dyDescent="0.2">
      <c r="A142" s="82"/>
      <c r="E142" s="8"/>
      <c r="I142" s="3"/>
      <c r="J142" s="3"/>
      <c r="K142" s="3"/>
      <c r="L142" s="3"/>
      <c r="Q142" s="81"/>
      <c r="R142" s="81"/>
      <c r="S142" s="81"/>
      <c r="T142" s="81"/>
    </row>
    <row r="143" spans="1:20" s="42" customFormat="1" x14ac:dyDescent="0.2">
      <c r="A143" s="82"/>
      <c r="E143" s="8"/>
      <c r="I143" s="3"/>
      <c r="J143" s="3"/>
      <c r="K143" s="3"/>
      <c r="L143" s="3"/>
      <c r="Q143" s="81"/>
      <c r="R143" s="81"/>
      <c r="S143" s="81"/>
      <c r="T143" s="81"/>
    </row>
    <row r="144" spans="1:20" s="42" customFormat="1" x14ac:dyDescent="0.2">
      <c r="A144" s="82"/>
      <c r="E144" s="8"/>
      <c r="I144" s="3"/>
      <c r="J144" s="3"/>
      <c r="K144" s="3"/>
      <c r="L144" s="3"/>
      <c r="Q144" s="81"/>
      <c r="R144" s="81"/>
      <c r="S144" s="81"/>
      <c r="T144" s="81"/>
    </row>
    <row r="145" spans="1:34" s="42" customFormat="1" x14ac:dyDescent="0.2">
      <c r="A145" s="82"/>
      <c r="E145" s="8"/>
      <c r="I145" s="3"/>
      <c r="J145" s="3"/>
      <c r="K145" s="3"/>
      <c r="L145" s="3"/>
      <c r="Q145" s="81"/>
      <c r="R145" s="81"/>
      <c r="S145" s="81"/>
      <c r="T145" s="81"/>
    </row>
    <row r="146" spans="1:34" s="42" customFormat="1" x14ac:dyDescent="0.2">
      <c r="A146" s="82"/>
      <c r="E146" s="8"/>
      <c r="I146" s="3"/>
      <c r="J146" s="3"/>
      <c r="K146" s="3"/>
      <c r="L146" s="3"/>
      <c r="Q146" s="81"/>
      <c r="R146" s="81"/>
      <c r="S146" s="81"/>
      <c r="T146" s="81"/>
    </row>
    <row r="147" spans="1:34" s="42" customFormat="1" x14ac:dyDescent="0.2">
      <c r="A147" s="82"/>
      <c r="E147" s="8"/>
      <c r="I147" s="3"/>
      <c r="J147" s="3"/>
      <c r="K147" s="3"/>
      <c r="L147" s="3"/>
      <c r="Q147" s="81"/>
      <c r="R147" s="81"/>
      <c r="S147" s="81"/>
      <c r="T147" s="81"/>
    </row>
    <row r="148" spans="1:34" s="78" customFormat="1" x14ac:dyDescent="0.2">
      <c r="A148" s="82"/>
      <c r="B148" s="42"/>
      <c r="C148" s="42"/>
      <c r="D148" s="42"/>
      <c r="E148" s="8"/>
      <c r="F148" s="42"/>
      <c r="G148" s="42"/>
      <c r="H148" s="42"/>
      <c r="I148" s="3"/>
      <c r="J148" s="3"/>
      <c r="K148" s="3"/>
      <c r="L148" s="3"/>
      <c r="M148" s="42"/>
      <c r="N148" s="42"/>
      <c r="O148" s="42"/>
      <c r="P148" s="42"/>
      <c r="Q148" s="81"/>
      <c r="R148" s="81"/>
      <c r="S148" s="81"/>
      <c r="T148" s="81"/>
      <c r="U148" s="42"/>
      <c r="V148" s="42"/>
      <c r="W148" s="42"/>
    </row>
    <row r="149" spans="1:34" s="78" customFormat="1" x14ac:dyDescent="0.2">
      <c r="A149" s="82"/>
      <c r="E149" s="8"/>
      <c r="F149" s="42"/>
      <c r="G149" s="3"/>
      <c r="H149" s="3"/>
      <c r="I149" s="98"/>
      <c r="J149" s="98"/>
      <c r="K149" s="98"/>
      <c r="L149" s="3"/>
      <c r="M149" s="42"/>
      <c r="N149" s="42"/>
      <c r="O149" s="42"/>
      <c r="P149" s="42"/>
      <c r="Q149" s="81"/>
      <c r="R149" s="81"/>
      <c r="S149" s="81"/>
      <c r="T149" s="81"/>
      <c r="U149" s="42"/>
      <c r="V149" s="42"/>
      <c r="W149" s="42"/>
    </row>
    <row r="150" spans="1:34" s="78" customFormat="1" x14ac:dyDescent="0.2">
      <c r="A150" s="82"/>
      <c r="E150" s="8"/>
      <c r="F150" s="42"/>
      <c r="G150" s="3"/>
      <c r="H150" s="3"/>
      <c r="I150" s="98"/>
      <c r="J150" s="98"/>
      <c r="K150" s="98"/>
      <c r="L150" s="3"/>
      <c r="M150" s="42"/>
      <c r="N150" s="42"/>
      <c r="O150" s="42"/>
      <c r="P150" s="42"/>
      <c r="Q150" s="81"/>
      <c r="R150" s="81"/>
      <c r="S150" s="81"/>
      <c r="T150" s="81"/>
      <c r="U150" s="42"/>
      <c r="V150" s="42"/>
      <c r="W150" s="42"/>
    </row>
    <row r="151" spans="1:34" x14ac:dyDescent="0.2">
      <c r="A151" s="82"/>
      <c r="B151" s="78"/>
      <c r="C151" s="78"/>
      <c r="D151" s="78"/>
      <c r="E151" s="8"/>
      <c r="F151" s="42"/>
      <c r="G151" s="3"/>
      <c r="H151" s="3"/>
      <c r="I151" s="98"/>
      <c r="J151" s="98"/>
      <c r="K151" s="98"/>
    </row>
    <row r="152" spans="1:34" x14ac:dyDescent="0.2">
      <c r="A152" s="82"/>
      <c r="E152" s="8"/>
      <c r="F152" s="3"/>
      <c r="G152" s="3"/>
      <c r="H152" s="3"/>
    </row>
    <row r="153" spans="1:34" x14ac:dyDescent="0.2">
      <c r="A153" s="82"/>
      <c r="E153" s="8"/>
      <c r="F153" s="3"/>
      <c r="G153" s="3"/>
      <c r="H153" s="3"/>
    </row>
    <row r="154" spans="1:34" x14ac:dyDescent="0.2">
      <c r="A154" s="82"/>
      <c r="E154" s="8"/>
      <c r="F154" s="3"/>
      <c r="G154" s="3"/>
      <c r="H154" s="3"/>
    </row>
    <row r="155" spans="1:34" x14ac:dyDescent="0.2">
      <c r="A155" s="82"/>
      <c r="E155" s="8"/>
      <c r="F155" s="3"/>
      <c r="G155" s="3"/>
      <c r="H155" s="3"/>
    </row>
    <row r="156" spans="1:34" x14ac:dyDescent="0.2">
      <c r="A156" s="82"/>
      <c r="E156" s="8"/>
      <c r="F156" s="4"/>
      <c r="G156" s="3"/>
      <c r="H156" s="3"/>
    </row>
    <row r="157" spans="1:34" x14ac:dyDescent="0.2">
      <c r="A157" s="82"/>
      <c r="E157" s="8"/>
      <c r="F157" s="4"/>
      <c r="G157" s="3"/>
      <c r="H157" s="3"/>
    </row>
    <row r="158" spans="1:34" x14ac:dyDescent="0.2">
      <c r="A158" s="82"/>
      <c r="E158" s="8"/>
      <c r="F158" s="4"/>
      <c r="G158" s="3"/>
      <c r="H158" s="3"/>
    </row>
    <row r="159" spans="1:34" x14ac:dyDescent="0.2">
      <c r="A159" s="82"/>
      <c r="E159" s="8"/>
      <c r="F159" s="4"/>
      <c r="G159" s="3"/>
      <c r="H159" s="3"/>
    </row>
    <row r="160" spans="1:34" s="81" customFormat="1" x14ac:dyDescent="0.2">
      <c r="A160" s="82"/>
      <c r="B160" s="52"/>
      <c r="C160" s="52"/>
      <c r="D160" s="52"/>
      <c r="E160" s="8"/>
      <c r="F160" s="4"/>
      <c r="G160" s="3"/>
      <c r="H160" s="3"/>
      <c r="I160" s="52"/>
      <c r="J160" s="52"/>
      <c r="K160" s="52"/>
      <c r="L160" s="3"/>
      <c r="M160" s="42"/>
      <c r="N160" s="42"/>
      <c r="O160" s="42"/>
      <c r="P160" s="42"/>
      <c r="U160" s="42"/>
      <c r="V160" s="42"/>
      <c r="W160" s="42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</row>
    <row r="161" spans="1:34" s="81" customFormat="1" x14ac:dyDescent="0.2">
      <c r="A161" s="82"/>
      <c r="B161" s="52"/>
      <c r="C161" s="52"/>
      <c r="D161" s="52"/>
      <c r="E161" s="8"/>
      <c r="F161" s="3"/>
      <c r="G161" s="3"/>
      <c r="H161" s="3"/>
      <c r="I161" s="52"/>
      <c r="J161" s="52"/>
      <c r="K161" s="52"/>
      <c r="L161" s="3"/>
      <c r="M161" s="42"/>
      <c r="N161" s="42"/>
      <c r="O161" s="42"/>
      <c r="P161" s="42"/>
      <c r="U161" s="42"/>
      <c r="V161" s="42"/>
      <c r="W161" s="42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</row>
    <row r="162" spans="1:34" s="81" customFormat="1" x14ac:dyDescent="0.2">
      <c r="A162" s="82"/>
      <c r="B162" s="52"/>
      <c r="C162" s="52"/>
      <c r="D162" s="52"/>
      <c r="E162" s="8"/>
      <c r="F162" s="3"/>
      <c r="G162" s="3"/>
      <c r="H162" s="3"/>
      <c r="I162" s="52"/>
      <c r="J162" s="52"/>
      <c r="K162" s="52"/>
      <c r="L162" s="3"/>
      <c r="M162" s="42"/>
      <c r="N162" s="42"/>
      <c r="O162" s="42"/>
      <c r="P162" s="42"/>
      <c r="U162" s="42"/>
      <c r="V162" s="42"/>
      <c r="W162" s="42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</row>
    <row r="163" spans="1:34" s="81" customFormat="1" x14ac:dyDescent="0.2">
      <c r="A163" s="82"/>
      <c r="B163" s="52"/>
      <c r="C163" s="52"/>
      <c r="D163" s="52"/>
      <c r="E163" s="8"/>
      <c r="F163" s="3"/>
      <c r="G163" s="3"/>
      <c r="H163" s="3"/>
      <c r="I163" s="52"/>
      <c r="J163" s="52"/>
      <c r="K163" s="52"/>
      <c r="L163" s="3"/>
      <c r="M163" s="42"/>
      <c r="N163" s="42"/>
      <c r="O163" s="42"/>
      <c r="P163" s="42"/>
      <c r="U163" s="42"/>
      <c r="V163" s="42"/>
      <c r="W163" s="42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</row>
    <row r="164" spans="1:34" s="81" customFormat="1" x14ac:dyDescent="0.2">
      <c r="A164" s="82"/>
      <c r="B164" s="52"/>
      <c r="C164" s="52"/>
      <c r="D164" s="52"/>
      <c r="E164" s="8"/>
      <c r="F164" s="3"/>
      <c r="G164" s="3"/>
      <c r="H164" s="3"/>
      <c r="I164" s="52"/>
      <c r="J164" s="52"/>
      <c r="K164" s="52"/>
      <c r="L164" s="3"/>
      <c r="M164" s="42"/>
      <c r="N164" s="42"/>
      <c r="O164" s="42"/>
      <c r="P164" s="42"/>
      <c r="U164" s="42"/>
      <c r="V164" s="42"/>
      <c r="W164" s="42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</row>
    <row r="165" spans="1:34" s="81" customFormat="1" x14ac:dyDescent="0.2">
      <c r="A165" s="82"/>
      <c r="B165" s="52"/>
      <c r="C165" s="52"/>
      <c r="D165" s="52"/>
      <c r="E165" s="8"/>
      <c r="F165" s="3"/>
      <c r="G165" s="3"/>
      <c r="H165" s="3"/>
      <c r="I165" s="52"/>
      <c r="J165" s="52"/>
      <c r="K165" s="52"/>
      <c r="L165" s="3"/>
      <c r="M165" s="42"/>
      <c r="N165" s="42"/>
      <c r="O165" s="42"/>
      <c r="P165" s="42"/>
      <c r="U165" s="42"/>
      <c r="V165" s="42"/>
      <c r="W165" s="42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</row>
    <row r="166" spans="1:34" s="81" customFormat="1" x14ac:dyDescent="0.2">
      <c r="A166" s="82"/>
      <c r="B166" s="52"/>
      <c r="C166" s="52"/>
      <c r="D166" s="52"/>
      <c r="E166" s="8"/>
      <c r="F166" s="3"/>
      <c r="G166" s="3"/>
      <c r="H166" s="3"/>
      <c r="I166" s="52"/>
      <c r="J166" s="52"/>
      <c r="K166" s="52"/>
      <c r="L166" s="3"/>
      <c r="M166" s="42"/>
      <c r="N166" s="42"/>
      <c r="O166" s="42"/>
      <c r="P166" s="42"/>
      <c r="U166" s="42"/>
      <c r="V166" s="42"/>
      <c r="W166" s="42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</row>
    <row r="167" spans="1:34" s="81" customFormat="1" x14ac:dyDescent="0.2">
      <c r="A167" s="82"/>
      <c r="B167" s="52"/>
      <c r="C167" s="52"/>
      <c r="D167" s="52"/>
      <c r="E167" s="8"/>
      <c r="F167" s="3"/>
      <c r="G167" s="3"/>
      <c r="H167" s="3"/>
      <c r="I167" s="52"/>
      <c r="J167" s="52"/>
      <c r="K167" s="52"/>
      <c r="L167" s="3"/>
      <c r="M167" s="42"/>
      <c r="N167" s="42"/>
      <c r="O167" s="42"/>
      <c r="P167" s="42"/>
      <c r="U167" s="42"/>
      <c r="V167" s="42"/>
      <c r="W167" s="42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</row>
    <row r="168" spans="1:34" s="81" customFormat="1" x14ac:dyDescent="0.2">
      <c r="A168" s="82"/>
      <c r="B168" s="52"/>
      <c r="C168" s="52"/>
      <c r="D168" s="52"/>
      <c r="E168" s="83"/>
      <c r="F168" s="3"/>
      <c r="G168" s="3"/>
      <c r="H168" s="3"/>
      <c r="I168" s="52"/>
      <c r="J168" s="52"/>
      <c r="K168" s="52"/>
      <c r="L168" s="3"/>
      <c r="M168" s="42"/>
      <c r="N168" s="42"/>
      <c r="O168" s="42"/>
      <c r="P168" s="42"/>
      <c r="U168" s="42"/>
      <c r="V168" s="42"/>
      <c r="W168" s="42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</row>
    <row r="169" spans="1:34" s="81" customFormat="1" x14ac:dyDescent="0.2">
      <c r="A169" s="82"/>
      <c r="B169" s="52"/>
      <c r="C169" s="52"/>
      <c r="D169" s="52"/>
      <c r="E169" s="83"/>
      <c r="F169" s="3"/>
      <c r="G169" s="3"/>
      <c r="H169" s="3"/>
      <c r="I169" s="52"/>
      <c r="J169" s="52"/>
      <c r="K169" s="52"/>
      <c r="L169" s="3"/>
      <c r="M169" s="42"/>
      <c r="N169" s="42"/>
      <c r="O169" s="42"/>
      <c r="P169" s="42"/>
      <c r="U169" s="42"/>
      <c r="V169" s="42"/>
      <c r="W169" s="42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</row>
    <row r="170" spans="1:34" s="81" customFormat="1" x14ac:dyDescent="0.2">
      <c r="A170" s="82"/>
      <c r="B170" s="52"/>
      <c r="C170" s="52"/>
      <c r="D170" s="52"/>
      <c r="E170" s="83"/>
      <c r="F170" s="3"/>
      <c r="G170" s="3"/>
      <c r="H170" s="3"/>
      <c r="I170" s="52"/>
      <c r="J170" s="52"/>
      <c r="K170" s="52"/>
      <c r="L170" s="3"/>
      <c r="M170" s="42"/>
      <c r="N170" s="42"/>
      <c r="O170" s="42"/>
      <c r="P170" s="42"/>
      <c r="U170" s="42"/>
      <c r="V170" s="42"/>
      <c r="W170" s="42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</row>
    <row r="171" spans="1:34" s="81" customFormat="1" x14ac:dyDescent="0.2">
      <c r="A171" s="82"/>
      <c r="B171" s="52"/>
      <c r="C171" s="52"/>
      <c r="D171" s="52"/>
      <c r="E171" s="83"/>
      <c r="F171" s="3"/>
      <c r="G171" s="3"/>
      <c r="H171" s="3"/>
      <c r="I171" s="52"/>
      <c r="J171" s="52"/>
      <c r="K171" s="52"/>
      <c r="L171" s="3"/>
      <c r="M171" s="42"/>
      <c r="N171" s="42"/>
      <c r="O171" s="42"/>
      <c r="P171" s="42"/>
      <c r="U171" s="42"/>
      <c r="V171" s="42"/>
      <c r="W171" s="42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</row>
    <row r="172" spans="1:34" s="81" customFormat="1" x14ac:dyDescent="0.2">
      <c r="A172" s="82"/>
      <c r="B172" s="52"/>
      <c r="C172" s="52"/>
      <c r="D172" s="52"/>
      <c r="E172" s="83"/>
      <c r="F172" s="3"/>
      <c r="G172" s="3"/>
      <c r="H172" s="3"/>
      <c r="I172" s="52"/>
      <c r="J172" s="52"/>
      <c r="K172" s="52"/>
      <c r="L172" s="3"/>
      <c r="M172" s="42"/>
      <c r="N172" s="42"/>
      <c r="O172" s="42"/>
      <c r="P172" s="42"/>
      <c r="U172" s="42"/>
      <c r="V172" s="42"/>
      <c r="W172" s="42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</row>
    <row r="173" spans="1:34" s="81" customFormat="1" x14ac:dyDescent="0.2">
      <c r="A173" s="82"/>
      <c r="B173" s="52"/>
      <c r="C173" s="52"/>
      <c r="D173" s="52"/>
      <c r="E173" s="83"/>
      <c r="F173" s="3"/>
      <c r="G173" s="3"/>
      <c r="H173" s="3"/>
      <c r="I173" s="52"/>
      <c r="J173" s="52"/>
      <c r="K173" s="52"/>
      <c r="L173" s="3"/>
      <c r="M173" s="42"/>
      <c r="N173" s="42"/>
      <c r="O173" s="42"/>
      <c r="P173" s="42"/>
      <c r="U173" s="42"/>
      <c r="V173" s="42"/>
      <c r="W173" s="42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</row>
    <row r="174" spans="1:34" s="81" customFormat="1" x14ac:dyDescent="0.2">
      <c r="A174" s="82"/>
      <c r="B174" s="52"/>
      <c r="C174" s="52"/>
      <c r="D174" s="82"/>
      <c r="E174" s="82"/>
      <c r="F174" s="3"/>
      <c r="G174" s="3"/>
      <c r="H174" s="3"/>
      <c r="I174" s="52"/>
      <c r="J174" s="52"/>
      <c r="K174" s="52"/>
      <c r="L174" s="3"/>
      <c r="M174" s="42"/>
      <c r="N174" s="42"/>
      <c r="O174" s="42"/>
      <c r="P174" s="42"/>
      <c r="U174" s="42"/>
      <c r="V174" s="42"/>
      <c r="W174" s="42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</row>
    <row r="175" spans="1:34" s="81" customFormat="1" x14ac:dyDescent="0.2">
      <c r="A175" s="82"/>
      <c r="B175" s="52"/>
      <c r="C175" s="52"/>
      <c r="D175" s="82"/>
      <c r="E175" s="82"/>
      <c r="F175" s="3"/>
      <c r="G175" s="3"/>
      <c r="H175" s="3"/>
      <c r="I175" s="52"/>
      <c r="J175" s="52"/>
      <c r="K175" s="52"/>
      <c r="L175" s="3"/>
      <c r="M175" s="42"/>
      <c r="N175" s="42"/>
      <c r="O175" s="42"/>
      <c r="P175" s="42"/>
      <c r="U175" s="42"/>
      <c r="V175" s="42"/>
      <c r="W175" s="42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</row>
    <row r="176" spans="1:34" s="81" customFormat="1" x14ac:dyDescent="0.2">
      <c r="A176" s="82"/>
      <c r="B176" s="52"/>
      <c r="C176" s="52"/>
      <c r="D176" s="82"/>
      <c r="E176" s="82"/>
      <c r="F176" s="3"/>
      <c r="G176" s="3"/>
      <c r="H176" s="3"/>
      <c r="I176" s="52"/>
      <c r="J176" s="52"/>
      <c r="K176" s="52"/>
      <c r="L176" s="3"/>
      <c r="M176" s="42"/>
      <c r="N176" s="42"/>
      <c r="O176" s="42"/>
      <c r="P176" s="42"/>
      <c r="U176" s="42"/>
      <c r="V176" s="42"/>
      <c r="W176" s="42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</row>
    <row r="177" spans="1:34" s="81" customFormat="1" x14ac:dyDescent="0.2">
      <c r="A177" s="3"/>
      <c r="B177" s="52"/>
      <c r="C177" s="52"/>
      <c r="D177" s="3"/>
      <c r="E177" s="3"/>
      <c r="F177" s="3"/>
      <c r="G177" s="3"/>
      <c r="H177" s="3"/>
      <c r="I177" s="52"/>
      <c r="J177" s="52"/>
      <c r="K177" s="52"/>
      <c r="L177" s="3"/>
      <c r="M177" s="42"/>
      <c r="N177" s="42"/>
      <c r="O177" s="42"/>
      <c r="P177" s="42"/>
      <c r="U177" s="42"/>
      <c r="V177" s="42"/>
      <c r="W177" s="42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</row>
    <row r="178" spans="1:34" s="81" customFormat="1" x14ac:dyDescent="0.2">
      <c r="A178" s="3"/>
      <c r="B178" s="52"/>
      <c r="C178" s="52"/>
      <c r="D178" s="3"/>
      <c r="E178" s="3"/>
      <c r="F178" s="3"/>
      <c r="G178" s="3"/>
      <c r="H178" s="3"/>
      <c r="I178" s="52"/>
      <c r="J178" s="52"/>
      <c r="K178" s="52"/>
      <c r="L178" s="3"/>
      <c r="M178" s="42"/>
      <c r="N178" s="42"/>
      <c r="O178" s="42"/>
      <c r="P178" s="42"/>
      <c r="U178" s="42"/>
      <c r="V178" s="42"/>
      <c r="W178" s="42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</row>
    <row r="179" spans="1:34" s="81" customFormat="1" x14ac:dyDescent="0.2">
      <c r="A179" s="3"/>
      <c r="B179" s="3"/>
      <c r="C179" s="3"/>
      <c r="D179" s="3"/>
      <c r="E179" s="3"/>
      <c r="F179" s="3"/>
      <c r="G179" s="3"/>
      <c r="H179" s="3"/>
      <c r="I179" s="52"/>
      <c r="J179" s="52"/>
      <c r="K179" s="52"/>
      <c r="L179" s="3"/>
      <c r="M179" s="42"/>
      <c r="N179" s="42"/>
      <c r="O179" s="42"/>
      <c r="P179" s="42"/>
      <c r="U179" s="42"/>
      <c r="V179" s="42"/>
      <c r="W179" s="42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</row>
    <row r="180" spans="1:34" s="81" customFormat="1" x14ac:dyDescent="0.2">
      <c r="A180" s="3"/>
      <c r="B180" s="3"/>
      <c r="C180" s="3"/>
      <c r="D180" s="3"/>
      <c r="E180" s="3"/>
      <c r="F180" s="3"/>
      <c r="G180" s="3"/>
      <c r="H180" s="3"/>
      <c r="I180" s="52"/>
      <c r="J180" s="52"/>
      <c r="K180" s="52"/>
      <c r="L180" s="3"/>
      <c r="M180" s="42"/>
      <c r="N180" s="42"/>
      <c r="O180" s="42"/>
      <c r="P180" s="42"/>
      <c r="U180" s="42"/>
      <c r="V180" s="42"/>
      <c r="W180" s="42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</row>
    <row r="181" spans="1:34" s="81" customFormat="1" x14ac:dyDescent="0.2">
      <c r="A181" s="3"/>
      <c r="B181" s="3"/>
      <c r="C181" s="3"/>
      <c r="D181" s="3"/>
      <c r="E181" s="3"/>
      <c r="F181" s="3"/>
      <c r="G181" s="3"/>
      <c r="H181" s="3"/>
      <c r="I181" s="52"/>
      <c r="J181" s="52"/>
      <c r="K181" s="52"/>
      <c r="L181" s="3"/>
      <c r="M181" s="42"/>
      <c r="N181" s="42"/>
      <c r="O181" s="42"/>
      <c r="P181" s="42"/>
      <c r="U181" s="42"/>
      <c r="V181" s="42"/>
      <c r="W181" s="42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</row>
    <row r="182" spans="1:34" s="81" customFormat="1" x14ac:dyDescent="0.2">
      <c r="A182" s="3"/>
      <c r="B182" s="3"/>
      <c r="C182" s="3"/>
      <c r="D182" s="3"/>
      <c r="E182" s="3"/>
      <c r="F182" s="3"/>
      <c r="G182" s="3"/>
      <c r="H182" s="3"/>
      <c r="I182" s="52"/>
      <c r="J182" s="52"/>
      <c r="K182" s="52"/>
      <c r="L182" s="3"/>
      <c r="M182" s="42"/>
      <c r="N182" s="42"/>
      <c r="O182" s="42"/>
      <c r="P182" s="42"/>
      <c r="U182" s="42"/>
      <c r="V182" s="42"/>
      <c r="W182" s="42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</row>
    <row r="183" spans="1:34" s="81" customFormat="1" x14ac:dyDescent="0.2">
      <c r="A183" s="3"/>
      <c r="B183" s="3"/>
      <c r="C183" s="3"/>
      <c r="D183" s="3"/>
      <c r="E183" s="3"/>
      <c r="F183" s="3"/>
      <c r="G183" s="3"/>
      <c r="H183" s="3"/>
      <c r="I183" s="52"/>
      <c r="J183" s="52"/>
      <c r="K183" s="52"/>
      <c r="L183" s="3"/>
      <c r="M183" s="42"/>
      <c r="N183" s="42"/>
      <c r="O183" s="42"/>
      <c r="P183" s="42"/>
      <c r="U183" s="42"/>
      <c r="V183" s="42"/>
      <c r="W183" s="42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</row>
    <row r="184" spans="1:34" s="81" customFormat="1" x14ac:dyDescent="0.2">
      <c r="A184" s="3"/>
      <c r="B184" s="3"/>
      <c r="C184" s="3"/>
      <c r="D184" s="3"/>
      <c r="E184" s="3"/>
      <c r="F184" s="3"/>
      <c r="G184" s="3"/>
      <c r="H184" s="3"/>
      <c r="I184" s="52"/>
      <c r="J184" s="52"/>
      <c r="K184" s="52"/>
      <c r="L184" s="3"/>
      <c r="M184" s="42"/>
      <c r="N184" s="42"/>
      <c r="O184" s="42"/>
      <c r="P184" s="42"/>
      <c r="U184" s="42"/>
      <c r="V184" s="42"/>
      <c r="W184" s="42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</row>
    <row r="185" spans="1:34" s="81" customFormat="1" x14ac:dyDescent="0.2">
      <c r="A185" s="3"/>
      <c r="B185" s="3"/>
      <c r="C185" s="3"/>
      <c r="D185" s="3"/>
      <c r="E185" s="3"/>
      <c r="F185" s="3"/>
      <c r="G185" s="3"/>
      <c r="H185" s="3"/>
      <c r="I185" s="52"/>
      <c r="J185" s="52"/>
      <c r="K185" s="52"/>
      <c r="L185" s="3"/>
      <c r="M185" s="42"/>
      <c r="N185" s="42"/>
      <c r="O185" s="42"/>
      <c r="P185" s="42"/>
      <c r="U185" s="42"/>
      <c r="V185" s="42"/>
      <c r="W185" s="42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</row>
    <row r="186" spans="1:34" s="81" customFormat="1" x14ac:dyDescent="0.2">
      <c r="A186" s="3"/>
      <c r="B186" s="3"/>
      <c r="C186" s="3"/>
      <c r="D186" s="3"/>
      <c r="E186" s="3"/>
      <c r="F186" s="3"/>
      <c r="G186" s="3"/>
      <c r="H186" s="3"/>
      <c r="I186" s="52"/>
      <c r="J186" s="52"/>
      <c r="K186" s="52"/>
      <c r="L186" s="3"/>
      <c r="M186" s="42"/>
      <c r="N186" s="42"/>
      <c r="O186" s="42"/>
      <c r="P186" s="42"/>
      <c r="U186" s="42"/>
      <c r="V186" s="42"/>
      <c r="W186" s="42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</row>
    <row r="187" spans="1:34" s="81" customFormat="1" x14ac:dyDescent="0.2">
      <c r="A187" s="3"/>
      <c r="B187" s="3"/>
      <c r="C187" s="3"/>
      <c r="D187" s="3"/>
      <c r="E187" s="3"/>
      <c r="F187" s="3"/>
      <c r="G187" s="3"/>
      <c r="H187" s="3"/>
      <c r="I187" s="52"/>
      <c r="J187" s="52"/>
      <c r="K187" s="52"/>
      <c r="L187" s="3"/>
      <c r="M187" s="42"/>
      <c r="N187" s="42"/>
      <c r="O187" s="42"/>
      <c r="P187" s="42"/>
      <c r="U187" s="42"/>
      <c r="V187" s="42"/>
      <c r="W187" s="42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</row>
    <row r="188" spans="1:34" s="81" customFormat="1" x14ac:dyDescent="0.2">
      <c r="A188" s="3"/>
      <c r="B188" s="3"/>
      <c r="C188" s="3"/>
      <c r="D188" s="3"/>
      <c r="E188" s="3"/>
      <c r="F188" s="3"/>
      <c r="G188" s="3"/>
      <c r="H188" s="3"/>
      <c r="I188" s="52"/>
      <c r="J188" s="52"/>
      <c r="K188" s="52"/>
      <c r="L188" s="3"/>
      <c r="M188" s="42"/>
      <c r="N188" s="42"/>
      <c r="O188" s="42"/>
      <c r="P188" s="42"/>
      <c r="U188" s="42"/>
      <c r="V188" s="42"/>
      <c r="W188" s="42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</row>
    <row r="189" spans="1:34" s="81" customFormat="1" x14ac:dyDescent="0.2">
      <c r="A189" s="3"/>
      <c r="B189" s="3"/>
      <c r="C189" s="3"/>
      <c r="D189" s="3"/>
      <c r="E189" s="3"/>
      <c r="F189" s="3"/>
      <c r="G189" s="3"/>
      <c r="H189" s="3"/>
      <c r="I189" s="52"/>
      <c r="J189" s="52"/>
      <c r="K189" s="52"/>
      <c r="L189" s="3"/>
      <c r="M189" s="42"/>
      <c r="N189" s="42"/>
      <c r="O189" s="42"/>
      <c r="P189" s="42"/>
      <c r="U189" s="42"/>
      <c r="V189" s="42"/>
      <c r="W189" s="42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</row>
    <row r="190" spans="1:34" s="81" customFormat="1" x14ac:dyDescent="0.2">
      <c r="A190" s="3"/>
      <c r="B190" s="3"/>
      <c r="C190" s="3"/>
      <c r="D190" s="3"/>
      <c r="E190" s="3"/>
      <c r="F190" s="3"/>
      <c r="G190" s="3"/>
      <c r="H190" s="3"/>
      <c r="I190" s="52"/>
      <c r="J190" s="52"/>
      <c r="K190" s="52"/>
      <c r="L190" s="3"/>
      <c r="M190" s="42"/>
      <c r="N190" s="42"/>
      <c r="O190" s="42"/>
      <c r="P190" s="42"/>
      <c r="U190" s="42"/>
      <c r="V190" s="42"/>
      <c r="W190" s="42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</row>
    <row r="191" spans="1:34" s="81" customFormat="1" x14ac:dyDescent="0.2">
      <c r="A191" s="3"/>
      <c r="B191" s="3"/>
      <c r="C191" s="3"/>
      <c r="D191" s="3"/>
      <c r="E191" s="3"/>
      <c r="F191" s="3"/>
      <c r="G191" s="3"/>
      <c r="H191" s="3"/>
      <c r="I191" s="52"/>
      <c r="J191" s="52"/>
      <c r="K191" s="52"/>
      <c r="L191" s="3"/>
      <c r="M191" s="42"/>
      <c r="N191" s="42"/>
      <c r="O191" s="42"/>
      <c r="P191" s="42"/>
      <c r="U191" s="42"/>
      <c r="V191" s="42"/>
      <c r="W191" s="42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</row>
    <row r="192" spans="1:34" s="81" customFormat="1" x14ac:dyDescent="0.2">
      <c r="A192" s="3"/>
      <c r="B192" s="83"/>
      <c r="C192" s="83"/>
      <c r="D192" s="83"/>
      <c r="E192" s="83"/>
      <c r="F192" s="3"/>
      <c r="G192" s="3"/>
      <c r="H192" s="3"/>
      <c r="I192" s="52"/>
      <c r="J192" s="52"/>
      <c r="K192" s="52"/>
      <c r="L192" s="3"/>
      <c r="M192" s="42"/>
      <c r="N192" s="42"/>
      <c r="O192" s="42"/>
      <c r="P192" s="42"/>
      <c r="U192" s="42"/>
      <c r="V192" s="42"/>
      <c r="W192" s="42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</row>
    <row r="193" spans="1:34" s="81" customFormat="1" x14ac:dyDescent="0.2">
      <c r="A193" s="3"/>
      <c r="B193" s="83"/>
      <c r="C193" s="83"/>
      <c r="D193" s="83"/>
      <c r="E193" s="83"/>
      <c r="F193" s="3"/>
      <c r="G193" s="3"/>
      <c r="H193" s="3"/>
      <c r="I193" s="52"/>
      <c r="J193" s="52"/>
      <c r="K193" s="52"/>
      <c r="L193" s="3"/>
      <c r="M193" s="42"/>
      <c r="N193" s="42"/>
      <c r="O193" s="42"/>
      <c r="P193" s="42"/>
      <c r="U193" s="42"/>
      <c r="V193" s="42"/>
      <c r="W193" s="42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</row>
    <row r="194" spans="1:34" s="81" customFormat="1" x14ac:dyDescent="0.2">
      <c r="A194" s="3"/>
      <c r="B194" s="83"/>
      <c r="C194" s="83"/>
      <c r="D194" s="83"/>
      <c r="E194" s="83"/>
      <c r="F194" s="3"/>
      <c r="G194" s="3"/>
      <c r="H194" s="3"/>
      <c r="I194" s="52"/>
      <c r="J194" s="52"/>
      <c r="K194" s="52"/>
      <c r="L194" s="3"/>
      <c r="M194" s="42"/>
      <c r="N194" s="42"/>
      <c r="O194" s="42"/>
      <c r="P194" s="42"/>
      <c r="U194" s="42"/>
      <c r="V194" s="42"/>
      <c r="W194" s="42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</row>
    <row r="195" spans="1:34" s="81" customFormat="1" x14ac:dyDescent="0.2">
      <c r="A195" s="3"/>
      <c r="B195" s="83"/>
      <c r="C195" s="83"/>
      <c r="D195" s="83"/>
      <c r="E195" s="83"/>
      <c r="F195" s="3"/>
      <c r="G195" s="3"/>
      <c r="H195" s="3"/>
      <c r="I195" s="52"/>
      <c r="J195" s="52"/>
      <c r="K195" s="52"/>
      <c r="L195" s="3"/>
      <c r="M195" s="42"/>
      <c r="N195" s="42"/>
      <c r="O195" s="42"/>
      <c r="P195" s="42"/>
      <c r="U195" s="42"/>
      <c r="V195" s="42"/>
      <c r="W195" s="42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</row>
    <row r="196" spans="1:34" s="81" customFormat="1" x14ac:dyDescent="0.2">
      <c r="A196" s="3"/>
      <c r="B196" s="83"/>
      <c r="C196" s="83"/>
      <c r="D196" s="83"/>
      <c r="E196" s="83"/>
      <c r="F196" s="3"/>
      <c r="G196" s="3"/>
      <c r="H196" s="3"/>
      <c r="I196" s="52"/>
      <c r="J196" s="52"/>
      <c r="K196" s="52"/>
      <c r="L196" s="3"/>
      <c r="M196" s="42"/>
      <c r="N196" s="42"/>
      <c r="O196" s="42"/>
      <c r="P196" s="42"/>
      <c r="U196" s="42"/>
      <c r="V196" s="42"/>
      <c r="W196" s="42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</row>
    <row r="197" spans="1:34" s="81" customFormat="1" x14ac:dyDescent="0.2">
      <c r="A197" s="3"/>
      <c r="B197" s="83"/>
      <c r="C197" s="83"/>
      <c r="D197" s="83"/>
      <c r="E197" s="83"/>
      <c r="F197" s="3"/>
      <c r="G197" s="3"/>
      <c r="H197" s="3"/>
      <c r="I197" s="52"/>
      <c r="J197" s="52"/>
      <c r="K197" s="52"/>
      <c r="L197" s="3"/>
      <c r="M197" s="42"/>
      <c r="N197" s="42"/>
      <c r="O197" s="42"/>
      <c r="P197" s="42"/>
      <c r="U197" s="42"/>
      <c r="V197" s="42"/>
      <c r="W197" s="42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</row>
    <row r="198" spans="1:34" s="81" customFormat="1" x14ac:dyDescent="0.2">
      <c r="A198" s="3"/>
      <c r="B198" s="83"/>
      <c r="C198" s="83"/>
      <c r="D198" s="83"/>
      <c r="E198" s="83"/>
      <c r="F198" s="3"/>
      <c r="G198" s="3"/>
      <c r="H198" s="3"/>
      <c r="I198" s="52"/>
      <c r="J198" s="52"/>
      <c r="K198" s="52"/>
      <c r="L198" s="3"/>
      <c r="M198" s="42"/>
      <c r="N198" s="42"/>
      <c r="O198" s="42"/>
      <c r="P198" s="42"/>
      <c r="U198" s="42"/>
      <c r="V198" s="42"/>
      <c r="W198" s="42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</row>
    <row r="199" spans="1:34" s="81" customFormat="1" x14ac:dyDescent="0.2">
      <c r="A199" s="3"/>
      <c r="B199" s="83"/>
      <c r="C199" s="83"/>
      <c r="D199" s="83"/>
      <c r="E199" s="83"/>
      <c r="F199" s="3"/>
      <c r="G199" s="3"/>
      <c r="H199" s="3"/>
      <c r="I199" s="52"/>
      <c r="J199" s="52"/>
      <c r="K199" s="52"/>
      <c r="L199" s="3"/>
      <c r="M199" s="42"/>
      <c r="N199" s="42"/>
      <c r="O199" s="42"/>
      <c r="P199" s="42"/>
      <c r="U199" s="42"/>
      <c r="V199" s="42"/>
      <c r="W199" s="42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</row>
    <row r="200" spans="1:34" s="81" customFormat="1" x14ac:dyDescent="0.2">
      <c r="A200" s="3"/>
      <c r="B200" s="83"/>
      <c r="C200" s="83"/>
      <c r="D200" s="83"/>
      <c r="E200" s="83"/>
      <c r="F200" s="3"/>
      <c r="G200" s="3"/>
      <c r="H200" s="3"/>
      <c r="I200" s="52"/>
      <c r="J200" s="52"/>
      <c r="K200" s="52"/>
      <c r="L200" s="3"/>
      <c r="M200" s="42"/>
      <c r="N200" s="42"/>
      <c r="O200" s="42"/>
      <c r="P200" s="42"/>
      <c r="U200" s="42"/>
      <c r="V200" s="42"/>
      <c r="W200" s="42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</row>
    <row r="201" spans="1:34" s="81" customFormat="1" x14ac:dyDescent="0.2">
      <c r="A201" s="3"/>
      <c r="B201" s="83"/>
      <c r="C201" s="83"/>
      <c r="D201" s="83"/>
      <c r="E201" s="83"/>
      <c r="F201" s="3"/>
      <c r="G201" s="3"/>
      <c r="H201" s="3"/>
      <c r="I201" s="52"/>
      <c r="J201" s="52"/>
      <c r="K201" s="52"/>
      <c r="L201" s="3"/>
      <c r="M201" s="42"/>
      <c r="N201" s="42"/>
      <c r="O201" s="42"/>
      <c r="P201" s="42"/>
      <c r="U201" s="42"/>
      <c r="V201" s="42"/>
      <c r="W201" s="42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</row>
    <row r="202" spans="1:34" s="81" customFormat="1" x14ac:dyDescent="0.2">
      <c r="A202" s="3"/>
      <c r="B202" s="83"/>
      <c r="C202" s="83"/>
      <c r="D202" s="83"/>
      <c r="E202" s="83"/>
      <c r="F202" s="3"/>
      <c r="G202" s="3"/>
      <c r="H202" s="3"/>
      <c r="I202" s="52"/>
      <c r="J202" s="52"/>
      <c r="K202" s="52"/>
      <c r="L202" s="3"/>
      <c r="M202" s="42"/>
      <c r="N202" s="42"/>
      <c r="O202" s="42"/>
      <c r="P202" s="42"/>
      <c r="U202" s="42"/>
      <c r="V202" s="42"/>
      <c r="W202" s="42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</row>
    <row r="203" spans="1:34" s="81" customFormat="1" x14ac:dyDescent="0.2">
      <c r="A203" s="3"/>
      <c r="B203" s="83"/>
      <c r="C203" s="83"/>
      <c r="D203" s="83"/>
      <c r="E203" s="83"/>
      <c r="F203" s="3"/>
      <c r="G203" s="3"/>
      <c r="H203" s="3"/>
      <c r="I203" s="52"/>
      <c r="J203" s="52"/>
      <c r="K203" s="52"/>
      <c r="L203" s="3"/>
      <c r="M203" s="42"/>
      <c r="N203" s="42"/>
      <c r="O203" s="42"/>
      <c r="P203" s="42"/>
      <c r="U203" s="42"/>
      <c r="V203" s="42"/>
      <c r="W203" s="42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</row>
    <row r="204" spans="1:34" s="81" customFormat="1" x14ac:dyDescent="0.2">
      <c r="A204" s="3"/>
      <c r="B204" s="83"/>
      <c r="C204" s="83"/>
      <c r="D204" s="83"/>
      <c r="E204" s="83"/>
      <c r="F204" s="3"/>
      <c r="G204" s="3"/>
      <c r="H204" s="3"/>
      <c r="I204" s="52"/>
      <c r="J204" s="52"/>
      <c r="K204" s="52"/>
      <c r="L204" s="3"/>
      <c r="M204" s="42"/>
      <c r="N204" s="42"/>
      <c r="O204" s="42"/>
      <c r="P204" s="42"/>
      <c r="U204" s="42"/>
      <c r="V204" s="42"/>
      <c r="W204" s="42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</row>
    <row r="205" spans="1:34" s="81" customFormat="1" x14ac:dyDescent="0.2">
      <c r="A205" s="3"/>
      <c r="B205" s="83"/>
      <c r="C205" s="83"/>
      <c r="D205" s="83"/>
      <c r="E205" s="83"/>
      <c r="F205" s="3"/>
      <c r="G205" s="3"/>
      <c r="H205" s="3"/>
      <c r="I205" s="52"/>
      <c r="J205" s="52"/>
      <c r="K205" s="52"/>
      <c r="L205" s="3"/>
      <c r="M205" s="42"/>
      <c r="N205" s="42"/>
      <c r="O205" s="42"/>
      <c r="P205" s="42"/>
      <c r="U205" s="42"/>
      <c r="V205" s="42"/>
      <c r="W205" s="42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</row>
    <row r="206" spans="1:34" s="81" customFormat="1" x14ac:dyDescent="0.2">
      <c r="A206" s="3"/>
      <c r="B206" s="83"/>
      <c r="C206" s="83"/>
      <c r="D206" s="83"/>
      <c r="E206" s="83"/>
      <c r="F206" s="3"/>
      <c r="G206" s="3"/>
      <c r="H206" s="3"/>
      <c r="I206" s="52"/>
      <c r="J206" s="52"/>
      <c r="K206" s="52"/>
      <c r="L206" s="3"/>
      <c r="M206" s="42"/>
      <c r="N206" s="42"/>
      <c r="O206" s="42"/>
      <c r="P206" s="42"/>
      <c r="U206" s="42"/>
      <c r="V206" s="42"/>
      <c r="W206" s="42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</row>
    <row r="207" spans="1:34" s="81" customFormat="1" x14ac:dyDescent="0.2">
      <c r="A207" s="3"/>
      <c r="B207" s="83"/>
      <c r="C207" s="83"/>
      <c r="D207" s="83"/>
      <c r="E207" s="83"/>
      <c r="F207" s="3"/>
      <c r="G207" s="3"/>
      <c r="H207" s="3"/>
      <c r="I207" s="52"/>
      <c r="J207" s="52"/>
      <c r="K207" s="52"/>
      <c r="L207" s="3"/>
      <c r="M207" s="42"/>
      <c r="N207" s="42"/>
      <c r="O207" s="42"/>
      <c r="P207" s="42"/>
      <c r="U207" s="42"/>
      <c r="V207" s="42"/>
      <c r="W207" s="42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</row>
    <row r="208" spans="1:34" s="81" customFormat="1" x14ac:dyDescent="0.2">
      <c r="A208" s="3"/>
      <c r="B208" s="83"/>
      <c r="C208" s="83"/>
      <c r="D208" s="83"/>
      <c r="E208" s="83"/>
      <c r="F208" s="3"/>
      <c r="G208" s="3"/>
      <c r="H208" s="3"/>
      <c r="I208" s="52"/>
      <c r="J208" s="52"/>
      <c r="K208" s="52"/>
      <c r="L208" s="3"/>
      <c r="M208" s="42"/>
      <c r="N208" s="42"/>
      <c r="O208" s="42"/>
      <c r="P208" s="42"/>
      <c r="U208" s="42"/>
      <c r="V208" s="42"/>
      <c r="W208" s="42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</row>
    <row r="209" spans="1:34" s="81" customFormat="1" x14ac:dyDescent="0.2">
      <c r="A209" s="3"/>
      <c r="B209" s="83"/>
      <c r="C209" s="83"/>
      <c r="D209" s="83"/>
      <c r="E209" s="83"/>
      <c r="F209" s="3"/>
      <c r="G209" s="3"/>
      <c r="H209" s="3"/>
      <c r="I209" s="52"/>
      <c r="J209" s="52"/>
      <c r="K209" s="52"/>
      <c r="L209" s="3"/>
      <c r="M209" s="42"/>
      <c r="N209" s="42"/>
      <c r="O209" s="42"/>
      <c r="P209" s="42"/>
      <c r="U209" s="42"/>
      <c r="V209" s="42"/>
      <c r="W209" s="42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</row>
    <row r="210" spans="1:34" s="81" customFormat="1" x14ac:dyDescent="0.2">
      <c r="A210" s="3"/>
      <c r="B210" s="83"/>
      <c r="C210" s="83"/>
      <c r="D210" s="83"/>
      <c r="E210" s="83"/>
      <c r="F210" s="3"/>
      <c r="G210" s="3"/>
      <c r="H210" s="3"/>
      <c r="I210" s="52"/>
      <c r="J210" s="52"/>
      <c r="K210" s="52"/>
      <c r="L210" s="3"/>
      <c r="M210" s="42"/>
      <c r="N210" s="42"/>
      <c r="O210" s="42"/>
      <c r="P210" s="42"/>
      <c r="U210" s="42"/>
      <c r="V210" s="42"/>
      <c r="W210" s="42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</row>
    <row r="211" spans="1:34" s="81" customFormat="1" x14ac:dyDescent="0.2">
      <c r="A211" s="3"/>
      <c r="B211" s="83"/>
      <c r="C211" s="83"/>
      <c r="D211" s="83"/>
      <c r="E211" s="83"/>
      <c r="F211" s="3"/>
      <c r="G211" s="3"/>
      <c r="H211" s="3"/>
      <c r="I211" s="52"/>
      <c r="J211" s="52"/>
      <c r="K211" s="52"/>
      <c r="L211" s="3"/>
      <c r="M211" s="42"/>
      <c r="N211" s="42"/>
      <c r="O211" s="42"/>
      <c r="P211" s="42"/>
      <c r="U211" s="42"/>
      <c r="V211" s="42"/>
      <c r="W211" s="42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</row>
    <row r="212" spans="1:34" s="81" customFormat="1" x14ac:dyDescent="0.2">
      <c r="A212" s="3"/>
      <c r="B212" s="83"/>
      <c r="C212" s="83"/>
      <c r="D212" s="83"/>
      <c r="E212" s="83"/>
      <c r="F212" s="3"/>
      <c r="G212" s="3"/>
      <c r="H212" s="3"/>
      <c r="I212" s="52"/>
      <c r="J212" s="52"/>
      <c r="K212" s="52"/>
      <c r="L212" s="3"/>
      <c r="M212" s="42"/>
      <c r="N212" s="42"/>
      <c r="O212" s="42"/>
      <c r="P212" s="42"/>
      <c r="U212" s="42"/>
      <c r="V212" s="42"/>
      <c r="W212" s="42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</row>
    <row r="213" spans="1:34" s="81" customFormat="1" x14ac:dyDescent="0.2">
      <c r="A213" s="3"/>
      <c r="B213" s="83"/>
      <c r="C213" s="83"/>
      <c r="D213" s="83"/>
      <c r="E213" s="83"/>
      <c r="F213" s="3"/>
      <c r="G213" s="3"/>
      <c r="H213" s="3"/>
      <c r="I213" s="52"/>
      <c r="J213" s="52"/>
      <c r="K213" s="52"/>
      <c r="L213" s="3"/>
      <c r="M213" s="42"/>
      <c r="N213" s="42"/>
      <c r="O213" s="42"/>
      <c r="P213" s="42"/>
      <c r="U213" s="42"/>
      <c r="V213" s="42"/>
      <c r="W213" s="42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</row>
    <row r="214" spans="1:34" s="81" customFormat="1" x14ac:dyDescent="0.2">
      <c r="A214" s="3"/>
      <c r="B214" s="83"/>
      <c r="C214" s="83"/>
      <c r="D214" s="83"/>
      <c r="E214" s="83"/>
      <c r="F214" s="3"/>
      <c r="G214" s="3"/>
      <c r="H214" s="3"/>
      <c r="I214" s="52"/>
      <c r="J214" s="52"/>
      <c r="K214" s="52"/>
      <c r="L214" s="3"/>
      <c r="M214" s="42"/>
      <c r="N214" s="42"/>
      <c r="O214" s="42"/>
      <c r="P214" s="42"/>
      <c r="U214" s="42"/>
      <c r="V214" s="42"/>
      <c r="W214" s="42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</row>
    <row r="215" spans="1:34" s="81" customFormat="1" x14ac:dyDescent="0.2">
      <c r="A215" s="3"/>
      <c r="B215" s="83"/>
      <c r="C215" s="83"/>
      <c r="D215" s="83"/>
      <c r="E215" s="83"/>
      <c r="F215" s="3"/>
      <c r="G215" s="3"/>
      <c r="H215" s="3"/>
      <c r="I215" s="52"/>
      <c r="J215" s="52"/>
      <c r="K215" s="52"/>
      <c r="L215" s="3"/>
      <c r="M215" s="42"/>
      <c r="N215" s="42"/>
      <c r="O215" s="42"/>
      <c r="P215" s="42"/>
      <c r="U215" s="42"/>
      <c r="V215" s="42"/>
      <c r="W215" s="42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</row>
    <row r="216" spans="1:34" s="81" customFormat="1" x14ac:dyDescent="0.2">
      <c r="A216" s="3"/>
      <c r="B216" s="83"/>
      <c r="C216" s="83"/>
      <c r="D216" s="83"/>
      <c r="E216" s="83"/>
      <c r="F216" s="3"/>
      <c r="G216" s="3"/>
      <c r="H216" s="3"/>
      <c r="I216" s="52"/>
      <c r="J216" s="52"/>
      <c r="K216" s="52"/>
      <c r="L216" s="3"/>
      <c r="M216" s="42"/>
      <c r="N216" s="42"/>
      <c r="O216" s="42"/>
      <c r="P216" s="42"/>
      <c r="U216" s="42"/>
      <c r="V216" s="42"/>
      <c r="W216" s="42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</row>
    <row r="217" spans="1:34" s="81" customFormat="1" x14ac:dyDescent="0.2">
      <c r="A217" s="3"/>
      <c r="B217" s="83"/>
      <c r="C217" s="83"/>
      <c r="D217" s="83"/>
      <c r="E217" s="83"/>
      <c r="F217" s="3"/>
      <c r="G217" s="3"/>
      <c r="H217" s="3"/>
      <c r="I217" s="52"/>
      <c r="J217" s="52"/>
      <c r="K217" s="52"/>
      <c r="L217" s="3"/>
      <c r="M217" s="42"/>
      <c r="N217" s="42"/>
      <c r="O217" s="42"/>
      <c r="P217" s="42"/>
      <c r="U217" s="42"/>
      <c r="V217" s="42"/>
      <c r="W217" s="42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</row>
    <row r="218" spans="1:34" s="81" customFormat="1" x14ac:dyDescent="0.2">
      <c r="A218" s="3"/>
      <c r="B218" s="83"/>
      <c r="C218" s="83"/>
      <c r="D218" s="83"/>
      <c r="E218" s="83"/>
      <c r="F218" s="3"/>
      <c r="G218" s="3"/>
      <c r="H218" s="3"/>
      <c r="I218" s="52"/>
      <c r="J218" s="52"/>
      <c r="K218" s="52"/>
      <c r="L218" s="3"/>
      <c r="M218" s="42"/>
      <c r="N218" s="42"/>
      <c r="O218" s="42"/>
      <c r="P218" s="42"/>
      <c r="U218" s="42"/>
      <c r="V218" s="42"/>
      <c r="W218" s="42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</row>
    <row r="219" spans="1:34" s="81" customFormat="1" x14ac:dyDescent="0.2">
      <c r="A219" s="3"/>
      <c r="B219" s="83"/>
      <c r="C219" s="83"/>
      <c r="D219" s="83"/>
      <c r="E219" s="83"/>
      <c r="F219" s="3"/>
      <c r="G219" s="3"/>
      <c r="H219" s="3"/>
      <c r="I219" s="52"/>
      <c r="J219" s="52"/>
      <c r="K219" s="52"/>
      <c r="L219" s="3"/>
      <c r="M219" s="42"/>
      <c r="N219" s="42"/>
      <c r="O219" s="42"/>
      <c r="P219" s="42"/>
      <c r="U219" s="42"/>
      <c r="V219" s="42"/>
      <c r="W219" s="42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</row>
    <row r="220" spans="1:34" s="81" customFormat="1" x14ac:dyDescent="0.2">
      <c r="A220" s="3"/>
      <c r="B220" s="83"/>
      <c r="C220" s="83"/>
      <c r="D220" s="83"/>
      <c r="E220" s="83"/>
      <c r="F220" s="3"/>
      <c r="G220" s="3"/>
      <c r="H220" s="3"/>
      <c r="I220" s="52"/>
      <c r="J220" s="52"/>
      <c r="K220" s="52"/>
      <c r="L220" s="3"/>
      <c r="M220" s="42"/>
      <c r="N220" s="42"/>
      <c r="O220" s="42"/>
      <c r="P220" s="42"/>
      <c r="U220" s="42"/>
      <c r="V220" s="42"/>
      <c r="W220" s="42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</row>
    <row r="221" spans="1:34" s="81" customFormat="1" x14ac:dyDescent="0.2">
      <c r="A221" s="3"/>
      <c r="B221" s="83"/>
      <c r="C221" s="83"/>
      <c r="D221" s="83"/>
      <c r="E221" s="83"/>
      <c r="F221" s="3"/>
      <c r="G221" s="3"/>
      <c r="H221" s="3"/>
      <c r="I221" s="52"/>
      <c r="J221" s="52"/>
      <c r="K221" s="52"/>
      <c r="L221" s="3"/>
      <c r="M221" s="42"/>
      <c r="N221" s="42"/>
      <c r="O221" s="42"/>
      <c r="P221" s="42"/>
      <c r="U221" s="42"/>
      <c r="V221" s="42"/>
      <c r="W221" s="42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</row>
    <row r="222" spans="1:34" s="81" customFormat="1" x14ac:dyDescent="0.2">
      <c r="A222" s="3"/>
      <c r="B222" s="83"/>
      <c r="C222" s="83"/>
      <c r="D222" s="83"/>
      <c r="E222" s="83"/>
      <c r="F222" s="3"/>
      <c r="G222" s="3"/>
      <c r="H222" s="3"/>
      <c r="I222" s="52"/>
      <c r="J222" s="52"/>
      <c r="K222" s="52"/>
      <c r="L222" s="3"/>
      <c r="M222" s="42"/>
      <c r="N222" s="42"/>
      <c r="O222" s="42"/>
      <c r="P222" s="42"/>
      <c r="U222" s="42"/>
      <c r="V222" s="42"/>
      <c r="W222" s="42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</row>
    <row r="223" spans="1:34" s="81" customFormat="1" x14ac:dyDescent="0.2">
      <c r="A223" s="3"/>
      <c r="B223" s="83"/>
      <c r="C223" s="83"/>
      <c r="D223" s="83"/>
      <c r="E223" s="83"/>
      <c r="F223" s="3"/>
      <c r="G223" s="3"/>
      <c r="H223" s="3"/>
      <c r="I223" s="52"/>
      <c r="J223" s="52"/>
      <c r="K223" s="52"/>
      <c r="L223" s="3"/>
      <c r="M223" s="42"/>
      <c r="N223" s="42"/>
      <c r="O223" s="42"/>
      <c r="P223" s="42"/>
      <c r="U223" s="42"/>
      <c r="V223" s="42"/>
      <c r="W223" s="42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</row>
    <row r="224" spans="1:34" s="81" customFormat="1" x14ac:dyDescent="0.2">
      <c r="A224" s="3"/>
      <c r="B224" s="83"/>
      <c r="C224" s="83"/>
      <c r="D224" s="83"/>
      <c r="E224" s="83"/>
      <c r="F224" s="3"/>
      <c r="G224" s="3"/>
      <c r="H224" s="3"/>
      <c r="I224" s="52"/>
      <c r="J224" s="52"/>
      <c r="K224" s="52"/>
      <c r="L224" s="3"/>
      <c r="M224" s="42"/>
      <c r="N224" s="42"/>
      <c r="O224" s="42"/>
      <c r="P224" s="42"/>
      <c r="U224" s="42"/>
      <c r="V224" s="42"/>
      <c r="W224" s="42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</row>
    <row r="225" spans="1:34" s="81" customFormat="1" x14ac:dyDescent="0.2">
      <c r="A225" s="3"/>
      <c r="B225" s="83"/>
      <c r="C225" s="83"/>
      <c r="D225" s="83"/>
      <c r="E225" s="83"/>
      <c r="F225" s="3"/>
      <c r="G225" s="3"/>
      <c r="H225" s="3"/>
      <c r="I225" s="52"/>
      <c r="J225" s="52"/>
      <c r="K225" s="52"/>
      <c r="L225" s="3"/>
      <c r="M225" s="42"/>
      <c r="N225" s="42"/>
      <c r="O225" s="42"/>
      <c r="P225" s="42"/>
      <c r="U225" s="42"/>
      <c r="V225" s="42"/>
      <c r="W225" s="42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</row>
    <row r="226" spans="1:34" s="81" customFormat="1" x14ac:dyDescent="0.2">
      <c r="A226" s="3"/>
      <c r="B226" s="83"/>
      <c r="C226" s="83"/>
      <c r="D226" s="83"/>
      <c r="E226" s="83"/>
      <c r="F226" s="3"/>
      <c r="G226" s="3"/>
      <c r="H226" s="3"/>
      <c r="I226" s="52"/>
      <c r="J226" s="52"/>
      <c r="K226" s="52"/>
      <c r="L226" s="3"/>
      <c r="M226" s="42"/>
      <c r="N226" s="42"/>
      <c r="O226" s="42"/>
      <c r="P226" s="42"/>
      <c r="U226" s="42"/>
      <c r="V226" s="42"/>
      <c r="W226" s="42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</row>
    <row r="227" spans="1:34" s="81" customFormat="1" x14ac:dyDescent="0.2">
      <c r="A227" s="3"/>
      <c r="B227" s="83"/>
      <c r="C227" s="83"/>
      <c r="D227" s="83"/>
      <c r="E227" s="83"/>
      <c r="F227" s="3"/>
      <c r="G227" s="3"/>
      <c r="H227" s="3"/>
      <c r="I227" s="52"/>
      <c r="J227" s="52"/>
      <c r="K227" s="52"/>
      <c r="L227" s="3"/>
      <c r="M227" s="42"/>
      <c r="N227" s="42"/>
      <c r="O227" s="42"/>
      <c r="P227" s="42"/>
      <c r="U227" s="42"/>
      <c r="V227" s="42"/>
      <c r="W227" s="42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</row>
    <row r="228" spans="1:34" s="81" customFormat="1" x14ac:dyDescent="0.2">
      <c r="A228" s="3"/>
      <c r="B228" s="83"/>
      <c r="C228" s="83"/>
      <c r="D228" s="83"/>
      <c r="E228" s="83"/>
      <c r="F228" s="3"/>
      <c r="G228" s="3"/>
      <c r="H228" s="3"/>
      <c r="I228" s="52"/>
      <c r="J228" s="52"/>
      <c r="K228" s="52"/>
      <c r="L228" s="3"/>
      <c r="M228" s="42"/>
      <c r="N228" s="42"/>
      <c r="O228" s="42"/>
      <c r="P228" s="42"/>
      <c r="U228" s="42"/>
      <c r="V228" s="42"/>
      <c r="W228" s="42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</row>
    <row r="229" spans="1:34" s="81" customFormat="1" x14ac:dyDescent="0.2">
      <c r="A229" s="3"/>
      <c r="B229" s="83"/>
      <c r="C229" s="83"/>
      <c r="D229" s="83"/>
      <c r="E229" s="83"/>
      <c r="F229" s="3"/>
      <c r="G229" s="3"/>
      <c r="H229" s="3"/>
      <c r="I229" s="52"/>
      <c r="J229" s="52"/>
      <c r="K229" s="52"/>
      <c r="L229" s="3"/>
      <c r="M229" s="42"/>
      <c r="N229" s="42"/>
      <c r="O229" s="42"/>
      <c r="P229" s="42"/>
      <c r="U229" s="42"/>
      <c r="V229" s="42"/>
      <c r="W229" s="42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</row>
    <row r="230" spans="1:34" s="81" customFormat="1" x14ac:dyDescent="0.2">
      <c r="A230" s="3"/>
      <c r="B230" s="83"/>
      <c r="C230" s="83"/>
      <c r="D230" s="83"/>
      <c r="E230" s="83"/>
      <c r="F230" s="3"/>
      <c r="G230" s="3"/>
      <c r="H230" s="3"/>
      <c r="I230" s="52"/>
      <c r="J230" s="52"/>
      <c r="K230" s="52"/>
      <c r="L230" s="3"/>
      <c r="M230" s="42"/>
      <c r="N230" s="42"/>
      <c r="O230" s="42"/>
      <c r="P230" s="42"/>
      <c r="U230" s="42"/>
      <c r="V230" s="42"/>
      <c r="W230" s="42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</row>
    <row r="231" spans="1:34" s="81" customFormat="1" x14ac:dyDescent="0.2">
      <c r="A231" s="3"/>
      <c r="B231" s="83"/>
      <c r="C231" s="83"/>
      <c r="D231" s="83"/>
      <c r="E231" s="83"/>
      <c r="F231" s="3"/>
      <c r="G231" s="3"/>
      <c r="H231" s="3"/>
      <c r="I231" s="52"/>
      <c r="J231" s="52"/>
      <c r="K231" s="52"/>
      <c r="L231" s="3"/>
      <c r="M231" s="42"/>
      <c r="N231" s="42"/>
      <c r="O231" s="42"/>
      <c r="P231" s="42"/>
      <c r="U231" s="42"/>
      <c r="V231" s="42"/>
      <c r="W231" s="42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</row>
    <row r="232" spans="1:34" s="81" customFormat="1" x14ac:dyDescent="0.2">
      <c r="A232" s="3"/>
      <c r="B232" s="83"/>
      <c r="C232" s="83"/>
      <c r="D232" s="83"/>
      <c r="E232" s="83"/>
      <c r="F232" s="3"/>
      <c r="G232" s="3"/>
      <c r="H232" s="3"/>
      <c r="I232" s="52"/>
      <c r="J232" s="52"/>
      <c r="K232" s="52"/>
      <c r="L232" s="3"/>
      <c r="M232" s="42"/>
      <c r="N232" s="42"/>
      <c r="O232" s="42"/>
      <c r="P232" s="42"/>
      <c r="U232" s="42"/>
      <c r="V232" s="42"/>
      <c r="W232" s="42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</row>
    <row r="233" spans="1:34" s="81" customFormat="1" x14ac:dyDescent="0.2">
      <c r="A233" s="3"/>
      <c r="B233" s="83"/>
      <c r="C233" s="83"/>
      <c r="D233" s="83"/>
      <c r="E233" s="83"/>
      <c r="F233" s="3"/>
      <c r="G233" s="3"/>
      <c r="H233" s="3"/>
      <c r="I233" s="52"/>
      <c r="J233" s="52"/>
      <c r="K233" s="52"/>
      <c r="L233" s="3"/>
      <c r="M233" s="42"/>
      <c r="N233" s="42"/>
      <c r="O233" s="42"/>
      <c r="P233" s="42"/>
      <c r="U233" s="42"/>
      <c r="V233" s="42"/>
      <c r="W233" s="42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</row>
    <row r="234" spans="1:34" s="81" customFormat="1" x14ac:dyDescent="0.2">
      <c r="A234" s="3"/>
      <c r="B234" s="83"/>
      <c r="C234" s="83"/>
      <c r="D234" s="83"/>
      <c r="E234" s="83"/>
      <c r="F234" s="3"/>
      <c r="G234" s="3"/>
      <c r="H234" s="3"/>
      <c r="I234" s="52"/>
      <c r="J234" s="52"/>
      <c r="K234" s="52"/>
      <c r="L234" s="3"/>
      <c r="M234" s="42"/>
      <c r="N234" s="42"/>
      <c r="O234" s="42"/>
      <c r="P234" s="42"/>
      <c r="U234" s="42"/>
      <c r="V234" s="42"/>
      <c r="W234" s="42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</row>
    <row r="235" spans="1:34" s="81" customFormat="1" x14ac:dyDescent="0.2">
      <c r="A235" s="3"/>
      <c r="B235" s="83"/>
      <c r="C235" s="83"/>
      <c r="D235" s="83"/>
      <c r="E235" s="83"/>
      <c r="F235" s="3"/>
      <c r="G235" s="3"/>
      <c r="H235" s="3"/>
      <c r="I235" s="52"/>
      <c r="J235" s="52"/>
      <c r="K235" s="52"/>
      <c r="L235" s="3"/>
      <c r="M235" s="42"/>
      <c r="N235" s="42"/>
      <c r="O235" s="42"/>
      <c r="P235" s="42"/>
      <c r="U235" s="42"/>
      <c r="V235" s="42"/>
      <c r="W235" s="42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</row>
    <row r="236" spans="1:34" s="81" customFormat="1" x14ac:dyDescent="0.2">
      <c r="A236" s="3"/>
      <c r="B236" s="83"/>
      <c r="C236" s="83"/>
      <c r="D236" s="83"/>
      <c r="E236" s="83"/>
      <c r="F236" s="3"/>
      <c r="G236" s="3"/>
      <c r="H236" s="3"/>
      <c r="I236" s="52"/>
      <c r="J236" s="52"/>
      <c r="K236" s="52"/>
      <c r="L236" s="3"/>
      <c r="M236" s="42"/>
      <c r="N236" s="42"/>
      <c r="O236" s="42"/>
      <c r="P236" s="42"/>
      <c r="U236" s="42"/>
      <c r="V236" s="42"/>
      <c r="W236" s="42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</row>
    <row r="237" spans="1:34" s="81" customFormat="1" x14ac:dyDescent="0.2">
      <c r="A237" s="3"/>
      <c r="B237" s="83"/>
      <c r="C237" s="83"/>
      <c r="D237" s="83"/>
      <c r="E237" s="83"/>
      <c r="F237" s="3"/>
      <c r="G237" s="3"/>
      <c r="H237" s="3"/>
      <c r="I237" s="52"/>
      <c r="J237" s="52"/>
      <c r="K237" s="52"/>
      <c r="L237" s="3"/>
      <c r="M237" s="42"/>
      <c r="N237" s="42"/>
      <c r="O237" s="42"/>
      <c r="P237" s="42"/>
      <c r="U237" s="42"/>
      <c r="V237" s="42"/>
      <c r="W237" s="42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</row>
    <row r="238" spans="1:34" s="81" customFormat="1" x14ac:dyDescent="0.2">
      <c r="A238" s="3"/>
      <c r="B238" s="83"/>
      <c r="C238" s="83"/>
      <c r="D238" s="83"/>
      <c r="E238" s="83"/>
      <c r="F238" s="3"/>
      <c r="G238" s="3"/>
      <c r="H238" s="3"/>
      <c r="I238" s="52"/>
      <c r="J238" s="52"/>
      <c r="K238" s="52"/>
      <c r="L238" s="3"/>
      <c r="M238" s="42"/>
      <c r="N238" s="42"/>
      <c r="O238" s="42"/>
      <c r="P238" s="42"/>
      <c r="U238" s="42"/>
      <c r="V238" s="42"/>
      <c r="W238" s="42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</row>
    <row r="239" spans="1:34" s="81" customFormat="1" x14ac:dyDescent="0.2">
      <c r="A239" s="3"/>
      <c r="B239" s="83"/>
      <c r="C239" s="83"/>
      <c r="D239" s="83"/>
      <c r="E239" s="83"/>
      <c r="F239" s="3"/>
      <c r="G239" s="3"/>
      <c r="H239" s="3"/>
      <c r="I239" s="52"/>
      <c r="J239" s="52"/>
      <c r="K239" s="52"/>
      <c r="L239" s="3"/>
      <c r="M239" s="42"/>
      <c r="N239" s="42"/>
      <c r="O239" s="42"/>
      <c r="P239" s="42"/>
      <c r="U239" s="42"/>
      <c r="V239" s="42"/>
      <c r="W239" s="42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</row>
    <row r="240" spans="1:34" s="81" customFormat="1" x14ac:dyDescent="0.2">
      <c r="A240" s="3"/>
      <c r="B240" s="83"/>
      <c r="C240" s="83"/>
      <c r="D240" s="83"/>
      <c r="E240" s="83"/>
      <c r="F240" s="3"/>
      <c r="G240" s="3"/>
      <c r="H240" s="3"/>
      <c r="I240" s="52"/>
      <c r="J240" s="52"/>
      <c r="K240" s="52"/>
      <c r="L240" s="3"/>
      <c r="M240" s="42"/>
      <c r="N240" s="42"/>
      <c r="O240" s="42"/>
      <c r="P240" s="42"/>
      <c r="U240" s="42"/>
      <c r="V240" s="42"/>
      <c r="W240" s="42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</row>
    <row r="241" spans="1:34" s="81" customFormat="1" x14ac:dyDescent="0.2">
      <c r="A241" s="3"/>
      <c r="B241" s="3"/>
      <c r="C241" s="3"/>
      <c r="D241" s="3"/>
      <c r="E241" s="3"/>
      <c r="F241" s="3"/>
      <c r="G241" s="3"/>
      <c r="H241" s="3"/>
      <c r="I241" s="52"/>
      <c r="J241" s="52"/>
      <c r="K241" s="52"/>
      <c r="L241" s="3"/>
      <c r="M241" s="42"/>
      <c r="N241" s="42"/>
      <c r="O241" s="42"/>
      <c r="P241" s="42"/>
      <c r="U241" s="42"/>
      <c r="V241" s="42"/>
      <c r="W241" s="42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</row>
    <row r="242" spans="1:34" s="81" customFormat="1" x14ac:dyDescent="0.2">
      <c r="A242" s="3"/>
      <c r="B242" s="3"/>
      <c r="C242" s="3"/>
      <c r="D242" s="3"/>
      <c r="E242" s="3"/>
      <c r="F242" s="3"/>
      <c r="G242" s="3"/>
      <c r="H242" s="3"/>
      <c r="I242" s="52"/>
      <c r="J242" s="52"/>
      <c r="K242" s="52"/>
      <c r="L242" s="3"/>
      <c r="M242" s="42"/>
      <c r="N242" s="42"/>
      <c r="O242" s="42"/>
      <c r="P242" s="42"/>
      <c r="U242" s="42"/>
      <c r="V242" s="42"/>
      <c r="W242" s="42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</row>
    <row r="243" spans="1:34" s="81" customFormat="1" x14ac:dyDescent="0.2">
      <c r="A243" s="3"/>
      <c r="B243" s="3"/>
      <c r="C243" s="3"/>
      <c r="D243" s="3"/>
      <c r="E243" s="3"/>
      <c r="F243" s="3"/>
      <c r="G243" s="3"/>
      <c r="H243" s="3"/>
      <c r="I243" s="52"/>
      <c r="J243" s="52"/>
      <c r="K243" s="52"/>
      <c r="L243" s="3"/>
      <c r="M243" s="42"/>
      <c r="N243" s="42"/>
      <c r="O243" s="42"/>
      <c r="P243" s="42"/>
      <c r="U243" s="42"/>
      <c r="V243" s="42"/>
      <c r="W243" s="42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</row>
    <row r="244" spans="1:34" s="81" customFormat="1" x14ac:dyDescent="0.2">
      <c r="A244" s="3"/>
      <c r="B244" s="3"/>
      <c r="C244" s="3"/>
      <c r="D244" s="3"/>
      <c r="E244" s="3"/>
      <c r="F244" s="3"/>
      <c r="G244" s="3"/>
      <c r="H244" s="3"/>
      <c r="I244" s="52"/>
      <c r="J244" s="52"/>
      <c r="K244" s="52"/>
      <c r="L244" s="3"/>
      <c r="M244" s="42"/>
      <c r="N244" s="42"/>
      <c r="O244" s="42"/>
      <c r="P244" s="42"/>
      <c r="U244" s="42"/>
      <c r="V244" s="42"/>
      <c r="W244" s="42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</row>
    <row r="245" spans="1:34" s="81" customFormat="1" x14ac:dyDescent="0.2">
      <c r="A245" s="3"/>
      <c r="B245" s="3"/>
      <c r="C245" s="3"/>
      <c r="D245" s="3"/>
      <c r="E245" s="3"/>
      <c r="F245" s="3"/>
      <c r="G245" s="3"/>
      <c r="H245" s="3"/>
      <c r="I245" s="52"/>
      <c r="J245" s="52"/>
      <c r="K245" s="52"/>
      <c r="L245" s="3"/>
      <c r="M245" s="42"/>
      <c r="N245" s="42"/>
      <c r="O245" s="42"/>
      <c r="P245" s="42"/>
      <c r="U245" s="42"/>
      <c r="V245" s="42"/>
      <c r="W245" s="42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</row>
    <row r="246" spans="1:34" s="81" customFormat="1" x14ac:dyDescent="0.2">
      <c r="A246" s="3"/>
      <c r="B246" s="3"/>
      <c r="C246" s="3"/>
      <c r="D246" s="3"/>
      <c r="E246" s="3"/>
      <c r="F246" s="3"/>
      <c r="G246" s="3"/>
      <c r="H246" s="3"/>
      <c r="I246" s="52"/>
      <c r="J246" s="52"/>
      <c r="K246" s="52"/>
      <c r="L246" s="3"/>
      <c r="M246" s="42"/>
      <c r="N246" s="42"/>
      <c r="O246" s="42"/>
      <c r="P246" s="42"/>
      <c r="U246" s="42"/>
      <c r="V246" s="42"/>
      <c r="W246" s="42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</row>
    <row r="247" spans="1:34" s="81" customFormat="1" x14ac:dyDescent="0.2">
      <c r="A247" s="3"/>
      <c r="B247" s="3"/>
      <c r="C247" s="3"/>
      <c r="D247" s="3"/>
      <c r="E247" s="3"/>
      <c r="F247" s="3"/>
      <c r="G247" s="3"/>
      <c r="H247" s="3"/>
      <c r="I247" s="52"/>
      <c r="J247" s="52"/>
      <c r="K247" s="52"/>
      <c r="L247" s="3"/>
      <c r="M247" s="42"/>
      <c r="N247" s="42"/>
      <c r="O247" s="42"/>
      <c r="P247" s="42"/>
      <c r="U247" s="42"/>
      <c r="V247" s="42"/>
      <c r="W247" s="42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</row>
    <row r="248" spans="1:34" s="81" customFormat="1" x14ac:dyDescent="0.2">
      <c r="A248" s="3"/>
      <c r="B248" s="3"/>
      <c r="C248" s="3"/>
      <c r="D248" s="3"/>
      <c r="E248" s="3"/>
      <c r="F248" s="3"/>
      <c r="G248" s="3"/>
      <c r="H248" s="3"/>
      <c r="I248" s="52"/>
      <c r="J248" s="52"/>
      <c r="K248" s="52"/>
      <c r="L248" s="3"/>
      <c r="M248" s="42"/>
      <c r="N248" s="42"/>
      <c r="O248" s="42"/>
      <c r="P248" s="42"/>
      <c r="U248" s="42"/>
      <c r="V248" s="42"/>
      <c r="W248" s="42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</row>
    <row r="249" spans="1:34" s="81" customFormat="1" x14ac:dyDescent="0.2">
      <c r="A249" s="3"/>
      <c r="B249" s="3"/>
      <c r="C249" s="3"/>
      <c r="D249" s="3"/>
      <c r="E249" s="3"/>
      <c r="F249" s="3"/>
      <c r="G249" s="3"/>
      <c r="H249" s="3"/>
      <c r="I249" s="52"/>
      <c r="J249" s="52"/>
      <c r="K249" s="52"/>
      <c r="L249" s="3"/>
      <c r="M249" s="42"/>
      <c r="N249" s="42"/>
      <c r="O249" s="42"/>
      <c r="P249" s="42"/>
      <c r="U249" s="42"/>
      <c r="V249" s="42"/>
      <c r="W249" s="42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</row>
    <row r="250" spans="1:34" s="81" customFormat="1" x14ac:dyDescent="0.2">
      <c r="A250" s="3"/>
      <c r="B250" s="3"/>
      <c r="C250" s="3"/>
      <c r="D250" s="3"/>
      <c r="E250" s="3"/>
      <c r="F250" s="3"/>
      <c r="G250" s="3"/>
      <c r="H250" s="3"/>
      <c r="I250" s="52"/>
      <c r="J250" s="52"/>
      <c r="K250" s="52"/>
      <c r="L250" s="3"/>
      <c r="M250" s="42"/>
      <c r="N250" s="42"/>
      <c r="O250" s="42"/>
      <c r="P250" s="42"/>
      <c r="U250" s="42"/>
      <c r="V250" s="42"/>
      <c r="W250" s="42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</row>
    <row r="251" spans="1:34" s="81" customFormat="1" x14ac:dyDescent="0.2">
      <c r="A251" s="3"/>
      <c r="B251" s="3"/>
      <c r="C251" s="3"/>
      <c r="D251" s="3"/>
      <c r="E251" s="3"/>
      <c r="F251" s="3"/>
      <c r="G251" s="3"/>
      <c r="H251" s="3"/>
      <c r="I251" s="52"/>
      <c r="J251" s="52"/>
      <c r="K251" s="52"/>
      <c r="L251" s="3"/>
      <c r="M251" s="42"/>
      <c r="N251" s="42"/>
      <c r="O251" s="42"/>
      <c r="P251" s="42"/>
      <c r="U251" s="42"/>
      <c r="V251" s="42"/>
      <c r="W251" s="42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</row>
    <row r="252" spans="1:34" s="81" customFormat="1" x14ac:dyDescent="0.2">
      <c r="A252" s="3"/>
      <c r="B252" s="3"/>
      <c r="C252" s="3"/>
      <c r="D252" s="3"/>
      <c r="E252" s="3"/>
      <c r="F252" s="3"/>
      <c r="G252" s="3"/>
      <c r="H252" s="3"/>
      <c r="I252" s="52"/>
      <c r="J252" s="52"/>
      <c r="K252" s="52"/>
      <c r="L252" s="3"/>
      <c r="M252" s="42"/>
      <c r="N252" s="42"/>
      <c r="O252" s="42"/>
      <c r="P252" s="42"/>
      <c r="U252" s="42"/>
      <c r="V252" s="42"/>
      <c r="W252" s="42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</row>
    <row r="253" spans="1:34" s="81" customFormat="1" x14ac:dyDescent="0.2">
      <c r="A253" s="3"/>
      <c r="B253" s="3"/>
      <c r="C253" s="3"/>
      <c r="D253" s="3"/>
      <c r="E253" s="3"/>
      <c r="F253" s="3"/>
      <c r="G253" s="3"/>
      <c r="H253" s="3"/>
      <c r="I253" s="52"/>
      <c r="J253" s="52"/>
      <c r="K253" s="52"/>
      <c r="L253" s="3"/>
      <c r="M253" s="42"/>
      <c r="N253" s="42"/>
      <c r="O253" s="42"/>
      <c r="P253" s="42"/>
      <c r="U253" s="42"/>
      <c r="V253" s="42"/>
      <c r="W253" s="42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</row>
    <row r="254" spans="1:34" s="81" customFormat="1" x14ac:dyDescent="0.2">
      <c r="A254" s="3"/>
      <c r="B254" s="3"/>
      <c r="C254" s="3"/>
      <c r="D254" s="3"/>
      <c r="E254" s="3"/>
      <c r="F254" s="3"/>
      <c r="G254" s="3"/>
      <c r="H254" s="3"/>
      <c r="I254" s="52"/>
      <c r="J254" s="52"/>
      <c r="K254" s="52"/>
      <c r="L254" s="3"/>
      <c r="M254" s="42"/>
      <c r="N254" s="42"/>
      <c r="O254" s="42"/>
      <c r="P254" s="42"/>
      <c r="U254" s="42"/>
      <c r="V254" s="42"/>
      <c r="W254" s="42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</row>
    <row r="255" spans="1:34" s="81" customFormat="1" x14ac:dyDescent="0.2">
      <c r="A255" s="3"/>
      <c r="B255" s="3"/>
      <c r="C255" s="3"/>
      <c r="D255" s="3"/>
      <c r="E255" s="3"/>
      <c r="F255" s="3"/>
      <c r="G255" s="3"/>
      <c r="H255" s="3"/>
      <c r="I255" s="52"/>
      <c r="J255" s="52"/>
      <c r="K255" s="52"/>
      <c r="L255" s="3"/>
      <c r="M255" s="42"/>
      <c r="N255" s="42"/>
      <c r="O255" s="42"/>
      <c r="P255" s="42"/>
      <c r="U255" s="42"/>
      <c r="V255" s="42"/>
      <c r="W255" s="42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</row>
    <row r="256" spans="1:34" s="52" customFormat="1" x14ac:dyDescent="0.2">
      <c r="A256" s="3"/>
      <c r="B256" s="3"/>
      <c r="C256" s="3"/>
      <c r="D256" s="3"/>
      <c r="E256" s="3"/>
      <c r="F256" s="3"/>
      <c r="G256" s="3"/>
      <c r="H256" s="3"/>
      <c r="L256" s="3"/>
      <c r="M256" s="42"/>
      <c r="N256" s="42"/>
      <c r="O256" s="42"/>
      <c r="P256" s="42"/>
      <c r="Q256" s="81"/>
      <c r="R256" s="81"/>
      <c r="S256" s="81"/>
      <c r="T256" s="81"/>
      <c r="U256" s="42"/>
      <c r="V256" s="42"/>
      <c r="W256" s="42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</row>
    <row r="257" spans="1:34" s="52" customFormat="1" x14ac:dyDescent="0.2">
      <c r="A257" s="3"/>
      <c r="B257" s="3"/>
      <c r="C257" s="3"/>
      <c r="D257" s="3"/>
      <c r="E257" s="3"/>
      <c r="F257" s="3"/>
      <c r="G257" s="3"/>
      <c r="H257" s="3"/>
      <c r="L257" s="3"/>
      <c r="M257" s="42"/>
      <c r="N257" s="42"/>
      <c r="O257" s="42"/>
      <c r="P257" s="42"/>
      <c r="Q257" s="81"/>
      <c r="R257" s="81"/>
      <c r="S257" s="81"/>
      <c r="T257" s="81"/>
      <c r="U257" s="42"/>
      <c r="V257" s="42"/>
      <c r="W257" s="42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</row>
    <row r="258" spans="1:34" s="52" customFormat="1" x14ac:dyDescent="0.2">
      <c r="A258" s="3"/>
      <c r="B258" s="3"/>
      <c r="C258" s="3"/>
      <c r="D258" s="3"/>
      <c r="E258" s="3"/>
      <c r="F258" s="3"/>
      <c r="G258" s="3"/>
      <c r="H258" s="3"/>
      <c r="L258" s="3"/>
      <c r="M258" s="42"/>
      <c r="N258" s="42"/>
      <c r="O258" s="42"/>
      <c r="P258" s="42"/>
      <c r="Q258" s="81"/>
      <c r="R258" s="81"/>
      <c r="S258" s="81"/>
      <c r="T258" s="81"/>
      <c r="U258" s="42"/>
      <c r="V258" s="42"/>
      <c r="W258" s="42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</row>
    <row r="259" spans="1:34" s="52" customFormat="1" x14ac:dyDescent="0.2">
      <c r="A259" s="3"/>
      <c r="B259" s="3"/>
      <c r="C259" s="3"/>
      <c r="D259" s="3"/>
      <c r="E259" s="3"/>
      <c r="F259" s="3"/>
      <c r="G259" s="3"/>
      <c r="H259" s="3"/>
      <c r="L259" s="3"/>
      <c r="M259" s="42"/>
      <c r="N259" s="42"/>
      <c r="O259" s="42"/>
      <c r="P259" s="42"/>
      <c r="Q259" s="81"/>
      <c r="R259" s="81"/>
      <c r="S259" s="81"/>
      <c r="T259" s="81"/>
      <c r="U259" s="42"/>
      <c r="V259" s="42"/>
      <c r="W259" s="42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</row>
    <row r="260" spans="1:34" s="52" customFormat="1" x14ac:dyDescent="0.2">
      <c r="A260" s="3"/>
      <c r="B260" s="3"/>
      <c r="C260" s="3"/>
      <c r="D260" s="3"/>
      <c r="E260" s="3"/>
      <c r="F260" s="3"/>
      <c r="G260" s="3"/>
      <c r="H260" s="3"/>
      <c r="L260" s="3"/>
      <c r="M260" s="42"/>
      <c r="N260" s="42"/>
      <c r="O260" s="42"/>
      <c r="P260" s="42"/>
      <c r="Q260" s="81"/>
      <c r="R260" s="81"/>
      <c r="S260" s="81"/>
      <c r="T260" s="81"/>
      <c r="U260" s="42"/>
      <c r="V260" s="42"/>
      <c r="W260" s="42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</row>
    <row r="261" spans="1:34" s="52" customFormat="1" x14ac:dyDescent="0.2">
      <c r="A261" s="3"/>
      <c r="B261" s="3"/>
      <c r="C261" s="3"/>
      <c r="D261" s="3"/>
      <c r="E261" s="3"/>
      <c r="F261" s="3"/>
      <c r="G261" s="3"/>
      <c r="H261" s="3"/>
      <c r="L261" s="3"/>
      <c r="M261" s="42"/>
      <c r="N261" s="42"/>
      <c r="O261" s="42"/>
      <c r="P261" s="42"/>
      <c r="Q261" s="81"/>
      <c r="R261" s="81"/>
      <c r="S261" s="81"/>
      <c r="T261" s="81"/>
      <c r="U261" s="42"/>
      <c r="V261" s="42"/>
      <c r="W261" s="42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</row>
    <row r="262" spans="1:34" s="52" customFormat="1" x14ac:dyDescent="0.2">
      <c r="A262" s="3"/>
      <c r="B262" s="3"/>
      <c r="C262" s="3"/>
      <c r="D262" s="3"/>
      <c r="E262" s="3"/>
      <c r="F262" s="3"/>
      <c r="G262" s="3"/>
      <c r="H262" s="3"/>
      <c r="L262" s="3"/>
      <c r="M262" s="42"/>
      <c r="N262" s="42"/>
      <c r="O262" s="42"/>
      <c r="P262" s="42"/>
      <c r="Q262" s="81"/>
      <c r="R262" s="81"/>
      <c r="S262" s="81"/>
      <c r="T262" s="81"/>
      <c r="U262" s="42"/>
      <c r="V262" s="42"/>
      <c r="W262" s="42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</row>
    <row r="263" spans="1:34" s="52" customFormat="1" x14ac:dyDescent="0.2">
      <c r="A263" s="3"/>
      <c r="B263" s="3"/>
      <c r="C263" s="3"/>
      <c r="D263" s="3"/>
      <c r="E263" s="3"/>
      <c r="F263" s="3"/>
      <c r="G263" s="3"/>
      <c r="H263" s="3"/>
      <c r="L263" s="3"/>
      <c r="M263" s="42"/>
      <c r="N263" s="42"/>
      <c r="O263" s="42"/>
      <c r="P263" s="42"/>
      <c r="Q263" s="81"/>
      <c r="R263" s="81"/>
      <c r="S263" s="81"/>
      <c r="T263" s="81"/>
      <c r="U263" s="42"/>
      <c r="V263" s="42"/>
      <c r="W263" s="42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</row>
    <row r="264" spans="1:34" s="52" customFormat="1" x14ac:dyDescent="0.2">
      <c r="A264" s="3"/>
      <c r="B264" s="3"/>
      <c r="C264" s="3"/>
      <c r="D264" s="3"/>
      <c r="E264" s="3"/>
      <c r="F264" s="3"/>
      <c r="G264" s="3"/>
      <c r="H264" s="3"/>
      <c r="L264" s="3"/>
      <c r="M264" s="42"/>
      <c r="N264" s="42"/>
      <c r="O264" s="42"/>
      <c r="P264" s="42"/>
      <c r="Q264" s="81"/>
      <c r="R264" s="81"/>
      <c r="S264" s="81"/>
      <c r="T264" s="81"/>
      <c r="U264" s="42"/>
      <c r="V264" s="42"/>
      <c r="W264" s="42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</row>
    <row r="265" spans="1:34" s="52" customFormat="1" x14ac:dyDescent="0.2">
      <c r="A265" s="3"/>
      <c r="B265" s="3"/>
      <c r="C265" s="3"/>
      <c r="D265" s="3"/>
      <c r="E265" s="3"/>
      <c r="F265" s="3"/>
      <c r="G265" s="3"/>
      <c r="H265" s="3"/>
      <c r="L265" s="3"/>
      <c r="M265" s="42"/>
      <c r="N265" s="42"/>
      <c r="O265" s="42"/>
      <c r="P265" s="42"/>
      <c r="Q265" s="81"/>
      <c r="R265" s="81"/>
      <c r="S265" s="81"/>
      <c r="T265" s="81"/>
      <c r="U265" s="42"/>
      <c r="V265" s="42"/>
      <c r="W265" s="42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</row>
    <row r="266" spans="1:34" s="52" customFormat="1" x14ac:dyDescent="0.2">
      <c r="A266" s="3"/>
      <c r="B266" s="3"/>
      <c r="C266" s="3"/>
      <c r="D266" s="3"/>
      <c r="E266" s="3"/>
      <c r="F266" s="3"/>
      <c r="G266" s="3"/>
      <c r="H266" s="3"/>
      <c r="L266" s="3"/>
      <c r="M266" s="42"/>
      <c r="N266" s="42"/>
      <c r="O266" s="42"/>
      <c r="P266" s="42"/>
      <c r="Q266" s="81"/>
      <c r="R266" s="81"/>
      <c r="S266" s="81"/>
      <c r="T266" s="81"/>
      <c r="U266" s="42"/>
      <c r="V266" s="42"/>
      <c r="W266" s="42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</row>
    <row r="267" spans="1:34" s="52" customFormat="1" x14ac:dyDescent="0.2">
      <c r="A267" s="3"/>
      <c r="B267" s="3"/>
      <c r="C267" s="3"/>
      <c r="D267" s="3"/>
      <c r="E267" s="3"/>
      <c r="F267" s="3"/>
      <c r="G267" s="3"/>
      <c r="H267" s="3"/>
      <c r="L267" s="3"/>
      <c r="M267" s="42"/>
      <c r="N267" s="42"/>
      <c r="O267" s="42"/>
      <c r="P267" s="42"/>
      <c r="Q267" s="81"/>
      <c r="R267" s="81"/>
      <c r="S267" s="81"/>
      <c r="T267" s="81"/>
      <c r="U267" s="42"/>
      <c r="V267" s="42"/>
      <c r="W267" s="42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</row>
    <row r="268" spans="1:34" s="52" customFormat="1" x14ac:dyDescent="0.2">
      <c r="A268" s="3"/>
      <c r="B268" s="3"/>
      <c r="C268" s="3"/>
      <c r="D268" s="3"/>
      <c r="E268" s="3"/>
      <c r="F268" s="3"/>
      <c r="G268" s="3"/>
      <c r="H268" s="3"/>
      <c r="L268" s="3"/>
      <c r="M268" s="42"/>
      <c r="N268" s="42"/>
      <c r="O268" s="42"/>
      <c r="P268" s="42"/>
      <c r="Q268" s="81"/>
      <c r="R268" s="81"/>
      <c r="S268" s="81"/>
      <c r="T268" s="81"/>
      <c r="U268" s="42"/>
      <c r="V268" s="42"/>
      <c r="W268" s="42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</row>
    <row r="269" spans="1:34" s="52" customFormat="1" x14ac:dyDescent="0.2">
      <c r="A269" s="3"/>
      <c r="B269" s="3"/>
      <c r="C269" s="3"/>
      <c r="D269" s="3"/>
      <c r="E269" s="3"/>
      <c r="F269" s="3"/>
      <c r="G269" s="3"/>
      <c r="H269" s="3"/>
      <c r="L269" s="3"/>
      <c r="M269" s="42"/>
      <c r="N269" s="42"/>
      <c r="O269" s="42"/>
      <c r="P269" s="42"/>
      <c r="Q269" s="81"/>
      <c r="R269" s="81"/>
      <c r="S269" s="81"/>
      <c r="T269" s="81"/>
      <c r="U269" s="42"/>
      <c r="V269" s="42"/>
      <c r="W269" s="42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</row>
    <row r="270" spans="1:34" s="52" customFormat="1" x14ac:dyDescent="0.2">
      <c r="A270" s="3"/>
      <c r="B270" s="3"/>
      <c r="C270" s="3"/>
      <c r="D270" s="3"/>
      <c r="E270" s="3"/>
      <c r="F270" s="3"/>
      <c r="G270" s="3"/>
      <c r="H270" s="3"/>
      <c r="L270" s="3"/>
      <c r="M270" s="42"/>
      <c r="N270" s="42"/>
      <c r="O270" s="42"/>
      <c r="P270" s="42"/>
      <c r="Q270" s="81"/>
      <c r="R270" s="81"/>
      <c r="S270" s="81"/>
      <c r="T270" s="81"/>
      <c r="U270" s="42"/>
      <c r="V270" s="42"/>
      <c r="W270" s="42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</row>
    <row r="271" spans="1:34" s="52" customFormat="1" x14ac:dyDescent="0.2">
      <c r="A271" s="3"/>
      <c r="B271" s="3"/>
      <c r="C271" s="3"/>
      <c r="D271" s="3"/>
      <c r="E271" s="3"/>
      <c r="F271" s="3"/>
      <c r="G271" s="3"/>
      <c r="H271" s="3"/>
      <c r="L271" s="3"/>
      <c r="M271" s="42"/>
      <c r="N271" s="42"/>
      <c r="O271" s="42"/>
      <c r="P271" s="42"/>
      <c r="Q271" s="81"/>
      <c r="R271" s="81"/>
      <c r="S271" s="81"/>
      <c r="T271" s="81"/>
      <c r="U271" s="42"/>
      <c r="V271" s="42"/>
      <c r="W271" s="42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</row>
    <row r="272" spans="1:34" s="52" customFormat="1" x14ac:dyDescent="0.2">
      <c r="A272" s="3"/>
      <c r="B272" s="3"/>
      <c r="C272" s="3"/>
      <c r="D272" s="3"/>
      <c r="E272" s="3"/>
      <c r="F272" s="3"/>
      <c r="G272" s="3"/>
      <c r="H272" s="3"/>
      <c r="L272" s="3"/>
      <c r="M272" s="42"/>
      <c r="N272" s="42"/>
      <c r="O272" s="42"/>
      <c r="P272" s="42"/>
      <c r="Q272" s="81"/>
      <c r="R272" s="81"/>
      <c r="S272" s="81"/>
      <c r="T272" s="81"/>
      <c r="U272" s="42"/>
      <c r="V272" s="42"/>
      <c r="W272" s="42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</row>
    <row r="273" spans="1:34" s="52" customFormat="1" x14ac:dyDescent="0.2">
      <c r="A273" s="3"/>
      <c r="B273" s="3"/>
      <c r="C273" s="3"/>
      <c r="D273" s="3"/>
      <c r="E273" s="3"/>
      <c r="F273" s="3"/>
      <c r="G273" s="3"/>
      <c r="H273" s="3"/>
      <c r="L273" s="3"/>
      <c r="M273" s="42"/>
      <c r="N273" s="42"/>
      <c r="O273" s="42"/>
      <c r="P273" s="42"/>
      <c r="Q273" s="81"/>
      <c r="R273" s="81"/>
      <c r="S273" s="81"/>
      <c r="T273" s="81"/>
      <c r="U273" s="42"/>
      <c r="V273" s="42"/>
      <c r="W273" s="42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</row>
    <row r="274" spans="1:34" s="52" customFormat="1" x14ac:dyDescent="0.2">
      <c r="A274" s="3"/>
      <c r="B274" s="3"/>
      <c r="C274" s="3"/>
      <c r="D274" s="3"/>
      <c r="E274" s="3"/>
      <c r="F274" s="3"/>
      <c r="G274" s="3"/>
      <c r="H274" s="3"/>
      <c r="L274" s="3"/>
      <c r="M274" s="42"/>
      <c r="N274" s="42"/>
      <c r="O274" s="42"/>
      <c r="P274" s="42"/>
      <c r="Q274" s="81"/>
      <c r="R274" s="81"/>
      <c r="S274" s="81"/>
      <c r="T274" s="81"/>
      <c r="U274" s="42"/>
      <c r="V274" s="42"/>
      <c r="W274" s="42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</row>
    <row r="275" spans="1:34" s="52" customFormat="1" x14ac:dyDescent="0.2">
      <c r="A275" s="3"/>
      <c r="B275" s="3"/>
      <c r="C275" s="3"/>
      <c r="D275" s="3"/>
      <c r="E275" s="3"/>
      <c r="F275" s="3"/>
      <c r="G275" s="3"/>
      <c r="H275" s="3"/>
      <c r="L275" s="3"/>
      <c r="M275" s="42"/>
      <c r="N275" s="42"/>
      <c r="O275" s="42"/>
      <c r="P275" s="42"/>
      <c r="Q275" s="81"/>
      <c r="R275" s="81"/>
      <c r="S275" s="81"/>
      <c r="T275" s="81"/>
      <c r="U275" s="42"/>
      <c r="V275" s="42"/>
      <c r="W275" s="42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</row>
    <row r="276" spans="1:34" s="52" customFormat="1" x14ac:dyDescent="0.2">
      <c r="A276" s="3"/>
      <c r="B276" s="3"/>
      <c r="C276" s="3"/>
      <c r="D276" s="3"/>
      <c r="E276" s="3"/>
      <c r="F276" s="3"/>
      <c r="G276" s="3"/>
      <c r="H276" s="3"/>
      <c r="L276" s="3"/>
      <c r="M276" s="42"/>
      <c r="N276" s="42"/>
      <c r="O276" s="42"/>
      <c r="P276" s="42"/>
      <c r="Q276" s="81"/>
      <c r="R276" s="81"/>
      <c r="S276" s="81"/>
      <c r="T276" s="81"/>
      <c r="U276" s="42"/>
      <c r="V276" s="42"/>
      <c r="W276" s="42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</row>
    <row r="277" spans="1:34" s="52" customFormat="1" x14ac:dyDescent="0.2">
      <c r="A277" s="3"/>
      <c r="B277" s="3"/>
      <c r="C277" s="3"/>
      <c r="D277" s="3"/>
      <c r="E277" s="3"/>
      <c r="F277" s="3"/>
      <c r="G277" s="3"/>
      <c r="H277" s="3"/>
      <c r="L277" s="3"/>
      <c r="M277" s="42"/>
      <c r="N277" s="42"/>
      <c r="O277" s="42"/>
      <c r="P277" s="42"/>
      <c r="Q277" s="81"/>
      <c r="R277" s="81"/>
      <c r="S277" s="81"/>
      <c r="T277" s="81"/>
      <c r="U277" s="42"/>
      <c r="V277" s="42"/>
      <c r="W277" s="42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</row>
    <row r="278" spans="1:34" s="52" customFormat="1" x14ac:dyDescent="0.2">
      <c r="A278" s="3"/>
      <c r="B278" s="3"/>
      <c r="C278" s="3"/>
      <c r="D278" s="3"/>
      <c r="E278" s="3"/>
      <c r="F278" s="3"/>
      <c r="G278" s="3"/>
      <c r="H278" s="3"/>
      <c r="L278" s="3"/>
      <c r="M278" s="42"/>
      <c r="N278" s="42"/>
      <c r="O278" s="42"/>
      <c r="P278" s="42"/>
      <c r="Q278" s="81"/>
      <c r="R278" s="81"/>
      <c r="S278" s="81"/>
      <c r="T278" s="81"/>
      <c r="U278" s="42"/>
      <c r="V278" s="42"/>
      <c r="W278" s="42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</row>
    <row r="279" spans="1:34" s="52" customFormat="1" x14ac:dyDescent="0.2">
      <c r="A279" s="3"/>
      <c r="B279" s="3"/>
      <c r="C279" s="3"/>
      <c r="D279" s="3"/>
      <c r="E279" s="3"/>
      <c r="F279" s="3"/>
      <c r="G279" s="3"/>
      <c r="H279" s="3"/>
      <c r="L279" s="3"/>
      <c r="M279" s="42"/>
      <c r="N279" s="42"/>
      <c r="O279" s="42"/>
      <c r="P279" s="42"/>
      <c r="Q279" s="81"/>
      <c r="R279" s="81"/>
      <c r="S279" s="81"/>
      <c r="T279" s="81"/>
      <c r="U279" s="42"/>
      <c r="V279" s="42"/>
      <c r="W279" s="42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</row>
    <row r="280" spans="1:34" s="52" customFormat="1" x14ac:dyDescent="0.2">
      <c r="A280" s="3"/>
      <c r="B280" s="3"/>
      <c r="C280" s="3"/>
      <c r="D280" s="3"/>
      <c r="E280" s="3"/>
      <c r="F280" s="3"/>
      <c r="G280" s="3"/>
      <c r="H280" s="3"/>
      <c r="L280" s="3"/>
      <c r="M280" s="42"/>
      <c r="N280" s="42"/>
      <c r="O280" s="42"/>
      <c r="P280" s="42"/>
      <c r="Q280" s="81"/>
      <c r="R280" s="81"/>
      <c r="S280" s="81"/>
      <c r="T280" s="81"/>
      <c r="U280" s="42"/>
      <c r="V280" s="42"/>
      <c r="W280" s="42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</row>
    <row r="281" spans="1:34" s="52" customFormat="1" x14ac:dyDescent="0.2">
      <c r="A281" s="3"/>
      <c r="B281" s="3"/>
      <c r="C281" s="3"/>
      <c r="D281" s="3"/>
      <c r="E281" s="3"/>
      <c r="F281" s="3"/>
      <c r="G281" s="3"/>
      <c r="H281" s="3"/>
      <c r="L281" s="3"/>
      <c r="M281" s="42"/>
      <c r="N281" s="42"/>
      <c r="O281" s="42"/>
      <c r="P281" s="42"/>
      <c r="Q281" s="81"/>
      <c r="R281" s="81"/>
      <c r="S281" s="81"/>
      <c r="T281" s="81"/>
      <c r="U281" s="42"/>
      <c r="V281" s="42"/>
      <c r="W281" s="42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</row>
    <row r="282" spans="1:34" s="52" customFormat="1" x14ac:dyDescent="0.2">
      <c r="A282" s="3"/>
      <c r="B282" s="3"/>
      <c r="C282" s="3"/>
      <c r="D282" s="3"/>
      <c r="E282" s="3"/>
      <c r="F282" s="3"/>
      <c r="G282" s="3"/>
      <c r="H282" s="3"/>
      <c r="L282" s="3"/>
      <c r="M282" s="42"/>
      <c r="N282" s="42"/>
      <c r="O282" s="42"/>
      <c r="P282" s="42"/>
      <c r="Q282" s="81"/>
      <c r="R282" s="81"/>
      <c r="S282" s="81"/>
      <c r="T282" s="81"/>
      <c r="U282" s="42"/>
      <c r="V282" s="42"/>
      <c r="W282" s="42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</row>
    <row r="283" spans="1:34" s="52" customFormat="1" x14ac:dyDescent="0.2">
      <c r="A283" s="3"/>
      <c r="B283" s="3"/>
      <c r="C283" s="3"/>
      <c r="D283" s="3"/>
      <c r="E283" s="3"/>
      <c r="F283" s="3"/>
      <c r="G283" s="3"/>
      <c r="H283" s="3"/>
      <c r="L283" s="3"/>
      <c r="M283" s="42"/>
      <c r="N283" s="42"/>
      <c r="O283" s="42"/>
      <c r="P283" s="42"/>
      <c r="Q283" s="81"/>
      <c r="R283" s="81"/>
      <c r="S283" s="81"/>
      <c r="T283" s="81"/>
      <c r="U283" s="42"/>
      <c r="V283" s="42"/>
      <c r="W283" s="42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</row>
    <row r="284" spans="1:34" s="52" customFormat="1" x14ac:dyDescent="0.2">
      <c r="A284" s="3"/>
      <c r="B284" s="3"/>
      <c r="C284" s="3"/>
      <c r="D284" s="3"/>
      <c r="E284" s="3"/>
      <c r="F284" s="3"/>
      <c r="G284" s="3"/>
      <c r="H284" s="3"/>
      <c r="L284" s="3"/>
      <c r="M284" s="42"/>
      <c r="N284" s="42"/>
      <c r="O284" s="42"/>
      <c r="P284" s="42"/>
      <c r="Q284" s="81"/>
      <c r="R284" s="81"/>
      <c r="S284" s="81"/>
      <c r="T284" s="81"/>
      <c r="U284" s="42"/>
      <c r="V284" s="42"/>
      <c r="W284" s="42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</row>
    <row r="285" spans="1:34" s="52" customFormat="1" x14ac:dyDescent="0.2">
      <c r="A285" s="3"/>
      <c r="B285" s="3"/>
      <c r="C285" s="3"/>
      <c r="D285" s="3"/>
      <c r="E285" s="3"/>
      <c r="F285" s="3"/>
      <c r="G285" s="3"/>
      <c r="H285" s="3"/>
      <c r="L285" s="3"/>
      <c r="M285" s="42"/>
      <c r="N285" s="42"/>
      <c r="O285" s="42"/>
      <c r="P285" s="42"/>
      <c r="Q285" s="81"/>
      <c r="R285" s="81"/>
      <c r="S285" s="81"/>
      <c r="T285" s="81"/>
      <c r="U285" s="42"/>
      <c r="V285" s="42"/>
      <c r="W285" s="42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</row>
    <row r="286" spans="1:34" s="52" customFormat="1" x14ac:dyDescent="0.2">
      <c r="A286" s="3"/>
      <c r="B286" s="3"/>
      <c r="C286" s="3"/>
      <c r="D286" s="3"/>
      <c r="E286" s="3"/>
      <c r="F286" s="3"/>
      <c r="G286" s="3"/>
      <c r="H286" s="3"/>
      <c r="L286" s="3"/>
      <c r="M286" s="42"/>
      <c r="N286" s="42"/>
      <c r="O286" s="42"/>
      <c r="P286" s="42"/>
      <c r="Q286" s="81"/>
      <c r="R286" s="81"/>
      <c r="S286" s="81"/>
      <c r="T286" s="81"/>
      <c r="U286" s="42"/>
      <c r="V286" s="42"/>
      <c r="W286" s="42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</row>
    <row r="287" spans="1:34" s="52" customFormat="1" x14ac:dyDescent="0.2">
      <c r="A287" s="3"/>
      <c r="B287" s="3"/>
      <c r="C287" s="3"/>
      <c r="D287" s="3"/>
      <c r="E287" s="3"/>
      <c r="F287" s="3"/>
      <c r="G287" s="3"/>
      <c r="H287" s="3"/>
      <c r="L287" s="3"/>
      <c r="M287" s="42"/>
      <c r="N287" s="42"/>
      <c r="O287" s="42"/>
      <c r="P287" s="42"/>
      <c r="Q287" s="81"/>
      <c r="R287" s="81"/>
      <c r="S287" s="81"/>
      <c r="T287" s="81"/>
      <c r="U287" s="42"/>
      <c r="V287" s="42"/>
      <c r="W287" s="42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</row>
    <row r="288" spans="1:34" s="52" customFormat="1" x14ac:dyDescent="0.2">
      <c r="A288" s="3"/>
      <c r="B288" s="3"/>
      <c r="C288" s="3"/>
      <c r="D288" s="3"/>
      <c r="E288" s="3"/>
      <c r="F288" s="3"/>
      <c r="G288" s="3"/>
      <c r="H288" s="3"/>
      <c r="L288" s="3"/>
      <c r="M288" s="42"/>
      <c r="N288" s="42"/>
      <c r="O288" s="42"/>
      <c r="P288" s="42"/>
      <c r="Q288" s="81"/>
      <c r="R288" s="81"/>
      <c r="S288" s="81"/>
      <c r="T288" s="81"/>
      <c r="U288" s="42"/>
      <c r="V288" s="42"/>
      <c r="W288" s="42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</row>
    <row r="289" spans="1:34" s="52" customFormat="1" x14ac:dyDescent="0.2">
      <c r="A289" s="3"/>
      <c r="B289" s="3"/>
      <c r="C289" s="3"/>
      <c r="D289" s="3"/>
      <c r="E289" s="3"/>
      <c r="F289" s="3"/>
      <c r="G289" s="3"/>
      <c r="H289" s="3"/>
      <c r="L289" s="3"/>
      <c r="M289" s="42"/>
      <c r="N289" s="42"/>
      <c r="O289" s="42"/>
      <c r="P289" s="42"/>
      <c r="Q289" s="81"/>
      <c r="R289" s="81"/>
      <c r="S289" s="81"/>
      <c r="T289" s="81"/>
      <c r="U289" s="42"/>
      <c r="V289" s="42"/>
      <c r="W289" s="42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</row>
    <row r="290" spans="1:34" s="52" customFormat="1" x14ac:dyDescent="0.2">
      <c r="A290" s="3"/>
      <c r="B290" s="3"/>
      <c r="C290" s="3"/>
      <c r="D290" s="3"/>
      <c r="E290" s="3"/>
      <c r="F290" s="3"/>
      <c r="G290" s="3"/>
      <c r="H290" s="3"/>
      <c r="L290" s="3"/>
      <c r="M290" s="42"/>
      <c r="N290" s="42"/>
      <c r="O290" s="42"/>
      <c r="P290" s="42"/>
      <c r="Q290" s="81"/>
      <c r="R290" s="81"/>
      <c r="S290" s="81"/>
      <c r="T290" s="81"/>
      <c r="U290" s="42"/>
      <c r="V290" s="42"/>
      <c r="W290" s="42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</row>
    <row r="291" spans="1:34" s="52" customFormat="1" x14ac:dyDescent="0.2">
      <c r="A291" s="3"/>
      <c r="B291" s="3"/>
      <c r="C291" s="3"/>
      <c r="D291" s="3"/>
      <c r="E291" s="3"/>
      <c r="F291" s="3"/>
      <c r="G291" s="3"/>
      <c r="H291" s="3"/>
      <c r="L291" s="3"/>
      <c r="M291" s="42"/>
      <c r="N291" s="42"/>
      <c r="O291" s="42"/>
      <c r="P291" s="42"/>
      <c r="Q291" s="81"/>
      <c r="R291" s="81"/>
      <c r="S291" s="81"/>
      <c r="T291" s="81"/>
      <c r="U291" s="42"/>
      <c r="V291" s="42"/>
      <c r="W291" s="42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</row>
    <row r="292" spans="1:34" s="52" customFormat="1" x14ac:dyDescent="0.2">
      <c r="A292" s="3"/>
      <c r="B292" s="3"/>
      <c r="C292" s="3"/>
      <c r="D292" s="3"/>
      <c r="E292" s="3"/>
      <c r="F292" s="3"/>
      <c r="G292" s="3"/>
      <c r="H292" s="3"/>
      <c r="L292" s="3"/>
      <c r="M292" s="42"/>
      <c r="N292" s="42"/>
      <c r="O292" s="42"/>
      <c r="P292" s="42"/>
      <c r="Q292" s="81"/>
      <c r="R292" s="81"/>
      <c r="S292" s="81"/>
      <c r="T292" s="81"/>
      <c r="U292" s="42"/>
      <c r="V292" s="42"/>
      <c r="W292" s="42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</row>
    <row r="293" spans="1:34" s="52" customFormat="1" x14ac:dyDescent="0.2">
      <c r="A293" s="3"/>
      <c r="B293" s="3"/>
      <c r="C293" s="3"/>
      <c r="D293" s="3"/>
      <c r="E293" s="3"/>
      <c r="F293" s="3"/>
      <c r="G293" s="3"/>
      <c r="H293" s="3"/>
      <c r="L293" s="3"/>
      <c r="M293" s="42"/>
      <c r="N293" s="42"/>
      <c r="O293" s="42"/>
      <c r="P293" s="42"/>
      <c r="Q293" s="81"/>
      <c r="R293" s="81"/>
      <c r="S293" s="81"/>
      <c r="T293" s="81"/>
      <c r="U293" s="42"/>
      <c r="V293" s="42"/>
      <c r="W293" s="42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</row>
    <row r="294" spans="1:34" s="52" customFormat="1" x14ac:dyDescent="0.2">
      <c r="A294" s="3"/>
      <c r="B294" s="3"/>
      <c r="C294" s="3"/>
      <c r="D294" s="3"/>
      <c r="E294" s="3"/>
      <c r="F294" s="3"/>
      <c r="G294" s="3"/>
      <c r="H294" s="3"/>
      <c r="L294" s="3"/>
      <c r="M294" s="42"/>
      <c r="N294" s="42"/>
      <c r="O294" s="42"/>
      <c r="P294" s="42"/>
      <c r="Q294" s="81"/>
      <c r="R294" s="81"/>
      <c r="S294" s="81"/>
      <c r="T294" s="81"/>
      <c r="U294" s="42"/>
      <c r="V294" s="42"/>
      <c r="W294" s="42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</row>
    <row r="295" spans="1:34" s="52" customFormat="1" x14ac:dyDescent="0.2">
      <c r="A295" s="3"/>
      <c r="B295" s="3"/>
      <c r="C295" s="3"/>
      <c r="D295" s="3"/>
      <c r="E295" s="3"/>
      <c r="F295" s="3"/>
      <c r="G295" s="3"/>
      <c r="H295" s="3"/>
      <c r="L295" s="3"/>
      <c r="M295" s="42"/>
      <c r="N295" s="42"/>
      <c r="O295" s="42"/>
      <c r="P295" s="42"/>
      <c r="Q295" s="81"/>
      <c r="R295" s="81"/>
      <c r="S295" s="81"/>
      <c r="T295" s="81"/>
      <c r="U295" s="42"/>
      <c r="V295" s="42"/>
      <c r="W295" s="42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</row>
    <row r="296" spans="1:34" s="52" customFormat="1" x14ac:dyDescent="0.2">
      <c r="A296" s="3"/>
      <c r="B296" s="3"/>
      <c r="C296" s="3"/>
      <c r="D296" s="3"/>
      <c r="E296" s="3"/>
      <c r="F296" s="3"/>
      <c r="G296" s="3"/>
      <c r="H296" s="3"/>
      <c r="L296" s="3"/>
      <c r="M296" s="42"/>
      <c r="N296" s="42"/>
      <c r="O296" s="42"/>
      <c r="P296" s="42"/>
      <c r="Q296" s="81"/>
      <c r="R296" s="81"/>
      <c r="S296" s="81"/>
      <c r="T296" s="81"/>
      <c r="U296" s="42"/>
      <c r="V296" s="42"/>
      <c r="W296" s="42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</row>
    <row r="297" spans="1:34" s="52" customFormat="1" x14ac:dyDescent="0.2">
      <c r="A297" s="3"/>
      <c r="B297" s="3"/>
      <c r="C297" s="3"/>
      <c r="D297" s="3"/>
      <c r="E297" s="3"/>
      <c r="F297" s="3"/>
      <c r="G297" s="3"/>
      <c r="H297" s="3"/>
      <c r="L297" s="3"/>
      <c r="M297" s="42"/>
      <c r="N297" s="42"/>
      <c r="O297" s="42"/>
      <c r="P297" s="42"/>
      <c r="Q297" s="81"/>
      <c r="R297" s="81"/>
      <c r="S297" s="81"/>
      <c r="T297" s="81"/>
      <c r="U297" s="42"/>
      <c r="V297" s="42"/>
      <c r="W297" s="42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</row>
    <row r="298" spans="1:34" s="52" customFormat="1" x14ac:dyDescent="0.2">
      <c r="A298" s="3"/>
      <c r="B298" s="3"/>
      <c r="C298" s="3"/>
      <c r="D298" s="3"/>
      <c r="E298" s="3"/>
      <c r="F298" s="3"/>
      <c r="G298" s="3"/>
      <c r="H298" s="3"/>
      <c r="L298" s="3"/>
      <c r="M298" s="42"/>
      <c r="N298" s="42"/>
      <c r="O298" s="42"/>
      <c r="P298" s="42"/>
      <c r="Q298" s="81"/>
      <c r="R298" s="81"/>
      <c r="S298" s="81"/>
      <c r="T298" s="81"/>
      <c r="U298" s="42"/>
      <c r="V298" s="42"/>
      <c r="W298" s="42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</row>
    <row r="299" spans="1:34" s="52" customFormat="1" x14ac:dyDescent="0.2">
      <c r="A299" s="3"/>
      <c r="B299" s="3"/>
      <c r="C299" s="3"/>
      <c r="D299" s="3"/>
      <c r="E299" s="3"/>
      <c r="F299" s="3"/>
      <c r="G299" s="3"/>
      <c r="H299" s="3"/>
      <c r="L299" s="3"/>
      <c r="M299" s="42"/>
      <c r="N299" s="42"/>
      <c r="O299" s="42"/>
      <c r="P299" s="42"/>
      <c r="Q299" s="81"/>
      <c r="R299" s="81"/>
      <c r="S299" s="81"/>
      <c r="T299" s="81"/>
      <c r="U299" s="42"/>
      <c r="V299" s="42"/>
      <c r="W299" s="42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</row>
    <row r="300" spans="1:34" s="52" customFormat="1" x14ac:dyDescent="0.2">
      <c r="A300" s="3"/>
      <c r="B300" s="3"/>
      <c r="C300" s="3"/>
      <c r="D300" s="3"/>
      <c r="E300" s="3"/>
      <c r="F300" s="3"/>
      <c r="G300" s="3"/>
      <c r="H300" s="3"/>
      <c r="L300" s="3"/>
      <c r="M300" s="42"/>
      <c r="N300" s="42"/>
      <c r="O300" s="42"/>
      <c r="P300" s="42"/>
      <c r="Q300" s="81"/>
      <c r="R300" s="81"/>
      <c r="S300" s="81"/>
      <c r="T300" s="81"/>
      <c r="U300" s="42"/>
      <c r="V300" s="42"/>
      <c r="W300" s="42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</row>
    <row r="301" spans="1:34" s="52" customFormat="1" x14ac:dyDescent="0.2">
      <c r="A301" s="3"/>
      <c r="B301" s="3"/>
      <c r="C301" s="3"/>
      <c r="D301" s="3"/>
      <c r="E301" s="3"/>
      <c r="F301" s="3"/>
      <c r="G301" s="3"/>
      <c r="H301" s="3"/>
      <c r="L301" s="3"/>
      <c r="M301" s="42"/>
      <c r="N301" s="42"/>
      <c r="O301" s="42"/>
      <c r="P301" s="42"/>
      <c r="Q301" s="81"/>
      <c r="R301" s="81"/>
      <c r="S301" s="81"/>
      <c r="T301" s="81"/>
      <c r="U301" s="42"/>
      <c r="V301" s="42"/>
      <c r="W301" s="42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</row>
    <row r="302" spans="1:34" s="52" customFormat="1" x14ac:dyDescent="0.2">
      <c r="A302" s="3"/>
      <c r="B302" s="3"/>
      <c r="C302" s="3"/>
      <c r="D302" s="3"/>
      <c r="E302" s="3"/>
      <c r="F302" s="3"/>
      <c r="G302" s="3"/>
      <c r="H302" s="3"/>
      <c r="L302" s="3"/>
      <c r="M302" s="42"/>
      <c r="N302" s="42"/>
      <c r="O302" s="42"/>
      <c r="P302" s="42"/>
      <c r="Q302" s="81"/>
      <c r="R302" s="81"/>
      <c r="S302" s="81"/>
      <c r="T302" s="81"/>
      <c r="U302" s="42"/>
      <c r="V302" s="42"/>
      <c r="W302" s="42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</row>
    <row r="303" spans="1:34" s="52" customFormat="1" x14ac:dyDescent="0.2">
      <c r="A303" s="3"/>
      <c r="B303" s="3"/>
      <c r="C303" s="3"/>
      <c r="D303" s="3"/>
      <c r="E303" s="3"/>
      <c r="F303" s="3"/>
      <c r="G303" s="3"/>
      <c r="H303" s="3"/>
      <c r="L303" s="3"/>
      <c r="M303" s="42"/>
      <c r="N303" s="42"/>
      <c r="O303" s="42"/>
      <c r="P303" s="42"/>
      <c r="Q303" s="81"/>
      <c r="R303" s="81"/>
      <c r="S303" s="81"/>
      <c r="T303" s="81"/>
      <c r="U303" s="42"/>
      <c r="V303" s="42"/>
      <c r="W303" s="42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</row>
    <row r="304" spans="1:34" s="52" customFormat="1" x14ac:dyDescent="0.2">
      <c r="A304" s="3"/>
      <c r="B304" s="3"/>
      <c r="C304" s="3"/>
      <c r="D304" s="3"/>
      <c r="E304" s="3"/>
      <c r="F304" s="3"/>
      <c r="G304" s="3"/>
      <c r="H304" s="3"/>
      <c r="L304" s="3"/>
      <c r="M304" s="42"/>
      <c r="N304" s="42"/>
      <c r="O304" s="42"/>
      <c r="P304" s="42"/>
      <c r="Q304" s="81"/>
      <c r="R304" s="81"/>
      <c r="S304" s="81"/>
      <c r="T304" s="81"/>
      <c r="U304" s="42"/>
      <c r="V304" s="42"/>
      <c r="W304" s="42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</row>
    <row r="305" spans="1:34" s="52" customFormat="1" x14ac:dyDescent="0.2">
      <c r="A305" s="3"/>
      <c r="B305" s="3"/>
      <c r="C305" s="3"/>
      <c r="D305" s="3"/>
      <c r="E305" s="3"/>
      <c r="F305" s="3"/>
      <c r="G305" s="3"/>
      <c r="H305" s="3"/>
      <c r="L305" s="3"/>
      <c r="M305" s="42"/>
      <c r="N305" s="42"/>
      <c r="O305" s="42"/>
      <c r="P305" s="42"/>
      <c r="Q305" s="81"/>
      <c r="R305" s="81"/>
      <c r="S305" s="81"/>
      <c r="T305" s="81"/>
      <c r="U305" s="42"/>
      <c r="V305" s="42"/>
      <c r="W305" s="42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</row>
    <row r="306" spans="1:34" s="52" customFormat="1" x14ac:dyDescent="0.2">
      <c r="A306" s="3"/>
      <c r="B306" s="3"/>
      <c r="C306" s="3"/>
      <c r="D306" s="3"/>
      <c r="E306" s="3"/>
      <c r="F306" s="3"/>
      <c r="G306" s="3"/>
      <c r="H306" s="3"/>
      <c r="L306" s="3"/>
      <c r="M306" s="42"/>
      <c r="N306" s="42"/>
      <c r="O306" s="42"/>
      <c r="P306" s="42"/>
      <c r="Q306" s="81"/>
      <c r="R306" s="81"/>
      <c r="S306" s="81"/>
      <c r="T306" s="81"/>
      <c r="U306" s="42"/>
      <c r="V306" s="42"/>
      <c r="W306" s="42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</row>
  </sheetData>
  <mergeCells count="6">
    <mergeCell ref="B6:K7"/>
    <mergeCell ref="B8:K8"/>
    <mergeCell ref="A21:F21"/>
    <mergeCell ref="G21:L21"/>
    <mergeCell ref="A22:F22"/>
    <mergeCell ref="G22:K2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-0.499984740745262"/>
  </sheetPr>
  <dimension ref="A1:Y316"/>
  <sheetViews>
    <sheetView showGridLines="0" zoomScaleNormal="100" zoomScaleSheetLayoutView="100" workbookViewId="0">
      <selection activeCell="R34" sqref="R34"/>
    </sheetView>
  </sheetViews>
  <sheetFormatPr baseColWidth="10" defaultRowHeight="12.75" x14ac:dyDescent="0.2"/>
  <cols>
    <col min="1" max="1" width="1.85546875" style="52" customWidth="1"/>
    <col min="2" max="2" width="13" style="52" customWidth="1"/>
    <col min="3" max="8" width="10.42578125" style="52" customWidth="1"/>
    <col min="9" max="9" width="13.28515625" style="52" customWidth="1"/>
    <col min="10" max="10" width="10.85546875" style="52" customWidth="1"/>
    <col min="11" max="11" width="12.85546875" style="52" customWidth="1"/>
    <col min="12" max="12" width="1.85546875" style="3" customWidth="1"/>
    <col min="13" max="13" width="8.5703125" style="81" customWidth="1"/>
    <col min="14" max="18" width="12.85546875" style="81" customWidth="1"/>
    <col min="19" max="21" width="12.85546875" style="42" customWidth="1"/>
    <col min="22" max="23" width="11.42578125" style="42"/>
    <col min="24" max="16384" width="11.42578125" style="43"/>
  </cols>
  <sheetData>
    <row r="1" spans="1:25" ht="33.75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M1" s="42"/>
      <c r="N1" s="1" t="s">
        <v>77</v>
      </c>
      <c r="O1" s="1"/>
      <c r="P1" s="1"/>
      <c r="Q1" s="42"/>
    </row>
    <row r="2" spans="1:25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M2" s="42"/>
      <c r="N2" s="95">
        <f>'[8]BD construcción mensual'!BK160</f>
        <v>2162</v>
      </c>
      <c r="O2" s="47">
        <v>42736</v>
      </c>
      <c r="P2" s="87">
        <v>2.2688333333333337</v>
      </c>
      <c r="Q2" s="42"/>
    </row>
    <row r="3" spans="1:25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M3" s="42"/>
      <c r="N3" s="95">
        <f>'[8]BD construcción mensual'!BK161</f>
        <v>2513</v>
      </c>
      <c r="O3" s="88">
        <v>42767</v>
      </c>
      <c r="P3" s="87">
        <v>2.2826666666666666</v>
      </c>
      <c r="Q3" s="42"/>
    </row>
    <row r="4" spans="1:25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M4" s="42"/>
      <c r="N4" s="95">
        <f>'[8]BD construcción mensual'!BK162</f>
        <v>2085</v>
      </c>
      <c r="O4" s="47">
        <v>42795</v>
      </c>
      <c r="P4" s="87">
        <v>2.3194166666666667</v>
      </c>
      <c r="Q4" s="42"/>
    </row>
    <row r="5" spans="1:25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M5" s="42"/>
      <c r="N5" s="95">
        <f>'[8]BD construcción mensual'!BK163</f>
        <v>1821</v>
      </c>
      <c r="O5" s="47">
        <v>42826</v>
      </c>
      <c r="P5" s="87">
        <v>2.3914166666666663</v>
      </c>
      <c r="Q5" s="42"/>
    </row>
    <row r="6" spans="1:25" ht="12.75" customHeight="1" x14ac:dyDescent="0.2">
      <c r="A6" s="44"/>
      <c r="B6" s="45"/>
      <c r="C6" s="363" t="s">
        <v>149</v>
      </c>
      <c r="D6" s="363"/>
      <c r="E6" s="363"/>
      <c r="F6" s="363"/>
      <c r="G6" s="363"/>
      <c r="H6" s="363"/>
      <c r="I6" s="363"/>
      <c r="J6" s="363"/>
      <c r="K6" s="363"/>
      <c r="L6" s="46"/>
      <c r="M6" s="42"/>
      <c r="N6" s="95">
        <f>'[8]BD construcción mensual'!BK164</f>
        <v>2540</v>
      </c>
      <c r="O6" s="47">
        <v>42856</v>
      </c>
      <c r="P6" s="87">
        <v>2.4104166666666664</v>
      </c>
      <c r="Q6" s="42"/>
    </row>
    <row r="7" spans="1:25" x14ac:dyDescent="0.2">
      <c r="A7" s="44"/>
      <c r="B7" s="45"/>
      <c r="C7" s="363"/>
      <c r="D7" s="363"/>
      <c r="E7" s="363"/>
      <c r="F7" s="363"/>
      <c r="G7" s="363"/>
      <c r="H7" s="363"/>
      <c r="I7" s="363"/>
      <c r="J7" s="363"/>
      <c r="K7" s="363"/>
      <c r="L7" s="46"/>
      <c r="M7" s="42"/>
      <c r="N7" s="95">
        <f>'[8]BD construcción mensual'!BK165</f>
        <v>1725</v>
      </c>
      <c r="O7" s="47">
        <v>42887</v>
      </c>
      <c r="P7" s="87">
        <v>2.4249166666666664</v>
      </c>
      <c r="Q7" s="42"/>
    </row>
    <row r="8" spans="1:25" x14ac:dyDescent="0.2">
      <c r="A8" s="44"/>
      <c r="B8" s="45"/>
      <c r="C8" s="348" t="str">
        <f>+CONCATENATE("número de viviendas mensual ",C11,"-",H11)</f>
        <v>número de viviendas mensual 2017-2022</v>
      </c>
      <c r="D8" s="348"/>
      <c r="E8" s="348"/>
      <c r="F8" s="348"/>
      <c r="G8" s="348"/>
      <c r="H8" s="348"/>
      <c r="I8" s="348"/>
      <c r="J8" s="348"/>
      <c r="K8" s="348"/>
      <c r="L8" s="46"/>
      <c r="M8" s="42"/>
      <c r="N8" s="95">
        <f>'[8]BD construcción mensual'!BK166</f>
        <v>2135</v>
      </c>
      <c r="O8" s="47">
        <v>42917</v>
      </c>
      <c r="P8" s="87">
        <v>2.4414166666666666</v>
      </c>
      <c r="Q8" s="42"/>
    </row>
    <row r="9" spans="1:25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51"/>
      <c r="L9" s="46"/>
      <c r="M9" s="42"/>
      <c r="N9" s="95">
        <f>'[8]BD construcción mensual'!BK167</f>
        <v>1851</v>
      </c>
      <c r="O9" s="47">
        <v>42948</v>
      </c>
      <c r="P9" s="87">
        <v>2.4442499999999998</v>
      </c>
      <c r="Q9" s="42"/>
    </row>
    <row r="10" spans="1:25" ht="15.75" customHeight="1" x14ac:dyDescent="0.2">
      <c r="A10" s="44"/>
      <c r="C10" s="358" t="s">
        <v>30</v>
      </c>
      <c r="D10" s="358"/>
      <c r="E10" s="358"/>
      <c r="F10" s="358"/>
      <c r="G10" s="358"/>
      <c r="H10" s="358"/>
      <c r="I10" s="350" t="str">
        <f>+CONCATENATE("% Cambio   '",MID(H11,3,2),"/'",MID(G11,3,2))</f>
        <v>% Cambio   '22/'21</v>
      </c>
      <c r="J10" s="350" t="str">
        <f>+CONCATENATE("'",MID(H11,3,2)," como % de '",MID(G11,3,2))</f>
        <v>'22 como % de '21</v>
      </c>
      <c r="K10" s="350" t="str">
        <f>+CONCATENATE("% Cambio   '",MID(G11,3,2),"/'",MID(F11,3,2))</f>
        <v>% Cambio   '21/'20</v>
      </c>
      <c r="L10" s="46"/>
      <c r="M10" s="42"/>
      <c r="N10" s="95">
        <f>'[8]BD construcción mensual'!BK168</f>
        <v>1892</v>
      </c>
      <c r="O10" s="88">
        <v>42979</v>
      </c>
      <c r="P10" s="87">
        <v>2.4984999999999999</v>
      </c>
      <c r="Q10" s="42"/>
    </row>
    <row r="11" spans="1:25" x14ac:dyDescent="0.2">
      <c r="A11" s="44"/>
      <c r="C11" s="53">
        <f>'Insumos importados'!C11</f>
        <v>2017</v>
      </c>
      <c r="D11" s="53">
        <f>'Insumos importados'!D11</f>
        <v>2018</v>
      </c>
      <c r="E11" s="53">
        <f>'Insumos importados'!E11</f>
        <v>2019</v>
      </c>
      <c r="F11" s="53">
        <f>'Insumos importados'!F11</f>
        <v>2020</v>
      </c>
      <c r="G11" s="53">
        <f>'Insumos importados'!G11</f>
        <v>2021</v>
      </c>
      <c r="H11" s="53">
        <f>'Insumos importados'!H11</f>
        <v>2022</v>
      </c>
      <c r="I11" s="350"/>
      <c r="J11" s="350"/>
      <c r="K11" s="350"/>
      <c r="L11" s="46"/>
      <c r="M11" s="54"/>
      <c r="N11" s="95">
        <f>'[8]BD construcción mensual'!BK169</f>
        <v>1684</v>
      </c>
      <c r="O11" s="47">
        <v>43009</v>
      </c>
      <c r="P11" s="87">
        <v>2.5259999999999998</v>
      </c>
      <c r="Q11" s="42"/>
    </row>
    <row r="12" spans="1:25" ht="12" customHeight="1" x14ac:dyDescent="0.2">
      <c r="A12" s="44"/>
      <c r="C12" s="50"/>
      <c r="D12" s="50"/>
      <c r="E12" s="50"/>
      <c r="F12" s="50"/>
      <c r="G12" s="50"/>
      <c r="H12" s="50"/>
      <c r="I12" s="50"/>
      <c r="J12" s="50"/>
      <c r="K12" s="50"/>
      <c r="L12" s="46"/>
      <c r="M12" s="42"/>
      <c r="N12" s="95">
        <f>'[8]BD construcción mensual'!BK170</f>
        <v>1752</v>
      </c>
      <c r="O12" s="88">
        <v>43040</v>
      </c>
      <c r="P12" s="87">
        <f>+(AVERAGE(N2:N12))/1000</f>
        <v>2.0145454545454546</v>
      </c>
      <c r="Q12" s="42"/>
    </row>
    <row r="13" spans="1:25" x14ac:dyDescent="0.2">
      <c r="A13" s="44"/>
      <c r="B13" s="3" t="s">
        <v>46</v>
      </c>
      <c r="C13" s="100">
        <f>N2</f>
        <v>2162</v>
      </c>
      <c r="D13" s="100">
        <f>N14</f>
        <v>3060</v>
      </c>
      <c r="E13" s="100">
        <f>N26</f>
        <v>2252</v>
      </c>
      <c r="F13" s="100">
        <f>N38</f>
        <v>4309</v>
      </c>
      <c r="G13" s="100">
        <f>N50</f>
        <v>3470</v>
      </c>
      <c r="H13" s="100">
        <f t="shared" ref="H13:H18" si="0">N62</f>
        <v>3592</v>
      </c>
      <c r="I13" s="55">
        <f t="shared" ref="I13" si="1">+((H13/G13)-1)*100</f>
        <v>3.5158501440922141</v>
      </c>
      <c r="J13" s="55">
        <f t="shared" ref="J13" si="2">+(H13/G13)*100</f>
        <v>103.51585014409221</v>
      </c>
      <c r="K13" s="55">
        <f t="shared" ref="K13:K18" si="3">+((G13/F13)-1)*100</f>
        <v>-19.470874912972846</v>
      </c>
      <c r="L13" s="46"/>
      <c r="M13" s="56">
        <f>+IF(H13&lt;&gt;"",1,"")</f>
        <v>1</v>
      </c>
      <c r="N13" s="95">
        <f>'[8]BD construcción mensual'!BK171</f>
        <v>2230</v>
      </c>
      <c r="O13" s="47">
        <v>43070</v>
      </c>
      <c r="P13" s="87">
        <f t="shared" ref="P13:P44" si="4">+(AVERAGE(N2:N13))/1000</f>
        <v>2.0325000000000002</v>
      </c>
      <c r="Q13" s="4"/>
      <c r="R13" s="5"/>
      <c r="S13" s="4"/>
      <c r="T13" s="4"/>
      <c r="U13" s="4"/>
      <c r="V13" s="4"/>
      <c r="W13" s="4"/>
      <c r="X13" s="4"/>
      <c r="Y13" s="4"/>
    </row>
    <row r="14" spans="1:25" x14ac:dyDescent="0.2">
      <c r="A14" s="44"/>
      <c r="B14" s="3" t="s">
        <v>47</v>
      </c>
      <c r="C14" s="100">
        <f t="shared" ref="C14:C24" si="5">N3</f>
        <v>2513</v>
      </c>
      <c r="D14" s="100">
        <f t="shared" ref="D14:D24" si="6">N15</f>
        <v>2768</v>
      </c>
      <c r="E14" s="100">
        <f t="shared" ref="E14:E24" si="7">N27</f>
        <v>2558</v>
      </c>
      <c r="F14" s="100">
        <f t="shared" ref="F14:F24" si="8">N39</f>
        <v>3798</v>
      </c>
      <c r="G14" s="100">
        <f t="shared" ref="G14:G24" si="9">N51</f>
        <v>4258</v>
      </c>
      <c r="H14" s="100">
        <f t="shared" si="0"/>
        <v>4448</v>
      </c>
      <c r="I14" s="55">
        <f t="shared" ref="I14" si="10">+((H14/G14)-1)*100</f>
        <v>4.4621888210427452</v>
      </c>
      <c r="J14" s="55">
        <f t="shared" ref="J14" si="11">+(H14/G14)*100</f>
        <v>104.46218882104274</v>
      </c>
      <c r="K14" s="55">
        <f t="shared" si="3"/>
        <v>12.111637704054768</v>
      </c>
      <c r="L14" s="46"/>
      <c r="M14" s="56">
        <f t="shared" ref="M14:M24" si="12">+IF(H14&lt;&gt;"",1,"")</f>
        <v>1</v>
      </c>
      <c r="N14" s="95">
        <f>'[8]BD construcción mensual'!BK172</f>
        <v>3060</v>
      </c>
      <c r="O14" s="47">
        <v>43101</v>
      </c>
      <c r="P14" s="87">
        <f t="shared" si="4"/>
        <v>2.1073333333333335</v>
      </c>
      <c r="Q14" s="4"/>
      <c r="R14" s="5"/>
      <c r="S14" s="4"/>
      <c r="T14" s="4"/>
      <c r="U14" s="4"/>
      <c r="V14" s="4"/>
      <c r="W14" s="4"/>
      <c r="X14" s="4"/>
      <c r="Y14" s="4"/>
    </row>
    <row r="15" spans="1:25" x14ac:dyDescent="0.2">
      <c r="A15" s="44"/>
      <c r="B15" s="3" t="s">
        <v>48</v>
      </c>
      <c r="C15" s="100">
        <f t="shared" si="5"/>
        <v>2085</v>
      </c>
      <c r="D15" s="100">
        <f t="shared" si="6"/>
        <v>2387</v>
      </c>
      <c r="E15" s="100">
        <f t="shared" si="7"/>
        <v>1968</v>
      </c>
      <c r="F15" s="100">
        <f t="shared" si="8"/>
        <v>2229</v>
      </c>
      <c r="G15" s="100">
        <f t="shared" si="9"/>
        <v>5311</v>
      </c>
      <c r="H15" s="100">
        <f t="shared" si="0"/>
        <v>4192</v>
      </c>
      <c r="I15" s="55">
        <f t="shared" ref="I15" si="13">+((H15/G15)-1)*100</f>
        <v>-21.069478440971569</v>
      </c>
      <c r="J15" s="55">
        <f t="shared" ref="J15" si="14">+(H15/G15)*100</f>
        <v>78.930521559028435</v>
      </c>
      <c r="K15" s="55">
        <f t="shared" si="3"/>
        <v>138.26828174069087</v>
      </c>
      <c r="L15" s="46"/>
      <c r="M15" s="56">
        <f t="shared" si="12"/>
        <v>1</v>
      </c>
      <c r="N15" s="95">
        <f>'[8]BD construcción mensual'!BK173</f>
        <v>2768</v>
      </c>
      <c r="O15" s="47">
        <v>43132</v>
      </c>
      <c r="P15" s="87">
        <f t="shared" si="4"/>
        <v>2.1285833333333333</v>
      </c>
      <c r="Q15" s="4"/>
      <c r="R15" s="5"/>
      <c r="S15" s="4"/>
      <c r="T15" s="4"/>
      <c r="U15" s="4"/>
      <c r="V15" s="4"/>
      <c r="W15" s="4"/>
      <c r="X15" s="4"/>
      <c r="Y15" s="4"/>
    </row>
    <row r="16" spans="1:25" x14ac:dyDescent="0.2">
      <c r="A16" s="44"/>
      <c r="B16" s="3" t="s">
        <v>49</v>
      </c>
      <c r="C16" s="100">
        <f t="shared" si="5"/>
        <v>1821</v>
      </c>
      <c r="D16" s="100">
        <f t="shared" si="6"/>
        <v>1908</v>
      </c>
      <c r="E16" s="100">
        <f t="shared" si="7"/>
        <v>2495</v>
      </c>
      <c r="F16" s="100">
        <f t="shared" si="8"/>
        <v>538</v>
      </c>
      <c r="G16" s="100">
        <f t="shared" si="9"/>
        <v>3477</v>
      </c>
      <c r="H16" s="100">
        <f t="shared" si="0"/>
        <v>4708</v>
      </c>
      <c r="I16" s="55">
        <f t="shared" ref="I16" si="15">+((H16/G16)-1)*100</f>
        <v>35.404083980442905</v>
      </c>
      <c r="J16" s="55">
        <f t="shared" ref="J16" si="16">+(H16/G16)*100</f>
        <v>135.40408398044289</v>
      </c>
      <c r="K16" s="55">
        <f t="shared" si="3"/>
        <v>546.28252788104089</v>
      </c>
      <c r="L16" s="46"/>
      <c r="M16" s="56">
        <f t="shared" si="12"/>
        <v>1</v>
      </c>
      <c r="N16" s="95">
        <f>'[8]BD construcción mensual'!BK174</f>
        <v>2387</v>
      </c>
      <c r="O16" s="47">
        <v>43160</v>
      </c>
      <c r="P16" s="87">
        <f t="shared" si="4"/>
        <v>2.1537500000000001</v>
      </c>
      <c r="Q16" s="4"/>
      <c r="R16" s="5"/>
      <c r="S16" s="4"/>
      <c r="T16" s="4"/>
      <c r="U16" s="4"/>
      <c r="V16" s="4"/>
      <c r="W16" s="4"/>
      <c r="X16" s="4"/>
      <c r="Y16" s="4"/>
    </row>
    <row r="17" spans="1:25" x14ac:dyDescent="0.2">
      <c r="A17" s="44"/>
      <c r="B17" s="3" t="s">
        <v>50</v>
      </c>
      <c r="C17" s="100">
        <f t="shared" si="5"/>
        <v>2540</v>
      </c>
      <c r="D17" s="100">
        <f t="shared" si="6"/>
        <v>2567</v>
      </c>
      <c r="E17" s="100">
        <f t="shared" si="7"/>
        <v>3308</v>
      </c>
      <c r="F17" s="100">
        <f t="shared" si="8"/>
        <v>871</v>
      </c>
      <c r="G17" s="100">
        <f t="shared" si="9"/>
        <v>3528</v>
      </c>
      <c r="H17" s="100">
        <f t="shared" si="0"/>
        <v>4868</v>
      </c>
      <c r="I17" s="55">
        <f t="shared" ref="I17" si="17">+((H17/G17)-1)*100</f>
        <v>37.981859410430843</v>
      </c>
      <c r="J17" s="55">
        <f t="shared" ref="J17" si="18">+(H17/G17)*100</f>
        <v>137.98185941043084</v>
      </c>
      <c r="K17" s="55">
        <f t="shared" si="3"/>
        <v>305.0516647531573</v>
      </c>
      <c r="L17" s="46"/>
      <c r="M17" s="56">
        <f t="shared" si="12"/>
        <v>1</v>
      </c>
      <c r="N17" s="95">
        <f>'[8]BD construcción mensual'!BK175</f>
        <v>1908</v>
      </c>
      <c r="O17" s="88">
        <v>43191</v>
      </c>
      <c r="P17" s="87">
        <f t="shared" si="4"/>
        <v>2.161</v>
      </c>
      <c r="Q17" s="4"/>
      <c r="R17" s="5"/>
      <c r="S17" s="4"/>
      <c r="T17" s="4"/>
      <c r="U17" s="4"/>
      <c r="V17" s="4"/>
      <c r="W17" s="4"/>
      <c r="X17" s="4"/>
      <c r="Y17" s="4"/>
    </row>
    <row r="18" spans="1:25" x14ac:dyDescent="0.2">
      <c r="A18" s="44"/>
      <c r="B18" s="3" t="s">
        <v>51</v>
      </c>
      <c r="C18" s="100">
        <f t="shared" si="5"/>
        <v>1725</v>
      </c>
      <c r="D18" s="100">
        <f t="shared" si="6"/>
        <v>2199</v>
      </c>
      <c r="E18" s="100">
        <f t="shared" si="7"/>
        <v>2471</v>
      </c>
      <c r="F18" s="100">
        <f t="shared" si="8"/>
        <v>2265</v>
      </c>
      <c r="G18" s="100">
        <f t="shared" si="9"/>
        <v>3853</v>
      </c>
      <c r="H18" s="100">
        <f t="shared" si="0"/>
        <v>4023</v>
      </c>
      <c r="I18" s="55">
        <f t="shared" ref="I18" si="19">+((H18/G18)-1)*100</f>
        <v>4.4121463794445814</v>
      </c>
      <c r="J18" s="55">
        <f t="shared" ref="J18" si="20">+(H18/G18)*100</f>
        <v>104.41214637944458</v>
      </c>
      <c r="K18" s="55">
        <f t="shared" si="3"/>
        <v>70.110375275938196</v>
      </c>
      <c r="L18" s="46"/>
      <c r="M18" s="56">
        <f t="shared" si="12"/>
        <v>1</v>
      </c>
      <c r="N18" s="95">
        <f>'[8]BD construcción mensual'!BK176</f>
        <v>2567</v>
      </c>
      <c r="O18" s="47">
        <v>43221</v>
      </c>
      <c r="P18" s="87">
        <f t="shared" si="4"/>
        <v>2.1632500000000001</v>
      </c>
      <c r="Q18" s="4"/>
      <c r="R18" s="5"/>
      <c r="S18" s="4"/>
      <c r="T18" s="4"/>
      <c r="U18" s="4"/>
      <c r="V18" s="4"/>
      <c r="W18" s="4"/>
      <c r="X18" s="4"/>
      <c r="Y18" s="4"/>
    </row>
    <row r="19" spans="1:25" x14ac:dyDescent="0.2">
      <c r="A19" s="44"/>
      <c r="B19" s="3" t="s">
        <v>52</v>
      </c>
      <c r="C19" s="100">
        <f t="shared" si="5"/>
        <v>2135</v>
      </c>
      <c r="D19" s="100">
        <f t="shared" si="6"/>
        <v>1820</v>
      </c>
      <c r="E19" s="100">
        <f t="shared" si="7"/>
        <v>2911</v>
      </c>
      <c r="F19" s="100">
        <f t="shared" si="8"/>
        <v>3344</v>
      </c>
      <c r="G19" s="100">
        <f t="shared" si="9"/>
        <v>3844</v>
      </c>
      <c r="H19" s="100">
        <f t="shared" ref="H19" si="21">N68</f>
        <v>3546</v>
      </c>
      <c r="I19" s="55">
        <f t="shared" ref="I19" si="22">+((H19/G19)-1)*100</f>
        <v>-7.7523413111342361</v>
      </c>
      <c r="J19" s="55">
        <f t="shared" ref="J19" si="23">+(H19/G19)*100</f>
        <v>92.247658688865769</v>
      </c>
      <c r="K19" s="55">
        <f t="shared" ref="K19" si="24">+((G19/F19)-1)*100</f>
        <v>14.952153110047849</v>
      </c>
      <c r="L19" s="46"/>
      <c r="M19" s="56">
        <f t="shared" si="12"/>
        <v>1</v>
      </c>
      <c r="N19" s="95">
        <f>'[8]BD construcción mensual'!BK177</f>
        <v>2199</v>
      </c>
      <c r="O19" s="47">
        <v>43252</v>
      </c>
      <c r="P19" s="87">
        <f t="shared" si="4"/>
        <v>2.20275</v>
      </c>
      <c r="Q19" s="4"/>
      <c r="R19" s="5"/>
      <c r="S19" s="4"/>
      <c r="T19" s="4"/>
      <c r="U19" s="4"/>
      <c r="V19" s="4"/>
      <c r="W19" s="4"/>
      <c r="X19" s="4"/>
      <c r="Y19" s="4"/>
    </row>
    <row r="20" spans="1:25" x14ac:dyDescent="0.2">
      <c r="A20" s="44"/>
      <c r="B20" s="3" t="s">
        <v>53</v>
      </c>
      <c r="C20" s="100">
        <f t="shared" si="5"/>
        <v>1851</v>
      </c>
      <c r="D20" s="100">
        <f t="shared" si="6"/>
        <v>3180</v>
      </c>
      <c r="E20" s="100">
        <f t="shared" si="7"/>
        <v>2593</v>
      </c>
      <c r="F20" s="100">
        <f t="shared" si="8"/>
        <v>3535</v>
      </c>
      <c r="G20" s="100">
        <f t="shared" si="9"/>
        <v>4133</v>
      </c>
      <c r="H20" s="100">
        <f t="shared" ref="H20" si="25">N69</f>
        <v>3853</v>
      </c>
      <c r="I20" s="55">
        <f t="shared" ref="I20" si="26">+((H20/G20)-1)*100</f>
        <v>-6.7747398983789004</v>
      </c>
      <c r="J20" s="55">
        <f t="shared" ref="J20" si="27">+(H20/G20)*100</f>
        <v>93.225260101621103</v>
      </c>
      <c r="K20" s="55">
        <f t="shared" ref="K20" si="28">+((G20/F20)-1)*100</f>
        <v>16.916548797736919</v>
      </c>
      <c r="L20" s="46"/>
      <c r="M20" s="56">
        <f t="shared" si="12"/>
        <v>1</v>
      </c>
      <c r="N20" s="95">
        <f>'[8]BD construcción mensual'!BK178</f>
        <v>1820</v>
      </c>
      <c r="O20" s="47">
        <v>43282</v>
      </c>
      <c r="P20" s="87">
        <f t="shared" si="4"/>
        <v>2.1764999999999999</v>
      </c>
      <c r="Q20" s="4"/>
      <c r="R20" s="5"/>
      <c r="S20" s="4"/>
      <c r="T20" s="4"/>
      <c r="U20" s="4"/>
      <c r="V20" s="4"/>
      <c r="W20" s="4"/>
      <c r="X20" s="4"/>
      <c r="Y20" s="4"/>
    </row>
    <row r="21" spans="1:25" x14ac:dyDescent="0.2">
      <c r="A21" s="44"/>
      <c r="B21" s="3" t="s">
        <v>54</v>
      </c>
      <c r="C21" s="100">
        <f t="shared" si="5"/>
        <v>1892</v>
      </c>
      <c r="D21" s="100">
        <f t="shared" si="6"/>
        <v>3043</v>
      </c>
      <c r="E21" s="100">
        <f t="shared" si="7"/>
        <v>2443</v>
      </c>
      <c r="F21" s="100">
        <f t="shared" si="8"/>
        <v>4218</v>
      </c>
      <c r="G21" s="100">
        <f t="shared" si="9"/>
        <v>4364</v>
      </c>
      <c r="H21" s="100">
        <f t="shared" ref="H21" si="29">N70</f>
        <v>3436</v>
      </c>
      <c r="I21" s="55">
        <f t="shared" ref="I21" si="30">+((H21/G21)-1)*100</f>
        <v>-21.264894592117322</v>
      </c>
      <c r="J21" s="55">
        <f t="shared" ref="J21" si="31">+(H21/G21)*100</f>
        <v>78.735105407882671</v>
      </c>
      <c r="K21" s="55">
        <f t="shared" ref="K21" si="32">+((G21/F21)-1)*100</f>
        <v>3.4613560929350307</v>
      </c>
      <c r="L21" s="46"/>
      <c r="M21" s="56">
        <f t="shared" si="12"/>
        <v>1</v>
      </c>
      <c r="N21" s="95">
        <f>'[8]BD construcción mensual'!BK179</f>
        <v>3180</v>
      </c>
      <c r="O21" s="47">
        <v>43313</v>
      </c>
      <c r="P21" s="87">
        <f t="shared" si="4"/>
        <v>2.2872499999999998</v>
      </c>
      <c r="Q21" s="4"/>
      <c r="R21" s="5"/>
      <c r="S21" s="4"/>
      <c r="T21" s="4"/>
      <c r="U21" s="4"/>
      <c r="V21" s="4"/>
      <c r="W21" s="4"/>
      <c r="X21" s="4"/>
      <c r="Y21" s="4"/>
    </row>
    <row r="22" spans="1:25" x14ac:dyDescent="0.2">
      <c r="A22" s="44"/>
      <c r="B22" s="3" t="s">
        <v>55</v>
      </c>
      <c r="C22" s="100">
        <f t="shared" si="5"/>
        <v>1684</v>
      </c>
      <c r="D22" s="100">
        <f t="shared" si="6"/>
        <v>2437</v>
      </c>
      <c r="E22" s="100">
        <f t="shared" si="7"/>
        <v>2307</v>
      </c>
      <c r="F22" s="100">
        <f t="shared" si="8"/>
        <v>4829</v>
      </c>
      <c r="G22" s="100">
        <f t="shared" si="9"/>
        <v>3898</v>
      </c>
      <c r="H22" s="163">
        <f>N71</f>
        <v>3726</v>
      </c>
      <c r="I22" s="57">
        <f>+((H22/G22)-1)*100</f>
        <v>-4.4125192406362252</v>
      </c>
      <c r="J22" s="57">
        <f>+(H22/G22)*100</f>
        <v>95.587480759363771</v>
      </c>
      <c r="K22" s="57">
        <f>+((G22/F22)-1)*100</f>
        <v>-19.279353903499686</v>
      </c>
      <c r="L22" s="46"/>
      <c r="M22" s="56">
        <f t="shared" si="12"/>
        <v>1</v>
      </c>
      <c r="N22" s="95">
        <f>'[8]BD construcción mensual'!BK180</f>
        <v>3043</v>
      </c>
      <c r="O22" s="88">
        <v>43344</v>
      </c>
      <c r="P22" s="87">
        <f t="shared" si="4"/>
        <v>2.3831666666666664</v>
      </c>
      <c r="Q22" s="4"/>
      <c r="R22" s="5"/>
      <c r="S22" s="4"/>
      <c r="T22" s="4"/>
      <c r="U22" s="4"/>
      <c r="V22" s="4"/>
      <c r="W22" s="4"/>
      <c r="X22" s="4"/>
      <c r="Y22" s="4"/>
    </row>
    <row r="23" spans="1:25" x14ac:dyDescent="0.2">
      <c r="A23" s="44"/>
      <c r="B23" s="3" t="s">
        <v>56</v>
      </c>
      <c r="C23" s="100">
        <f t="shared" si="5"/>
        <v>1752</v>
      </c>
      <c r="D23" s="100">
        <f t="shared" si="6"/>
        <v>2994</v>
      </c>
      <c r="E23" s="100">
        <f t="shared" si="7"/>
        <v>4179</v>
      </c>
      <c r="F23" s="100">
        <f t="shared" si="8"/>
        <v>4876</v>
      </c>
      <c r="G23" s="100">
        <f t="shared" si="9"/>
        <v>4626</v>
      </c>
      <c r="H23" s="55"/>
      <c r="I23" s="55"/>
      <c r="J23" s="55"/>
      <c r="K23" s="55">
        <f t="shared" ref="K23:K24" si="33">+((G23/F23)-1)*100</f>
        <v>-5.1271534044298628</v>
      </c>
      <c r="L23" s="46"/>
      <c r="M23" s="56" t="str">
        <f t="shared" si="12"/>
        <v/>
      </c>
      <c r="N23" s="95">
        <f>'[8]BD construcción mensual'!BK181</f>
        <v>2437</v>
      </c>
      <c r="O23" s="47">
        <v>43374</v>
      </c>
      <c r="P23" s="87">
        <f t="shared" si="4"/>
        <v>2.4459166666666663</v>
      </c>
      <c r="Q23" s="4"/>
      <c r="R23" s="5"/>
      <c r="S23" s="4"/>
      <c r="T23" s="4"/>
      <c r="U23" s="4"/>
      <c r="V23" s="4"/>
      <c r="W23" s="4"/>
      <c r="X23" s="4"/>
      <c r="Y23" s="4"/>
    </row>
    <row r="24" spans="1:25" x14ac:dyDescent="0.2">
      <c r="A24" s="44"/>
      <c r="B24" s="3" t="s">
        <v>57</v>
      </c>
      <c r="C24" s="100">
        <f t="shared" si="5"/>
        <v>2230</v>
      </c>
      <c r="D24" s="100">
        <f t="shared" si="6"/>
        <v>2418</v>
      </c>
      <c r="E24" s="100">
        <f t="shared" si="7"/>
        <v>4805</v>
      </c>
      <c r="F24" s="100">
        <f t="shared" si="8"/>
        <v>4846</v>
      </c>
      <c r="G24" s="100">
        <f t="shared" si="9"/>
        <v>3520</v>
      </c>
      <c r="H24" s="55"/>
      <c r="I24" s="55"/>
      <c r="J24" s="55"/>
      <c r="K24" s="55">
        <f t="shared" si="33"/>
        <v>-27.36277342137846</v>
      </c>
      <c r="L24" s="46"/>
      <c r="M24" s="56" t="str">
        <f t="shared" si="12"/>
        <v/>
      </c>
      <c r="N24" s="95">
        <f>'[8]BD construcción mensual'!BK182</f>
        <v>2994</v>
      </c>
      <c r="O24" s="47">
        <v>43405</v>
      </c>
      <c r="P24" s="87">
        <f t="shared" si="4"/>
        <v>2.5494166666666667</v>
      </c>
      <c r="Q24" s="4"/>
      <c r="R24" s="5"/>
      <c r="S24" s="4"/>
      <c r="T24" s="4"/>
      <c r="U24" s="4"/>
      <c r="V24" s="4"/>
      <c r="W24" s="4"/>
      <c r="X24" s="4"/>
      <c r="Y24" s="4"/>
    </row>
    <row r="25" spans="1:25" x14ac:dyDescent="0.2">
      <c r="A25" s="44"/>
      <c r="B25" s="61" t="s">
        <v>58</v>
      </c>
      <c r="C25" s="101">
        <f t="shared" ref="C25:H25" si="34">+SUM(C13:C24)</f>
        <v>24390</v>
      </c>
      <c r="D25" s="101">
        <f t="shared" si="34"/>
        <v>30781</v>
      </c>
      <c r="E25" s="101">
        <f t="shared" si="34"/>
        <v>34290</v>
      </c>
      <c r="F25" s="101">
        <f t="shared" si="34"/>
        <v>39658</v>
      </c>
      <c r="G25" s="101">
        <f t="shared" si="34"/>
        <v>48282</v>
      </c>
      <c r="H25" s="101">
        <f t="shared" si="34"/>
        <v>40392</v>
      </c>
      <c r="I25" s="60"/>
      <c r="J25" s="60"/>
      <c r="K25" s="60"/>
      <c r="L25" s="46"/>
      <c r="M25" s="99"/>
      <c r="N25" s="95">
        <f>'[8]BD construcción mensual'!BK183</f>
        <v>2418</v>
      </c>
      <c r="O25" s="47">
        <v>43435</v>
      </c>
      <c r="P25" s="87">
        <f t="shared" si="4"/>
        <v>2.5650833333333334</v>
      </c>
      <c r="Q25" s="99"/>
    </row>
    <row r="26" spans="1:25" x14ac:dyDescent="0.2">
      <c r="A26" s="44"/>
      <c r="B26" s="61" t="s">
        <v>59</v>
      </c>
      <c r="C26" s="92"/>
      <c r="D26" s="62">
        <f t="shared" ref="D26:H26" si="35">+((D25/C25)-1)*100</f>
        <v>26.203362033620326</v>
      </c>
      <c r="E26" s="62">
        <f t="shared" si="35"/>
        <v>11.399889542250087</v>
      </c>
      <c r="F26" s="62">
        <f t="shared" si="35"/>
        <v>15.654709827938174</v>
      </c>
      <c r="G26" s="62">
        <f t="shared" si="35"/>
        <v>21.745927681678356</v>
      </c>
      <c r="H26" s="62">
        <f t="shared" si="35"/>
        <v>-16.341493724369329</v>
      </c>
      <c r="I26" s="60"/>
      <c r="J26" s="60"/>
      <c r="K26" s="60"/>
      <c r="L26" s="46"/>
      <c r="M26" s="99"/>
      <c r="N26" s="95">
        <f>'[8]BD construcción mensual'!BK184</f>
        <v>2252</v>
      </c>
      <c r="O26" s="47">
        <v>43466</v>
      </c>
      <c r="P26" s="87">
        <f t="shared" si="4"/>
        <v>2.4977499999999999</v>
      </c>
      <c r="Q26" s="99"/>
    </row>
    <row r="27" spans="1:25" x14ac:dyDescent="0.2">
      <c r="A27" s="44"/>
      <c r="B27" s="3"/>
      <c r="C27" s="58"/>
      <c r="D27" s="58"/>
      <c r="E27" s="58"/>
      <c r="F27" s="58"/>
      <c r="G27" s="58"/>
      <c r="H27" s="59"/>
      <c r="I27" s="65"/>
      <c r="J27" s="65"/>
      <c r="K27" s="65"/>
      <c r="L27" s="46"/>
      <c r="M27" s="99"/>
      <c r="N27" s="95">
        <f>'[8]BD construcción mensual'!BK185</f>
        <v>2558</v>
      </c>
      <c r="O27" s="47">
        <v>43497</v>
      </c>
      <c r="P27" s="87">
        <f t="shared" si="4"/>
        <v>2.4802499999999998</v>
      </c>
      <c r="Q27" s="99"/>
    </row>
    <row r="28" spans="1:25" x14ac:dyDescent="0.2">
      <c r="A28" s="44"/>
      <c r="B28" s="61" t="s">
        <v>26</v>
      </c>
      <c r="C28" s="101">
        <f t="shared" ref="C28:H28" si="36">+SUMPRODUCT(C13:C24,$M$13:$M$24)</f>
        <v>20408</v>
      </c>
      <c r="D28" s="101">
        <f t="shared" si="36"/>
        <v>25369</v>
      </c>
      <c r="E28" s="101">
        <f>+SUMPRODUCT(E13:E24,$M$13:$M$24)</f>
        <v>25306</v>
      </c>
      <c r="F28" s="101">
        <f t="shared" si="36"/>
        <v>29936</v>
      </c>
      <c r="G28" s="101">
        <f t="shared" si="36"/>
        <v>40136</v>
      </c>
      <c r="H28" s="163">
        <f t="shared" si="36"/>
        <v>40392</v>
      </c>
      <c r="I28" s="57">
        <f>+((H28/G28)-1)*100</f>
        <v>0.6378313733306662</v>
      </c>
      <c r="J28" s="57">
        <f>+(H28/G28)*100</f>
        <v>100.63783137333067</v>
      </c>
      <c r="K28" s="57">
        <f>+((G28/F28)-1)*100</f>
        <v>34.072688401924097</v>
      </c>
      <c r="L28" s="46"/>
      <c r="M28" s="99"/>
      <c r="N28" s="95">
        <f>'[8]BD construcción mensual'!BK186</f>
        <v>1968</v>
      </c>
      <c r="O28" s="47">
        <v>43525</v>
      </c>
      <c r="P28" s="87">
        <f t="shared" si="4"/>
        <v>2.4453333333333336</v>
      </c>
      <c r="Q28" s="99"/>
    </row>
    <row r="29" spans="1:25" x14ac:dyDescent="0.2">
      <c r="A29" s="44"/>
      <c r="B29" s="61" t="s">
        <v>59</v>
      </c>
      <c r="C29" s="92"/>
      <c r="D29" s="62">
        <f t="shared" ref="D29:E29" si="37">+((D28/C28)-1)*100</f>
        <v>24.309094472755778</v>
      </c>
      <c r="E29" s="62">
        <f t="shared" si="37"/>
        <v>-0.24833458157593746</v>
      </c>
      <c r="F29" s="62">
        <f>+((F28/E28)-1)*100</f>
        <v>18.296056271240026</v>
      </c>
      <c r="G29" s="62">
        <f>+((G28/F28)-1)*100</f>
        <v>34.072688401924097</v>
      </c>
      <c r="H29" s="57">
        <f>+((H28/G28)-1)*100</f>
        <v>0.6378313733306662</v>
      </c>
      <c r="I29" s="63"/>
      <c r="J29" s="63"/>
      <c r="K29" s="63"/>
      <c r="L29" s="46"/>
      <c r="M29" s="99"/>
      <c r="N29" s="95">
        <f>'[8]BD construcción mensual'!BK187</f>
        <v>2495</v>
      </c>
      <c r="O29" s="47">
        <v>43556</v>
      </c>
      <c r="P29" s="87">
        <f t="shared" si="4"/>
        <v>2.4942500000000001</v>
      </c>
      <c r="Q29" s="42"/>
    </row>
    <row r="30" spans="1:25" ht="12" customHeight="1" x14ac:dyDescent="0.2">
      <c r="A30" s="44"/>
      <c r="C30" s="64"/>
      <c r="D30" s="64"/>
      <c r="E30" s="64"/>
      <c r="F30" s="64"/>
      <c r="G30" s="59"/>
      <c r="H30" s="59"/>
      <c r="I30" s="65"/>
      <c r="J30" s="65"/>
      <c r="K30" s="65"/>
      <c r="L30" s="46"/>
      <c r="M30" s="99"/>
      <c r="N30" s="95">
        <f>'[8]BD construcción mensual'!BK188</f>
        <v>3308</v>
      </c>
      <c r="O30" s="47">
        <v>43586</v>
      </c>
      <c r="P30" s="87">
        <f t="shared" si="4"/>
        <v>2.556</v>
      </c>
      <c r="Q30" s="42"/>
    </row>
    <row r="31" spans="1:25" ht="12" customHeight="1" x14ac:dyDescent="0.2">
      <c r="A31" s="44"/>
      <c r="C31" s="64"/>
      <c r="D31" s="64"/>
      <c r="E31" s="64"/>
      <c r="F31" s="64"/>
      <c r="G31" s="59"/>
      <c r="H31" s="59"/>
      <c r="I31" s="65"/>
      <c r="J31" s="65"/>
      <c r="K31" s="65"/>
      <c r="L31" s="46"/>
      <c r="M31" s="99"/>
      <c r="N31" s="95">
        <f>'[8]BD construcción mensual'!BK189</f>
        <v>2471</v>
      </c>
      <c r="O31" s="47">
        <v>43617</v>
      </c>
      <c r="P31" s="87">
        <f t="shared" si="4"/>
        <v>2.5786666666666664</v>
      </c>
      <c r="Q31" s="42"/>
    </row>
    <row r="32" spans="1:25" ht="14.25" x14ac:dyDescent="0.2">
      <c r="A32" s="44"/>
      <c r="C32" s="363" t="s">
        <v>149</v>
      </c>
      <c r="D32" s="363"/>
      <c r="E32" s="363"/>
      <c r="F32" s="363"/>
      <c r="G32" s="363"/>
      <c r="H32" s="363"/>
      <c r="I32" s="363"/>
      <c r="J32" s="363"/>
      <c r="K32" s="363"/>
      <c r="L32" s="46"/>
      <c r="M32" s="99"/>
      <c r="N32" s="95">
        <f>'[8]BD construcción mensual'!BK190</f>
        <v>2911</v>
      </c>
      <c r="O32" s="47">
        <v>43647</v>
      </c>
      <c r="P32" s="87">
        <f t="shared" si="4"/>
        <v>2.6695833333333336</v>
      </c>
      <c r="Q32" s="42"/>
    </row>
    <row r="33" spans="1:23" s="81" customFormat="1" x14ac:dyDescent="0.2">
      <c r="A33" s="68"/>
      <c r="B33" s="52"/>
      <c r="C33" s="354" t="str">
        <f>+CONCATENATE("miles de viviendas, promedio móvil 12 meses ",D11,"-",H11)</f>
        <v>miles de viviendas, promedio móvil 12 meses 2018-2022</v>
      </c>
      <c r="D33" s="354"/>
      <c r="E33" s="354"/>
      <c r="F33" s="354"/>
      <c r="G33" s="354"/>
      <c r="H33" s="354"/>
      <c r="I33" s="354"/>
      <c r="J33" s="354"/>
      <c r="K33" s="354"/>
      <c r="L33" s="46"/>
      <c r="M33" s="99"/>
      <c r="N33" s="95">
        <f>'[8]BD construcción mensual'!BK191</f>
        <v>2593</v>
      </c>
      <c r="O33" s="47">
        <v>43678</v>
      </c>
      <c r="P33" s="87">
        <f t="shared" si="4"/>
        <v>2.6206666666666667</v>
      </c>
      <c r="Q33" s="42"/>
      <c r="S33" s="42"/>
      <c r="T33" s="42"/>
      <c r="U33" s="42"/>
      <c r="V33" s="42"/>
      <c r="W33" s="42"/>
    </row>
    <row r="34" spans="1:23" s="81" customFormat="1" x14ac:dyDescent="0.2">
      <c r="A34" s="68"/>
      <c r="B34" s="52"/>
      <c r="C34" s="69"/>
      <c r="D34" s="69"/>
      <c r="E34" s="69"/>
      <c r="F34" s="69"/>
      <c r="G34" s="70"/>
      <c r="H34" s="70"/>
      <c r="I34" s="71"/>
      <c r="J34" s="71"/>
      <c r="K34" s="71"/>
      <c r="L34" s="46"/>
      <c r="M34" s="99"/>
      <c r="N34" s="95">
        <f>'[8]BD construcción mensual'!BK192</f>
        <v>2443</v>
      </c>
      <c r="O34" s="47">
        <v>43709</v>
      </c>
      <c r="P34" s="87">
        <f t="shared" si="4"/>
        <v>2.5706666666666664</v>
      </c>
      <c r="Q34" s="42"/>
      <c r="S34" s="42"/>
      <c r="T34" s="42"/>
      <c r="U34" s="42"/>
      <c r="V34" s="42"/>
      <c r="W34" s="42"/>
    </row>
    <row r="35" spans="1:23" s="81" customFormat="1" x14ac:dyDescent="0.2">
      <c r="A35" s="68"/>
      <c r="B35" s="52"/>
      <c r="C35" s="69"/>
      <c r="D35" s="69"/>
      <c r="E35" s="69"/>
      <c r="F35" s="69"/>
      <c r="G35" s="70"/>
      <c r="H35" s="70"/>
      <c r="I35" s="71"/>
      <c r="J35" s="71"/>
      <c r="K35" s="71"/>
      <c r="L35" s="46"/>
      <c r="M35" s="99"/>
      <c r="N35" s="95">
        <f>'[8]BD construcción mensual'!BK193</f>
        <v>2307</v>
      </c>
      <c r="O35" s="47">
        <v>43739</v>
      </c>
      <c r="P35" s="87">
        <f t="shared" si="4"/>
        <v>2.5598333333333336</v>
      </c>
      <c r="Q35" s="42"/>
      <c r="S35" s="42"/>
      <c r="T35" s="42"/>
      <c r="U35" s="42"/>
      <c r="V35" s="42"/>
      <c r="W35" s="42"/>
    </row>
    <row r="36" spans="1:23" s="81" customFormat="1" x14ac:dyDescent="0.2">
      <c r="A36" s="68"/>
      <c r="B36" s="52"/>
      <c r="C36" s="69"/>
      <c r="D36" s="69"/>
      <c r="E36" s="69"/>
      <c r="F36" s="69"/>
      <c r="G36" s="70"/>
      <c r="H36" s="70"/>
      <c r="I36" s="71"/>
      <c r="J36" s="71"/>
      <c r="K36" s="71"/>
      <c r="L36" s="46"/>
      <c r="M36" s="99"/>
      <c r="N36" s="95">
        <f>'[8]BD construcción mensual'!BK194</f>
        <v>4179</v>
      </c>
      <c r="O36" s="47">
        <v>43770</v>
      </c>
      <c r="P36" s="87">
        <f t="shared" si="4"/>
        <v>2.6585833333333335</v>
      </c>
      <c r="Q36" s="42"/>
      <c r="S36" s="42"/>
      <c r="T36" s="42"/>
      <c r="U36" s="42"/>
      <c r="V36" s="42"/>
      <c r="W36" s="42"/>
    </row>
    <row r="37" spans="1:23" s="81" customFormat="1" x14ac:dyDescent="0.2">
      <c r="A37" s="68"/>
      <c r="B37" s="52"/>
      <c r="C37" s="69"/>
      <c r="D37" s="69"/>
      <c r="E37" s="69"/>
      <c r="F37" s="69"/>
      <c r="G37" s="70"/>
      <c r="H37" s="70"/>
      <c r="I37" s="71"/>
      <c r="J37" s="71"/>
      <c r="K37" s="71"/>
      <c r="L37" s="46"/>
      <c r="M37" s="99"/>
      <c r="N37" s="95">
        <f>'[8]BD construcción mensual'!BK195</f>
        <v>4805</v>
      </c>
      <c r="O37" s="47">
        <v>43800</v>
      </c>
      <c r="P37" s="87">
        <f t="shared" si="4"/>
        <v>2.8574999999999999</v>
      </c>
      <c r="Q37" s="42"/>
      <c r="S37" s="42"/>
      <c r="T37" s="42"/>
      <c r="U37" s="42"/>
      <c r="V37" s="42"/>
      <c r="W37" s="42"/>
    </row>
    <row r="38" spans="1:23" s="81" customFormat="1" x14ac:dyDescent="0.2">
      <c r="A38" s="68"/>
      <c r="B38" s="52"/>
      <c r="C38" s="69"/>
      <c r="D38" s="69"/>
      <c r="E38" s="69"/>
      <c r="F38" s="69"/>
      <c r="G38" s="70"/>
      <c r="H38" s="70"/>
      <c r="I38" s="71"/>
      <c r="J38" s="71"/>
      <c r="K38" s="71"/>
      <c r="L38" s="46"/>
      <c r="M38" s="42"/>
      <c r="N38" s="95">
        <f>'[8]BD construcción mensual'!BK196</f>
        <v>4309</v>
      </c>
      <c r="O38" s="47">
        <v>43831</v>
      </c>
      <c r="P38" s="87">
        <f t="shared" si="4"/>
        <v>3.0289166666666665</v>
      </c>
      <c r="Q38" s="42"/>
      <c r="S38" s="42"/>
      <c r="T38" s="42"/>
      <c r="U38" s="42"/>
      <c r="V38" s="42"/>
      <c r="W38" s="42"/>
    </row>
    <row r="39" spans="1:23" s="81" customFormat="1" x14ac:dyDescent="0.2">
      <c r="A39" s="68"/>
      <c r="B39" s="52"/>
      <c r="C39" s="69"/>
      <c r="D39" s="69"/>
      <c r="E39" s="69"/>
      <c r="F39" s="69"/>
      <c r="G39" s="70"/>
      <c r="H39" s="70"/>
      <c r="I39" s="71"/>
      <c r="J39" s="71"/>
      <c r="K39" s="71"/>
      <c r="L39" s="46"/>
      <c r="M39" s="42"/>
      <c r="N39" s="95">
        <f>'[8]BD construcción mensual'!BK197</f>
        <v>3798</v>
      </c>
      <c r="O39" s="47">
        <v>43862</v>
      </c>
      <c r="P39" s="87">
        <f t="shared" si="4"/>
        <v>3.13225</v>
      </c>
      <c r="Q39" s="42"/>
      <c r="S39" s="42"/>
      <c r="T39" s="42"/>
      <c r="U39" s="42"/>
      <c r="V39" s="42"/>
      <c r="W39" s="42"/>
    </row>
    <row r="40" spans="1:23" s="81" customFormat="1" x14ac:dyDescent="0.2">
      <c r="A40" s="68"/>
      <c r="B40" s="52"/>
      <c r="C40" s="69"/>
      <c r="D40" s="69"/>
      <c r="E40" s="69"/>
      <c r="F40" s="69"/>
      <c r="G40" s="70"/>
      <c r="H40" s="70"/>
      <c r="I40" s="71"/>
      <c r="J40" s="71"/>
      <c r="K40" s="71"/>
      <c r="L40" s="46"/>
      <c r="M40" s="42"/>
      <c r="N40" s="95">
        <f>'[8]BD construcción mensual'!BK198</f>
        <v>2229</v>
      </c>
      <c r="O40" s="47">
        <v>43891</v>
      </c>
      <c r="P40" s="87">
        <f t="shared" si="4"/>
        <v>3.1539999999999999</v>
      </c>
      <c r="Q40" s="42"/>
      <c r="S40" s="42"/>
      <c r="T40" s="42"/>
      <c r="U40" s="42"/>
      <c r="V40" s="42"/>
      <c r="W40" s="42"/>
    </row>
    <row r="41" spans="1:23" s="81" customFormat="1" x14ac:dyDescent="0.2">
      <c r="A41" s="68"/>
      <c r="B41" s="52"/>
      <c r="C41" s="69"/>
      <c r="D41" s="69"/>
      <c r="E41" s="69"/>
      <c r="F41" s="69"/>
      <c r="G41" s="70"/>
      <c r="H41" s="70"/>
      <c r="I41" s="71"/>
      <c r="J41" s="71"/>
      <c r="K41" s="71"/>
      <c r="L41" s="46"/>
      <c r="M41" s="42"/>
      <c r="N41" s="95">
        <f>'[8]BD construcción mensual'!BK199</f>
        <v>538</v>
      </c>
      <c r="O41" s="47">
        <v>43922</v>
      </c>
      <c r="P41" s="87">
        <f t="shared" si="4"/>
        <v>2.9909166666666667</v>
      </c>
      <c r="Q41" s="42"/>
      <c r="S41" s="42"/>
      <c r="T41" s="42"/>
      <c r="U41" s="42"/>
      <c r="V41" s="42"/>
      <c r="W41" s="42"/>
    </row>
    <row r="42" spans="1:23" s="81" customFormat="1" x14ac:dyDescent="0.2">
      <c r="A42" s="68"/>
      <c r="B42" s="52"/>
      <c r="C42" s="69"/>
      <c r="D42" s="69"/>
      <c r="E42" s="69"/>
      <c r="F42" s="69"/>
      <c r="G42" s="70"/>
      <c r="H42" s="70"/>
      <c r="I42" s="71"/>
      <c r="J42" s="71"/>
      <c r="K42" s="71"/>
      <c r="L42" s="46"/>
      <c r="M42" s="42"/>
      <c r="N42" s="95">
        <f>'[8]BD construcción mensual'!BK200</f>
        <v>871</v>
      </c>
      <c r="O42" s="47">
        <v>43952</v>
      </c>
      <c r="P42" s="87">
        <f t="shared" si="4"/>
        <v>2.7878333333333334</v>
      </c>
      <c r="Q42" s="42"/>
      <c r="S42" s="42"/>
      <c r="T42" s="42"/>
      <c r="U42" s="42"/>
      <c r="V42" s="42"/>
      <c r="W42" s="42"/>
    </row>
    <row r="43" spans="1:23" s="81" customFormat="1" x14ac:dyDescent="0.2">
      <c r="A43" s="68"/>
      <c r="B43" s="52"/>
      <c r="C43" s="69"/>
      <c r="D43" s="69"/>
      <c r="E43" s="69"/>
      <c r="F43" s="69"/>
      <c r="G43" s="70"/>
      <c r="H43" s="70"/>
      <c r="I43" s="71"/>
      <c r="J43" s="71"/>
      <c r="K43" s="71"/>
      <c r="L43" s="46"/>
      <c r="M43" s="42"/>
      <c r="N43" s="95">
        <f>'[8]BD construcción mensual'!BK201</f>
        <v>2265</v>
      </c>
      <c r="O43" s="47">
        <v>43983</v>
      </c>
      <c r="P43" s="87">
        <f t="shared" si="4"/>
        <v>2.7706666666666666</v>
      </c>
      <c r="Q43" s="42"/>
      <c r="S43" s="42"/>
      <c r="T43" s="42"/>
      <c r="U43" s="42"/>
      <c r="V43" s="42"/>
      <c r="W43" s="42"/>
    </row>
    <row r="44" spans="1:23" s="81" customFormat="1" x14ac:dyDescent="0.2">
      <c r="A44" s="68"/>
      <c r="B44" s="52"/>
      <c r="C44" s="69"/>
      <c r="D44" s="69"/>
      <c r="E44" s="69"/>
      <c r="F44" s="69"/>
      <c r="G44" s="70"/>
      <c r="H44" s="70"/>
      <c r="I44" s="71"/>
      <c r="J44" s="71"/>
      <c r="K44" s="71"/>
      <c r="L44" s="46"/>
      <c r="M44" s="42"/>
      <c r="N44" s="95">
        <f>'[8]BD construcción mensual'!BK202</f>
        <v>3344</v>
      </c>
      <c r="O44" s="47">
        <v>44013</v>
      </c>
      <c r="P44" s="87">
        <f t="shared" si="4"/>
        <v>2.8067500000000001</v>
      </c>
      <c r="Q44" s="42"/>
      <c r="S44" s="42"/>
      <c r="T44" s="42"/>
      <c r="U44" s="42"/>
      <c r="V44" s="42"/>
      <c r="W44" s="42"/>
    </row>
    <row r="45" spans="1:23" s="81" customFormat="1" x14ac:dyDescent="0.2">
      <c r="A45" s="68"/>
      <c r="B45" s="66"/>
      <c r="C45" s="70"/>
      <c r="D45" s="70"/>
      <c r="E45" s="70"/>
      <c r="F45" s="70"/>
      <c r="G45" s="70"/>
      <c r="H45" s="70"/>
      <c r="I45" s="74"/>
      <c r="J45" s="74"/>
      <c r="K45" s="74"/>
      <c r="L45" s="46"/>
      <c r="M45" s="42"/>
      <c r="N45" s="95">
        <f>'[8]BD construcción mensual'!BK203</f>
        <v>3535</v>
      </c>
      <c r="O45" s="47">
        <v>44044</v>
      </c>
      <c r="P45" s="87">
        <f t="shared" ref="P45:P62" si="38">+(AVERAGE(N34:N45))/1000</f>
        <v>2.8852500000000001</v>
      </c>
      <c r="Q45" s="42"/>
      <c r="S45" s="42"/>
      <c r="T45" s="42"/>
      <c r="U45" s="42"/>
      <c r="V45" s="42"/>
      <c r="W45" s="42"/>
    </row>
    <row r="46" spans="1:23" s="81" customFormat="1" x14ac:dyDescent="0.2">
      <c r="A46" s="202" t="s">
        <v>192</v>
      </c>
      <c r="B46" s="1"/>
      <c r="C46" s="89"/>
      <c r="D46" s="89"/>
      <c r="E46" s="89"/>
      <c r="F46" s="70"/>
      <c r="G46" s="70"/>
      <c r="H46" s="70"/>
      <c r="I46" s="74"/>
      <c r="J46" s="74"/>
      <c r="K46" s="74"/>
      <c r="L46" s="46"/>
      <c r="M46" s="42"/>
      <c r="N46" s="95">
        <f>'[8]BD construcción mensual'!BK204</f>
        <v>4218</v>
      </c>
      <c r="O46" s="47">
        <v>44075</v>
      </c>
      <c r="P46" s="87">
        <f t="shared" si="38"/>
        <v>3.0331666666666663</v>
      </c>
      <c r="Q46" s="42"/>
      <c r="S46" s="42"/>
      <c r="T46" s="42"/>
      <c r="U46" s="42"/>
      <c r="V46" s="42"/>
      <c r="W46" s="42"/>
    </row>
    <row r="47" spans="1:23" x14ac:dyDescent="0.2">
      <c r="A47" s="202" t="s">
        <v>194</v>
      </c>
      <c r="B47" s="103"/>
      <c r="C47" s="70"/>
      <c r="D47" s="70"/>
      <c r="E47" s="70"/>
      <c r="F47" s="70"/>
      <c r="G47" s="70"/>
      <c r="H47" s="70"/>
      <c r="I47" s="74"/>
      <c r="J47" s="74"/>
      <c r="K47" s="74"/>
      <c r="L47" s="46"/>
      <c r="M47" s="42"/>
      <c r="N47" s="95">
        <f>'[8]BD construcción mensual'!BK205</f>
        <v>4829</v>
      </c>
      <c r="O47" s="47">
        <v>44105</v>
      </c>
      <c r="P47" s="87">
        <f t="shared" si="38"/>
        <v>3.2433333333333336</v>
      </c>
      <c r="Q47" s="42"/>
    </row>
    <row r="48" spans="1:23" s="78" customFormat="1" x14ac:dyDescent="0.2">
      <c r="A48" s="197" t="s">
        <v>178</v>
      </c>
      <c r="B48" s="10"/>
      <c r="C48" s="13"/>
      <c r="D48" s="13"/>
      <c r="E48" s="13"/>
      <c r="F48" s="75"/>
      <c r="G48" s="75"/>
      <c r="H48" s="75"/>
      <c r="I48" s="75"/>
      <c r="J48" s="75"/>
      <c r="K48" s="75"/>
      <c r="L48" s="76"/>
      <c r="M48" s="42"/>
      <c r="N48" s="95">
        <f>'[8]BD construcción mensual'!BK206</f>
        <v>4876</v>
      </c>
      <c r="O48" s="47">
        <v>44136</v>
      </c>
      <c r="P48" s="87">
        <f t="shared" si="38"/>
        <v>3.3014166666666664</v>
      </c>
      <c r="Q48" s="42"/>
      <c r="R48" s="81"/>
      <c r="S48" s="42"/>
      <c r="T48" s="42"/>
      <c r="U48" s="42"/>
      <c r="V48" s="42"/>
      <c r="W48" s="42"/>
    </row>
    <row r="49" spans="1:18" s="42" customFormat="1" x14ac:dyDescent="0.2">
      <c r="A49" s="1"/>
      <c r="B49" s="80"/>
      <c r="C49" s="80"/>
      <c r="D49" s="80"/>
      <c r="E49" s="80"/>
      <c r="F49" s="1"/>
      <c r="G49" s="77"/>
      <c r="H49" s="77"/>
      <c r="I49" s="77"/>
      <c r="J49" s="77"/>
      <c r="K49" s="77"/>
      <c r="L49" s="1"/>
      <c r="N49" s="95">
        <f>'[8]BD construcción mensual'!BK207</f>
        <v>4846</v>
      </c>
      <c r="O49" s="47">
        <v>44166</v>
      </c>
      <c r="P49" s="87">
        <f t="shared" si="38"/>
        <v>3.3048333333333333</v>
      </c>
      <c r="R49" s="81"/>
    </row>
    <row r="50" spans="1:18" s="42" customFormat="1" x14ac:dyDescent="0.2">
      <c r="A50" s="1"/>
      <c r="D50" s="80"/>
      <c r="E50" s="1"/>
      <c r="F50" s="1"/>
      <c r="G50" s="1"/>
      <c r="H50" s="1"/>
      <c r="I50" s="1"/>
      <c r="J50" s="1"/>
      <c r="K50" s="1"/>
      <c r="L50" s="1"/>
      <c r="N50" s="95">
        <f>'[8]BD construcción mensual'!BK208</f>
        <v>3470</v>
      </c>
      <c r="O50" s="47">
        <v>44197</v>
      </c>
      <c r="P50" s="87">
        <f t="shared" si="38"/>
        <v>3.2349166666666664</v>
      </c>
      <c r="R50" s="81"/>
    </row>
    <row r="51" spans="1:18" s="42" customFormat="1" x14ac:dyDescent="0.2">
      <c r="A51" s="1"/>
      <c r="E51" s="1"/>
      <c r="F51" s="1"/>
      <c r="G51" s="1"/>
      <c r="H51" s="1"/>
      <c r="I51" s="1"/>
      <c r="J51" s="1"/>
      <c r="K51" s="1"/>
      <c r="L51" s="1"/>
      <c r="N51" s="95">
        <f>'[8]BD construcción mensual'!BK209</f>
        <v>4258</v>
      </c>
      <c r="O51" s="47">
        <v>44228</v>
      </c>
      <c r="P51" s="87">
        <f t="shared" si="38"/>
        <v>3.27325</v>
      </c>
      <c r="R51" s="81"/>
    </row>
    <row r="52" spans="1:18" s="42" customFormat="1" x14ac:dyDescent="0.2">
      <c r="A52" s="1"/>
      <c r="E52" s="1"/>
      <c r="F52" s="1"/>
      <c r="G52" s="1"/>
      <c r="H52" s="1"/>
      <c r="I52" s="1"/>
      <c r="J52" s="1"/>
      <c r="K52" s="1"/>
      <c r="L52" s="1"/>
      <c r="N52" s="95">
        <f>'[8]BD construcción mensual'!BK210</f>
        <v>5311</v>
      </c>
      <c r="O52" s="47">
        <v>44256</v>
      </c>
      <c r="P52" s="87">
        <f t="shared" si="38"/>
        <v>3.5300833333333337</v>
      </c>
      <c r="R52" s="81"/>
    </row>
    <row r="53" spans="1:18" s="42" customFormat="1" x14ac:dyDescent="0.2">
      <c r="A53" s="1"/>
      <c r="E53" s="1"/>
      <c r="F53" s="1"/>
      <c r="G53" s="1"/>
      <c r="H53" s="1"/>
      <c r="I53" s="1"/>
      <c r="J53" s="1"/>
      <c r="K53" s="1"/>
      <c r="L53" s="1"/>
      <c r="N53" s="95">
        <f>'[8]BD construcción mensual'!BK211</f>
        <v>3477</v>
      </c>
      <c r="O53" s="47">
        <v>44287</v>
      </c>
      <c r="P53" s="87">
        <f t="shared" si="38"/>
        <v>3.7749999999999999</v>
      </c>
      <c r="R53" s="81"/>
    </row>
    <row r="54" spans="1:18" s="42" customFormat="1" x14ac:dyDescent="0.2">
      <c r="A54" s="1"/>
      <c r="E54" s="1"/>
      <c r="F54" s="1"/>
      <c r="G54" s="1"/>
      <c r="H54" s="1"/>
      <c r="I54" s="1"/>
      <c r="J54" s="1"/>
      <c r="K54" s="1"/>
      <c r="L54" s="1"/>
      <c r="N54" s="95">
        <f>'[8]BD construcción mensual'!BK212</f>
        <v>3528</v>
      </c>
      <c r="O54" s="47">
        <v>44317</v>
      </c>
      <c r="P54" s="87">
        <f t="shared" si="38"/>
        <v>3.9964166666666667</v>
      </c>
      <c r="R54" s="81"/>
    </row>
    <row r="55" spans="1:18" s="42" customFormat="1" x14ac:dyDescent="0.2">
      <c r="A55" s="1"/>
      <c r="E55" s="1"/>
      <c r="F55" s="1"/>
      <c r="G55" s="1"/>
      <c r="H55" s="1"/>
      <c r="I55" s="1"/>
      <c r="J55" s="1"/>
      <c r="K55" s="1"/>
      <c r="L55" s="1"/>
      <c r="N55" s="95">
        <f>'[8]BD construcción mensual'!BK213</f>
        <v>3853</v>
      </c>
      <c r="O55" s="47">
        <v>44348</v>
      </c>
      <c r="P55" s="87">
        <f t="shared" si="38"/>
        <v>4.1287500000000001</v>
      </c>
      <c r="R55" s="81"/>
    </row>
    <row r="56" spans="1:18" s="42" customFormat="1" x14ac:dyDescent="0.2">
      <c r="A56" s="80"/>
      <c r="E56" s="80"/>
      <c r="F56" s="1"/>
      <c r="G56" s="1"/>
      <c r="H56" s="1"/>
      <c r="I56" s="1"/>
      <c r="J56" s="1"/>
      <c r="K56" s="1"/>
      <c r="L56" s="1"/>
      <c r="N56" s="95">
        <f>'[8]BD construcción mensual'!BK214</f>
        <v>3844</v>
      </c>
      <c r="O56" s="47">
        <v>44378</v>
      </c>
      <c r="P56" s="87">
        <f t="shared" si="38"/>
        <v>4.1704166666666671</v>
      </c>
      <c r="R56" s="81"/>
    </row>
    <row r="57" spans="1:18" s="42" customFormat="1" x14ac:dyDescent="0.2">
      <c r="A57" s="80"/>
      <c r="E57" s="80"/>
      <c r="F57" s="1"/>
      <c r="G57" s="1"/>
      <c r="H57" s="1"/>
      <c r="I57" s="1"/>
      <c r="J57" s="1"/>
      <c r="K57" s="1"/>
      <c r="L57" s="1"/>
      <c r="N57" s="95">
        <f>'[8]BD construcción mensual'!BK215</f>
        <v>4133</v>
      </c>
      <c r="O57" s="47">
        <v>44409</v>
      </c>
      <c r="P57" s="87">
        <f t="shared" si="38"/>
        <v>4.2202500000000001</v>
      </c>
      <c r="R57" s="81"/>
    </row>
    <row r="58" spans="1:18" s="42" customFormat="1" x14ac:dyDescent="0.2">
      <c r="A58" s="80"/>
      <c r="E58" s="80"/>
      <c r="F58" s="1"/>
      <c r="G58" s="1"/>
      <c r="H58" s="1"/>
      <c r="I58" s="1"/>
      <c r="J58" s="1"/>
      <c r="K58" s="1"/>
      <c r="L58" s="1"/>
      <c r="N58" s="95">
        <f>'[8]BD construcción mensual'!BK216</f>
        <v>4364</v>
      </c>
      <c r="O58" s="47">
        <v>44440</v>
      </c>
      <c r="P58" s="87">
        <f t="shared" si="38"/>
        <v>4.2324166666666674</v>
      </c>
      <c r="R58" s="81"/>
    </row>
    <row r="59" spans="1:18" s="42" customFormat="1" x14ac:dyDescent="0.2">
      <c r="A59" s="80"/>
      <c r="E59" s="80"/>
      <c r="F59" s="1"/>
      <c r="G59" s="1"/>
      <c r="H59" s="1"/>
      <c r="I59" s="1"/>
      <c r="J59" s="1"/>
      <c r="K59" s="1"/>
      <c r="L59" s="1"/>
      <c r="N59" s="95">
        <f>'[8]BD construcción mensual'!BK217</f>
        <v>3898</v>
      </c>
      <c r="O59" s="47">
        <v>44470</v>
      </c>
      <c r="P59" s="87">
        <f t="shared" si="38"/>
        <v>4.1548333333333334</v>
      </c>
      <c r="R59" s="81"/>
    </row>
    <row r="60" spans="1:18" s="42" customFormat="1" x14ac:dyDescent="0.2">
      <c r="A60" s="80"/>
      <c r="E60" s="80"/>
      <c r="F60" s="1"/>
      <c r="G60" s="1"/>
      <c r="H60" s="1"/>
      <c r="I60" s="1"/>
      <c r="J60" s="1"/>
      <c r="K60" s="1"/>
      <c r="L60" s="1"/>
      <c r="N60" s="95">
        <f>'[8]BD construcción mensual'!BK218</f>
        <v>4626</v>
      </c>
      <c r="O60" s="47">
        <v>44501</v>
      </c>
      <c r="P60" s="87">
        <f t="shared" si="38"/>
        <v>4.1340000000000003</v>
      </c>
      <c r="R60" s="81"/>
    </row>
    <row r="61" spans="1:18" s="42" customFormat="1" x14ac:dyDescent="0.2">
      <c r="A61" s="80"/>
      <c r="E61" s="80"/>
      <c r="F61" s="1"/>
      <c r="G61" s="1"/>
      <c r="H61" s="1"/>
      <c r="I61" s="1"/>
      <c r="J61" s="1"/>
      <c r="K61" s="1"/>
      <c r="L61" s="1"/>
      <c r="N61" s="95">
        <f>'[8]BD construcción mensual'!BK219</f>
        <v>3520</v>
      </c>
      <c r="O61" s="47">
        <v>44531</v>
      </c>
      <c r="P61" s="87">
        <f t="shared" si="38"/>
        <v>4.0235000000000003</v>
      </c>
      <c r="R61" s="81"/>
    </row>
    <row r="62" spans="1:18" s="42" customFormat="1" x14ac:dyDescent="0.2">
      <c r="A62" s="80"/>
      <c r="E62" s="80"/>
      <c r="F62" s="1"/>
      <c r="G62" s="1"/>
      <c r="H62" s="1"/>
      <c r="I62" s="1"/>
      <c r="J62" s="1"/>
      <c r="K62" s="1"/>
      <c r="L62" s="1"/>
      <c r="N62" s="95">
        <f>'[8]BD construcción mensual'!BK220</f>
        <v>3592</v>
      </c>
      <c r="O62" s="47">
        <v>44562</v>
      </c>
      <c r="P62" s="87">
        <f t="shared" si="38"/>
        <v>4.033666666666667</v>
      </c>
      <c r="R62" s="81"/>
    </row>
    <row r="63" spans="1:18" s="42" customFormat="1" x14ac:dyDescent="0.2">
      <c r="A63" s="80"/>
      <c r="E63" s="80"/>
      <c r="F63" s="1"/>
      <c r="G63" s="1"/>
      <c r="H63" s="1"/>
      <c r="I63" s="1"/>
      <c r="J63" s="1"/>
      <c r="K63" s="1"/>
      <c r="L63" s="1"/>
      <c r="N63" s="95">
        <f>'[8]BD construcción mensual'!BK221</f>
        <v>4448</v>
      </c>
      <c r="O63" s="47">
        <v>44593</v>
      </c>
      <c r="P63" s="87">
        <f t="shared" ref="P63" si="39">+(AVERAGE(N52:N63))/1000</f>
        <v>4.0495000000000001</v>
      </c>
      <c r="R63" s="81"/>
    </row>
    <row r="64" spans="1:18" s="42" customFormat="1" x14ac:dyDescent="0.2">
      <c r="A64" s="80"/>
      <c r="E64" s="80"/>
      <c r="F64" s="1"/>
      <c r="G64" s="1"/>
      <c r="H64" s="1"/>
      <c r="I64" s="1"/>
      <c r="J64" s="1"/>
      <c r="K64" s="1"/>
      <c r="L64" s="1"/>
      <c r="N64" s="95">
        <f>'[8]BD construcción mensual'!BK222</f>
        <v>4192</v>
      </c>
      <c r="O64" s="47">
        <v>44621</v>
      </c>
      <c r="P64" s="87">
        <f t="shared" ref="P64" si="40">+(AVERAGE(N53:N64))/1000</f>
        <v>3.9562499999999998</v>
      </c>
      <c r="R64" s="81"/>
    </row>
    <row r="65" spans="1:18" s="42" customFormat="1" x14ac:dyDescent="0.2">
      <c r="A65" s="80"/>
      <c r="E65" s="80"/>
      <c r="F65" s="1"/>
      <c r="G65" s="1"/>
      <c r="H65" s="1"/>
      <c r="I65" s="1"/>
      <c r="J65" s="1"/>
      <c r="K65" s="1"/>
      <c r="L65" s="1"/>
      <c r="N65" s="95">
        <f>'[8]BD construcción mensual'!BK223</f>
        <v>4708</v>
      </c>
      <c r="O65" s="47">
        <v>44652</v>
      </c>
      <c r="P65" s="87">
        <f t="shared" ref="P65" si="41">+(AVERAGE(N54:N65))/1000</f>
        <v>4.0588333333333333</v>
      </c>
      <c r="R65" s="81"/>
    </row>
    <row r="66" spans="1:18" s="42" customFormat="1" x14ac:dyDescent="0.2">
      <c r="A66" s="80"/>
      <c r="E66" s="80"/>
      <c r="F66" s="1"/>
      <c r="G66" s="1"/>
      <c r="H66" s="1"/>
      <c r="I66" s="1"/>
      <c r="J66" s="1"/>
      <c r="K66" s="1"/>
      <c r="L66" s="1"/>
      <c r="N66" s="95">
        <f>'[8]BD construcción mensual'!BK224</f>
        <v>4868</v>
      </c>
      <c r="O66" s="47">
        <v>44682</v>
      </c>
      <c r="P66" s="87">
        <f t="shared" ref="P66" si="42">+(AVERAGE(N55:N66))/1000</f>
        <v>4.1704999999999997</v>
      </c>
      <c r="R66" s="81"/>
    </row>
    <row r="67" spans="1:18" s="42" customFormat="1" x14ac:dyDescent="0.2">
      <c r="A67" s="80"/>
      <c r="E67" s="80"/>
      <c r="F67" s="1"/>
      <c r="G67" s="1"/>
      <c r="H67" s="1"/>
      <c r="I67" s="1"/>
      <c r="J67" s="1"/>
      <c r="K67" s="1"/>
      <c r="L67" s="1"/>
      <c r="N67" s="95">
        <f>'[8]BD construcción mensual'!BK225</f>
        <v>4023</v>
      </c>
      <c r="O67" s="47">
        <v>44713</v>
      </c>
      <c r="P67" s="87">
        <f t="shared" ref="P67" si="43">+(AVERAGE(N56:N67))/1000</f>
        <v>4.1846666666666668</v>
      </c>
      <c r="R67" s="81"/>
    </row>
    <row r="68" spans="1:18" s="42" customFormat="1" x14ac:dyDescent="0.2">
      <c r="A68" s="80"/>
      <c r="E68" s="80"/>
      <c r="F68" s="1"/>
      <c r="G68" s="1"/>
      <c r="H68" s="1"/>
      <c r="I68" s="1"/>
      <c r="J68" s="1"/>
      <c r="K68" s="1"/>
      <c r="L68" s="1"/>
      <c r="N68" s="95">
        <f>'[8]BD construcción mensual'!BK226</f>
        <v>3546</v>
      </c>
      <c r="O68" s="47">
        <v>44743</v>
      </c>
      <c r="P68" s="87">
        <f t="shared" ref="P68" si="44">+(AVERAGE(N57:N68))/1000</f>
        <v>4.1598333333333333</v>
      </c>
      <c r="R68" s="81"/>
    </row>
    <row r="69" spans="1:18" s="42" customFormat="1" x14ac:dyDescent="0.2">
      <c r="A69" s="80"/>
      <c r="E69" s="80"/>
      <c r="F69" s="1"/>
      <c r="G69" s="1"/>
      <c r="H69" s="1"/>
      <c r="I69" s="1"/>
      <c r="J69" s="1"/>
      <c r="K69" s="1"/>
      <c r="L69" s="1"/>
      <c r="N69" s="95">
        <f>'[8]BD construcción mensual'!BK227</f>
        <v>3853</v>
      </c>
      <c r="O69" s="47">
        <v>44774</v>
      </c>
      <c r="P69" s="87">
        <f t="shared" ref="P69" si="45">+(AVERAGE(N58:N69))/1000</f>
        <v>4.1364999999999998</v>
      </c>
      <c r="R69" s="81"/>
    </row>
    <row r="70" spans="1:18" s="42" customFormat="1" x14ac:dyDescent="0.2">
      <c r="A70" s="80"/>
      <c r="E70" s="80"/>
      <c r="F70" s="1"/>
      <c r="G70" s="1"/>
      <c r="H70" s="1"/>
      <c r="I70" s="1"/>
      <c r="J70" s="1"/>
      <c r="K70" s="1"/>
      <c r="L70" s="1"/>
      <c r="N70" s="95">
        <f>'[8]BD construcción mensual'!BK228</f>
        <v>3436</v>
      </c>
      <c r="O70" s="47">
        <v>44805</v>
      </c>
      <c r="P70" s="87">
        <f t="shared" ref="P70" si="46">+(AVERAGE(N59:N70))/1000</f>
        <v>4.0591666666666661</v>
      </c>
      <c r="R70" s="81"/>
    </row>
    <row r="71" spans="1:18" s="42" customFormat="1" x14ac:dyDescent="0.2">
      <c r="A71" s="80"/>
      <c r="E71" s="80"/>
      <c r="F71" s="1"/>
      <c r="G71" s="1"/>
      <c r="H71" s="1"/>
      <c r="I71" s="1"/>
      <c r="J71" s="1"/>
      <c r="K71" s="1"/>
      <c r="L71" s="1"/>
      <c r="N71" s="95">
        <f>'[8]BD construcción mensual'!BK229</f>
        <v>3726</v>
      </c>
      <c r="O71" s="47">
        <v>44835</v>
      </c>
      <c r="P71" s="87">
        <f>+(AVERAGE(N60:N71))/1000</f>
        <v>4.0448333333333331</v>
      </c>
      <c r="R71" s="81"/>
    </row>
    <row r="72" spans="1:18" s="42" customFormat="1" x14ac:dyDescent="0.2">
      <c r="A72" s="80"/>
      <c r="E72" s="80"/>
      <c r="F72" s="1"/>
      <c r="G72" s="1"/>
      <c r="H72" s="1"/>
      <c r="I72" s="1"/>
      <c r="J72" s="1"/>
      <c r="K72" s="1"/>
      <c r="L72" s="1"/>
      <c r="N72" s="95"/>
      <c r="P72" s="87"/>
      <c r="R72" s="81"/>
    </row>
    <row r="73" spans="1:18" s="42" customFormat="1" x14ac:dyDescent="0.2">
      <c r="A73" s="80"/>
      <c r="E73" s="80"/>
      <c r="F73" s="1"/>
      <c r="G73" s="1"/>
      <c r="H73" s="1"/>
      <c r="I73" s="1"/>
      <c r="J73" s="1"/>
      <c r="K73" s="1"/>
      <c r="L73" s="1"/>
      <c r="N73" s="95"/>
      <c r="P73" s="87"/>
      <c r="R73" s="81"/>
    </row>
    <row r="74" spans="1:18" s="42" customFormat="1" x14ac:dyDescent="0.2">
      <c r="A74" s="80"/>
      <c r="E74" s="80"/>
      <c r="F74" s="1"/>
      <c r="G74" s="1"/>
      <c r="H74" s="1"/>
      <c r="I74" s="1"/>
      <c r="J74" s="1"/>
      <c r="K74" s="1"/>
      <c r="L74" s="1"/>
      <c r="N74" s="95"/>
      <c r="P74" s="87"/>
      <c r="R74" s="81"/>
    </row>
    <row r="75" spans="1:18" s="42" customFormat="1" x14ac:dyDescent="0.2">
      <c r="A75" s="80"/>
      <c r="E75" s="80"/>
      <c r="F75" s="1"/>
      <c r="G75" s="1"/>
      <c r="H75" s="1"/>
      <c r="I75" s="1"/>
      <c r="J75" s="1"/>
      <c r="K75" s="1"/>
      <c r="L75" s="1"/>
      <c r="N75" s="95"/>
      <c r="P75" s="87"/>
      <c r="R75" s="81"/>
    </row>
    <row r="76" spans="1:18" s="42" customFormat="1" x14ac:dyDescent="0.2">
      <c r="A76" s="80"/>
      <c r="E76" s="80"/>
      <c r="F76" s="1"/>
      <c r="G76" s="1"/>
      <c r="H76" s="1"/>
      <c r="I76" s="1"/>
      <c r="J76" s="1"/>
      <c r="K76" s="1"/>
      <c r="L76" s="1"/>
      <c r="N76" s="95"/>
      <c r="P76" s="87"/>
      <c r="R76" s="81"/>
    </row>
    <row r="77" spans="1:18" s="42" customFormat="1" x14ac:dyDescent="0.2">
      <c r="A77" s="80"/>
      <c r="E77" s="80"/>
      <c r="F77" s="1"/>
      <c r="G77" s="1"/>
      <c r="H77" s="1"/>
      <c r="I77" s="1"/>
      <c r="J77" s="1"/>
      <c r="K77" s="1"/>
      <c r="L77" s="1"/>
      <c r="N77" s="95"/>
      <c r="P77" s="87"/>
      <c r="R77" s="81"/>
    </row>
    <row r="78" spans="1:18" s="42" customFormat="1" x14ac:dyDescent="0.2">
      <c r="A78" s="80"/>
      <c r="E78" s="80"/>
      <c r="F78" s="1"/>
      <c r="G78" s="1"/>
      <c r="H78" s="1"/>
      <c r="I78" s="1"/>
      <c r="J78" s="1"/>
      <c r="K78" s="1"/>
      <c r="L78" s="1"/>
      <c r="N78" s="95"/>
      <c r="P78" s="87"/>
      <c r="R78" s="81"/>
    </row>
    <row r="79" spans="1:18" s="42" customFormat="1" x14ac:dyDescent="0.2">
      <c r="A79" s="80"/>
      <c r="E79" s="80"/>
      <c r="F79" s="1"/>
      <c r="G79" s="1"/>
      <c r="H79" s="1"/>
      <c r="I79" s="1"/>
      <c r="J79" s="1"/>
      <c r="K79" s="1"/>
      <c r="L79" s="1"/>
      <c r="N79" s="95"/>
      <c r="P79" s="87"/>
      <c r="R79" s="81"/>
    </row>
    <row r="80" spans="1:18" s="42" customFormat="1" x14ac:dyDescent="0.2">
      <c r="A80" s="80"/>
      <c r="E80" s="80"/>
      <c r="F80" s="1"/>
      <c r="G80" s="1"/>
      <c r="H80" s="1"/>
      <c r="I80" s="1"/>
      <c r="J80" s="1"/>
      <c r="K80" s="1"/>
      <c r="L80" s="1"/>
      <c r="N80" s="95"/>
      <c r="P80" s="87"/>
      <c r="R80" s="81"/>
    </row>
    <row r="81" spans="1:18" s="42" customFormat="1" x14ac:dyDescent="0.2">
      <c r="A81" s="80"/>
      <c r="E81" s="80"/>
      <c r="F81" s="1"/>
      <c r="G81" s="1"/>
      <c r="H81" s="1"/>
      <c r="I81" s="1"/>
      <c r="J81" s="1"/>
      <c r="K81" s="1"/>
      <c r="L81" s="1"/>
      <c r="N81" s="95"/>
      <c r="P81" s="87"/>
      <c r="R81" s="81"/>
    </row>
    <row r="82" spans="1:18" s="42" customFormat="1" x14ac:dyDescent="0.2">
      <c r="A82" s="80"/>
      <c r="E82" s="80"/>
      <c r="F82" s="1"/>
      <c r="G82" s="1"/>
      <c r="H82" s="1"/>
      <c r="I82" s="1"/>
      <c r="J82" s="1"/>
      <c r="K82" s="1"/>
      <c r="L82" s="1"/>
      <c r="N82" s="95"/>
      <c r="P82" s="87"/>
      <c r="R82" s="81"/>
    </row>
    <row r="83" spans="1:18" s="42" customFormat="1" x14ac:dyDescent="0.2">
      <c r="A83" s="80"/>
      <c r="E83" s="80"/>
      <c r="F83" s="1"/>
      <c r="G83" s="1"/>
      <c r="H83" s="1"/>
      <c r="I83" s="1"/>
      <c r="J83" s="1"/>
      <c r="K83" s="1"/>
      <c r="L83" s="1"/>
      <c r="N83" s="95"/>
      <c r="P83" s="87"/>
      <c r="R83" s="81"/>
    </row>
    <row r="84" spans="1:18" s="42" customFormat="1" x14ac:dyDescent="0.2">
      <c r="A84" s="80"/>
      <c r="E84" s="80"/>
      <c r="F84" s="1"/>
      <c r="G84" s="1"/>
      <c r="H84" s="1"/>
      <c r="I84" s="1"/>
      <c r="J84" s="1"/>
      <c r="K84" s="1"/>
      <c r="L84" s="1"/>
      <c r="N84" s="95"/>
      <c r="P84" s="87"/>
      <c r="R84" s="81"/>
    </row>
    <row r="85" spans="1:18" s="42" customFormat="1" x14ac:dyDescent="0.2">
      <c r="A85" s="80"/>
      <c r="E85" s="80"/>
      <c r="F85" s="1"/>
      <c r="G85" s="1"/>
      <c r="H85" s="1"/>
      <c r="I85" s="1"/>
      <c r="J85" s="1"/>
      <c r="K85" s="1"/>
      <c r="L85" s="1"/>
      <c r="N85" s="95"/>
      <c r="P85" s="87"/>
      <c r="R85" s="81"/>
    </row>
    <row r="86" spans="1:18" s="42" customFormat="1" x14ac:dyDescent="0.2">
      <c r="A86" s="80"/>
      <c r="E86" s="80"/>
      <c r="F86" s="1"/>
      <c r="G86" s="1"/>
      <c r="H86" s="1"/>
      <c r="I86" s="1"/>
      <c r="J86" s="1"/>
      <c r="K86" s="1"/>
      <c r="L86" s="1"/>
      <c r="N86" s="95"/>
      <c r="P86" s="87"/>
      <c r="R86" s="81"/>
    </row>
    <row r="87" spans="1:18" s="42" customFormat="1" x14ac:dyDescent="0.2">
      <c r="A87" s="80"/>
      <c r="E87" s="80"/>
      <c r="F87" s="1"/>
      <c r="G87" s="1"/>
      <c r="H87" s="1"/>
      <c r="I87" s="1"/>
      <c r="J87" s="1"/>
      <c r="K87" s="1"/>
      <c r="L87" s="1"/>
      <c r="N87" s="95"/>
      <c r="P87" s="87"/>
      <c r="R87" s="81"/>
    </row>
    <row r="88" spans="1:18" s="42" customFormat="1" x14ac:dyDescent="0.2">
      <c r="A88" s="80"/>
      <c r="E88" s="80"/>
      <c r="F88" s="1"/>
      <c r="G88" s="1"/>
      <c r="H88" s="1"/>
      <c r="I88" s="1"/>
      <c r="J88" s="1"/>
      <c r="K88" s="1"/>
      <c r="L88" s="1"/>
      <c r="N88" s="95"/>
      <c r="P88" s="87"/>
      <c r="R88" s="81"/>
    </row>
    <row r="89" spans="1:18" s="42" customFormat="1" x14ac:dyDescent="0.2">
      <c r="A89" s="80"/>
      <c r="E89" s="80"/>
      <c r="F89" s="1"/>
      <c r="G89" s="1"/>
      <c r="H89" s="1"/>
      <c r="I89" s="1"/>
      <c r="J89" s="1"/>
      <c r="K89" s="1"/>
      <c r="L89" s="1"/>
      <c r="N89" s="95"/>
      <c r="P89" s="87"/>
      <c r="R89" s="81"/>
    </row>
    <row r="90" spans="1:18" s="42" customFormat="1" x14ac:dyDescent="0.2">
      <c r="A90" s="80"/>
      <c r="E90" s="80"/>
      <c r="F90" s="1"/>
      <c r="G90" s="1"/>
      <c r="H90" s="1"/>
      <c r="I90" s="1"/>
      <c r="J90" s="1"/>
      <c r="K90" s="1"/>
      <c r="L90" s="1"/>
      <c r="N90" s="95"/>
      <c r="P90" s="87"/>
      <c r="R90" s="81"/>
    </row>
    <row r="91" spans="1:18" s="42" customFormat="1" x14ac:dyDescent="0.2">
      <c r="A91" s="80"/>
      <c r="E91" s="80"/>
      <c r="F91" s="1"/>
      <c r="G91" s="1"/>
      <c r="H91" s="1"/>
      <c r="I91" s="1"/>
      <c r="J91" s="1"/>
      <c r="K91" s="1"/>
      <c r="L91" s="1"/>
      <c r="N91" s="95"/>
      <c r="P91" s="87"/>
      <c r="R91" s="81"/>
    </row>
    <row r="92" spans="1:18" s="42" customFormat="1" x14ac:dyDescent="0.2">
      <c r="A92" s="80"/>
      <c r="E92" s="80"/>
      <c r="F92" s="1"/>
      <c r="G92" s="1"/>
      <c r="H92" s="1"/>
      <c r="I92" s="1"/>
      <c r="J92" s="1"/>
      <c r="K92" s="1"/>
      <c r="L92" s="1"/>
      <c r="N92" s="95"/>
      <c r="P92" s="87"/>
      <c r="R92" s="81"/>
    </row>
    <row r="93" spans="1:18" s="42" customFormat="1" x14ac:dyDescent="0.2">
      <c r="A93" s="80"/>
      <c r="E93" s="80"/>
      <c r="F93" s="1"/>
      <c r="G93" s="1"/>
      <c r="H93" s="1"/>
      <c r="I93" s="1"/>
      <c r="J93" s="1"/>
      <c r="K93" s="1"/>
      <c r="L93" s="1"/>
      <c r="N93" s="95"/>
      <c r="P93" s="87"/>
      <c r="R93" s="81"/>
    </row>
    <row r="94" spans="1:18" s="42" customFormat="1" x14ac:dyDescent="0.2">
      <c r="A94" s="80"/>
      <c r="E94" s="80"/>
      <c r="F94" s="1"/>
      <c r="G94" s="1"/>
      <c r="H94" s="1"/>
      <c r="I94" s="1"/>
      <c r="J94" s="1"/>
      <c r="K94" s="1"/>
      <c r="L94" s="1"/>
      <c r="N94" s="95"/>
      <c r="P94" s="87"/>
      <c r="R94" s="81"/>
    </row>
    <row r="95" spans="1:18" s="42" customFormat="1" x14ac:dyDescent="0.2">
      <c r="A95" s="80"/>
      <c r="E95" s="80"/>
      <c r="F95" s="1"/>
      <c r="G95" s="1"/>
      <c r="H95" s="1"/>
      <c r="I95" s="1"/>
      <c r="J95" s="1"/>
      <c r="K95" s="1"/>
      <c r="L95" s="1"/>
      <c r="N95" s="95"/>
      <c r="P95" s="87"/>
      <c r="R95" s="81"/>
    </row>
    <row r="96" spans="1:18" s="42" customFormat="1" x14ac:dyDescent="0.2">
      <c r="A96" s="80"/>
      <c r="E96" s="80"/>
      <c r="F96" s="1"/>
      <c r="G96" s="1"/>
      <c r="H96" s="1"/>
      <c r="I96" s="1"/>
      <c r="J96" s="1"/>
      <c r="K96" s="1"/>
      <c r="L96" s="1"/>
      <c r="N96" s="95"/>
      <c r="P96" s="87"/>
      <c r="R96" s="81"/>
    </row>
    <row r="97" spans="1:18" s="42" customFormat="1" x14ac:dyDescent="0.2">
      <c r="A97" s="80"/>
      <c r="E97" s="80"/>
      <c r="F97" s="1"/>
      <c r="G97" s="1"/>
      <c r="H97" s="1"/>
      <c r="I97" s="1"/>
      <c r="J97" s="1"/>
      <c r="K97" s="1"/>
      <c r="L97" s="1"/>
      <c r="N97" s="95"/>
      <c r="P97" s="87"/>
      <c r="R97" s="81"/>
    </row>
    <row r="98" spans="1:18" s="42" customFormat="1" x14ac:dyDescent="0.2">
      <c r="A98" s="80"/>
      <c r="E98" s="80"/>
      <c r="F98" s="1"/>
      <c r="G98" s="1"/>
      <c r="H98" s="1"/>
      <c r="I98" s="1"/>
      <c r="J98" s="1"/>
      <c r="K98" s="1"/>
      <c r="L98" s="1"/>
      <c r="N98" s="95"/>
      <c r="P98" s="87"/>
      <c r="R98" s="81"/>
    </row>
    <row r="99" spans="1:18" s="42" customFormat="1" x14ac:dyDescent="0.2">
      <c r="A99" s="80"/>
      <c r="E99" s="80"/>
      <c r="F99" s="1"/>
      <c r="G99" s="1"/>
      <c r="H99" s="1"/>
      <c r="I99" s="1"/>
      <c r="J99" s="1"/>
      <c r="K99" s="1"/>
      <c r="L99" s="1"/>
      <c r="N99" s="95"/>
      <c r="P99" s="87"/>
      <c r="R99" s="81"/>
    </row>
    <row r="100" spans="1:18" s="42" customFormat="1" x14ac:dyDescent="0.2">
      <c r="A100" s="80"/>
      <c r="E100" s="80"/>
      <c r="F100" s="1"/>
      <c r="G100" s="1"/>
      <c r="H100" s="1"/>
      <c r="I100" s="1"/>
      <c r="J100" s="1"/>
      <c r="K100" s="1"/>
      <c r="L100" s="1"/>
      <c r="N100" s="95"/>
      <c r="P100" s="87"/>
      <c r="R100" s="81"/>
    </row>
    <row r="101" spans="1:18" s="42" customFormat="1" x14ac:dyDescent="0.2">
      <c r="A101" s="80"/>
      <c r="E101" s="80"/>
      <c r="F101" s="1"/>
      <c r="G101" s="1"/>
      <c r="H101" s="1"/>
      <c r="I101" s="1"/>
      <c r="J101" s="1"/>
      <c r="K101" s="1"/>
      <c r="L101" s="1"/>
      <c r="N101" s="95"/>
      <c r="P101" s="87"/>
      <c r="R101" s="81"/>
    </row>
    <row r="102" spans="1:18" s="42" customFormat="1" x14ac:dyDescent="0.2">
      <c r="A102" s="80"/>
      <c r="E102" s="80"/>
      <c r="F102" s="1"/>
      <c r="G102" s="1"/>
      <c r="H102" s="1"/>
      <c r="I102" s="1"/>
      <c r="J102" s="1"/>
      <c r="K102" s="1"/>
      <c r="L102" s="1"/>
      <c r="N102" s="95"/>
      <c r="P102" s="87"/>
      <c r="R102" s="81"/>
    </row>
    <row r="103" spans="1:18" s="42" customFormat="1" x14ac:dyDescent="0.2">
      <c r="A103" s="80"/>
      <c r="E103" s="80"/>
      <c r="F103" s="1"/>
      <c r="G103" s="1"/>
      <c r="H103" s="1"/>
      <c r="I103" s="1"/>
      <c r="J103" s="1"/>
      <c r="K103" s="1"/>
      <c r="L103" s="1"/>
      <c r="N103" s="95"/>
      <c r="P103" s="87"/>
      <c r="R103" s="81"/>
    </row>
    <row r="104" spans="1:18" s="42" customFormat="1" x14ac:dyDescent="0.2">
      <c r="A104" s="80"/>
      <c r="E104" s="80"/>
      <c r="F104" s="1"/>
      <c r="G104" s="1"/>
      <c r="H104" s="1"/>
      <c r="I104" s="1"/>
      <c r="J104" s="1"/>
      <c r="K104" s="1"/>
      <c r="L104" s="1"/>
      <c r="N104" s="95"/>
      <c r="P104" s="87"/>
      <c r="R104" s="81"/>
    </row>
    <row r="105" spans="1:18" s="42" customFormat="1" x14ac:dyDescent="0.2">
      <c r="A105" s="80"/>
      <c r="E105" s="80"/>
      <c r="F105" s="1"/>
      <c r="G105" s="1"/>
      <c r="H105" s="1"/>
      <c r="I105" s="1"/>
      <c r="J105" s="1"/>
      <c r="K105" s="1"/>
      <c r="L105" s="1"/>
      <c r="R105" s="81"/>
    </row>
    <row r="106" spans="1:18" s="42" customFormat="1" x14ac:dyDescent="0.2">
      <c r="A106" s="80"/>
      <c r="E106" s="80"/>
      <c r="F106" s="1"/>
      <c r="G106" s="1"/>
      <c r="H106" s="1"/>
      <c r="I106" s="1"/>
      <c r="J106" s="1"/>
      <c r="K106" s="1"/>
      <c r="L106" s="1"/>
      <c r="R106" s="81"/>
    </row>
    <row r="107" spans="1:18" s="42" customFormat="1" x14ac:dyDescent="0.2">
      <c r="A107" s="80"/>
      <c r="E107" s="80"/>
      <c r="F107" s="1"/>
      <c r="G107" s="1"/>
      <c r="H107" s="1"/>
      <c r="I107" s="1"/>
      <c r="J107" s="1"/>
      <c r="K107" s="1"/>
      <c r="L107" s="1"/>
      <c r="R107" s="81"/>
    </row>
    <row r="108" spans="1:18" s="42" customFormat="1" x14ac:dyDescent="0.2">
      <c r="A108" s="80"/>
      <c r="E108" s="80"/>
      <c r="F108" s="1"/>
      <c r="G108" s="1"/>
      <c r="H108" s="1"/>
      <c r="I108" s="1"/>
      <c r="J108" s="1"/>
      <c r="K108" s="1"/>
      <c r="L108" s="1"/>
      <c r="R108" s="81"/>
    </row>
    <row r="109" spans="1:18" s="42" customFormat="1" x14ac:dyDescent="0.2">
      <c r="A109" s="80"/>
      <c r="E109" s="80"/>
      <c r="F109" s="1"/>
      <c r="G109" s="1"/>
      <c r="H109" s="1"/>
      <c r="I109" s="1"/>
      <c r="J109" s="1"/>
      <c r="K109" s="1"/>
      <c r="L109" s="1"/>
      <c r="R109" s="81"/>
    </row>
    <row r="110" spans="1:18" s="42" customFormat="1" x14ac:dyDescent="0.2">
      <c r="A110" s="80"/>
      <c r="E110" s="80"/>
      <c r="F110" s="1"/>
      <c r="G110" s="1"/>
      <c r="H110" s="1"/>
      <c r="I110" s="1"/>
      <c r="J110" s="1"/>
      <c r="K110" s="1"/>
      <c r="L110" s="1"/>
      <c r="R110" s="81"/>
    </row>
    <row r="111" spans="1:18" s="42" customFormat="1" x14ac:dyDescent="0.2">
      <c r="A111" s="80"/>
      <c r="E111" s="6"/>
      <c r="L111" s="1"/>
      <c r="R111" s="81"/>
    </row>
    <row r="112" spans="1:18" s="42" customFormat="1" x14ac:dyDescent="0.2">
      <c r="A112" s="80"/>
      <c r="E112" s="6"/>
      <c r="L112" s="1"/>
      <c r="R112" s="81"/>
    </row>
    <row r="113" spans="1:18" s="42" customFormat="1" x14ac:dyDescent="0.2">
      <c r="A113" s="80"/>
      <c r="E113" s="6"/>
      <c r="L113" s="1"/>
      <c r="R113" s="81"/>
    </row>
    <row r="114" spans="1:18" s="42" customFormat="1" x14ac:dyDescent="0.2">
      <c r="A114" s="80"/>
      <c r="E114" s="7"/>
      <c r="L114" s="1"/>
      <c r="R114" s="81"/>
    </row>
    <row r="115" spans="1:18" s="42" customFormat="1" x14ac:dyDescent="0.2">
      <c r="A115" s="80"/>
      <c r="E115" s="7"/>
      <c r="L115" s="1"/>
      <c r="R115" s="81"/>
    </row>
    <row r="116" spans="1:18" s="42" customFormat="1" x14ac:dyDescent="0.2">
      <c r="A116" s="80"/>
      <c r="E116" s="7"/>
      <c r="L116" s="1"/>
      <c r="R116" s="81"/>
    </row>
    <row r="117" spans="1:18" s="42" customFormat="1" x14ac:dyDescent="0.2">
      <c r="A117" s="80"/>
      <c r="E117" s="7"/>
      <c r="L117" s="1"/>
      <c r="R117" s="81"/>
    </row>
    <row r="118" spans="1:18" s="42" customFormat="1" x14ac:dyDescent="0.2">
      <c r="A118" s="80"/>
      <c r="E118" s="7"/>
      <c r="L118" s="1"/>
      <c r="R118" s="81"/>
    </row>
    <row r="119" spans="1:18" s="42" customFormat="1" x14ac:dyDescent="0.2">
      <c r="A119" s="80"/>
      <c r="E119" s="7"/>
      <c r="L119" s="1"/>
      <c r="R119" s="81"/>
    </row>
    <row r="120" spans="1:18" s="42" customFormat="1" x14ac:dyDescent="0.2">
      <c r="A120" s="80"/>
      <c r="E120" s="7"/>
      <c r="L120" s="1"/>
      <c r="R120" s="81"/>
    </row>
    <row r="121" spans="1:18" s="42" customFormat="1" x14ac:dyDescent="0.2">
      <c r="A121" s="80"/>
      <c r="E121" s="7"/>
      <c r="L121" s="1"/>
      <c r="R121" s="81"/>
    </row>
    <row r="122" spans="1:18" s="42" customFormat="1" x14ac:dyDescent="0.2">
      <c r="A122" s="80"/>
      <c r="E122" s="7"/>
      <c r="L122" s="1"/>
      <c r="R122" s="81"/>
    </row>
    <row r="123" spans="1:18" s="42" customFormat="1" x14ac:dyDescent="0.2">
      <c r="A123" s="80"/>
      <c r="E123" s="8"/>
      <c r="K123" s="1"/>
      <c r="L123" s="1"/>
      <c r="R123" s="81"/>
    </row>
    <row r="124" spans="1:18" s="42" customFormat="1" x14ac:dyDescent="0.2">
      <c r="A124" s="80"/>
      <c r="E124" s="8"/>
      <c r="K124" s="1"/>
      <c r="L124" s="1"/>
      <c r="R124" s="81"/>
    </row>
    <row r="125" spans="1:18" s="42" customFormat="1" x14ac:dyDescent="0.2">
      <c r="A125" s="80"/>
      <c r="E125" s="8"/>
      <c r="K125" s="1"/>
      <c r="L125" s="1"/>
      <c r="R125" s="81"/>
    </row>
    <row r="126" spans="1:18" s="42" customFormat="1" x14ac:dyDescent="0.2">
      <c r="A126" s="80"/>
      <c r="E126" s="8"/>
      <c r="K126" s="1"/>
      <c r="L126" s="1"/>
      <c r="R126" s="81"/>
    </row>
    <row r="127" spans="1:18" s="42" customFormat="1" x14ac:dyDescent="0.2">
      <c r="A127" s="80"/>
      <c r="E127" s="8"/>
      <c r="K127" s="1"/>
      <c r="L127" s="1"/>
      <c r="R127" s="81"/>
    </row>
    <row r="128" spans="1:18" s="42" customFormat="1" x14ac:dyDescent="0.2">
      <c r="A128" s="80"/>
      <c r="E128" s="8"/>
      <c r="K128" s="1"/>
      <c r="L128" s="1"/>
      <c r="R128" s="81"/>
    </row>
    <row r="129" spans="1:18" s="42" customFormat="1" x14ac:dyDescent="0.2">
      <c r="A129" s="80"/>
      <c r="E129" s="8"/>
      <c r="K129" s="1"/>
      <c r="L129" s="1"/>
      <c r="R129" s="81"/>
    </row>
    <row r="130" spans="1:18" s="42" customFormat="1" x14ac:dyDescent="0.2">
      <c r="A130" s="80"/>
      <c r="E130" s="8"/>
      <c r="K130" s="1"/>
      <c r="L130" s="1"/>
      <c r="R130" s="81"/>
    </row>
    <row r="131" spans="1:18" s="42" customFormat="1" x14ac:dyDescent="0.2">
      <c r="A131" s="80"/>
      <c r="E131" s="8"/>
      <c r="K131" s="1"/>
      <c r="L131" s="1"/>
      <c r="R131" s="81"/>
    </row>
    <row r="132" spans="1:18" s="42" customFormat="1" x14ac:dyDescent="0.2">
      <c r="A132" s="80"/>
      <c r="E132" s="8"/>
      <c r="K132" s="1"/>
      <c r="L132" s="1"/>
      <c r="R132" s="81"/>
    </row>
    <row r="133" spans="1:18" s="42" customFormat="1" x14ac:dyDescent="0.2">
      <c r="A133" s="80"/>
      <c r="E133" s="8"/>
      <c r="K133" s="1"/>
      <c r="L133" s="1"/>
      <c r="R133" s="81"/>
    </row>
    <row r="134" spans="1:18" s="42" customFormat="1" x14ac:dyDescent="0.2">
      <c r="A134" s="80"/>
      <c r="E134" s="8"/>
      <c r="K134" s="1"/>
      <c r="L134" s="1"/>
      <c r="R134" s="81"/>
    </row>
    <row r="135" spans="1:18" s="42" customFormat="1" x14ac:dyDescent="0.2">
      <c r="A135" s="80"/>
      <c r="E135" s="8"/>
      <c r="J135" s="1"/>
      <c r="K135" s="1"/>
      <c r="L135" s="1"/>
      <c r="R135" s="81"/>
    </row>
    <row r="136" spans="1:18" s="42" customFormat="1" x14ac:dyDescent="0.2">
      <c r="A136" s="80"/>
      <c r="E136" s="8"/>
      <c r="J136" s="1"/>
      <c r="K136" s="1"/>
      <c r="L136" s="1"/>
      <c r="R136" s="81"/>
    </row>
    <row r="137" spans="1:18" s="42" customFormat="1" x14ac:dyDescent="0.2">
      <c r="A137" s="80"/>
      <c r="E137" s="8"/>
      <c r="J137" s="1"/>
      <c r="K137" s="1"/>
      <c r="L137" s="1"/>
      <c r="R137" s="81"/>
    </row>
    <row r="138" spans="1:18" s="42" customFormat="1" x14ac:dyDescent="0.2">
      <c r="A138" s="80"/>
      <c r="E138" s="8"/>
      <c r="J138" s="1"/>
      <c r="K138" s="1"/>
      <c r="L138" s="1"/>
      <c r="R138" s="81"/>
    </row>
    <row r="139" spans="1:18" s="42" customFormat="1" x14ac:dyDescent="0.2">
      <c r="A139" s="80"/>
      <c r="E139" s="8"/>
      <c r="J139" s="1"/>
      <c r="K139" s="1"/>
      <c r="L139" s="1"/>
      <c r="R139" s="81"/>
    </row>
    <row r="140" spans="1:18" s="42" customFormat="1" x14ac:dyDescent="0.2">
      <c r="A140" s="80"/>
      <c r="E140" s="8"/>
      <c r="J140" s="1"/>
      <c r="K140" s="1"/>
      <c r="L140" s="1"/>
      <c r="R140" s="81"/>
    </row>
    <row r="141" spans="1:18" s="42" customFormat="1" x14ac:dyDescent="0.2">
      <c r="A141" s="80"/>
      <c r="E141" s="8"/>
      <c r="J141" s="1"/>
      <c r="K141" s="1"/>
      <c r="L141" s="1"/>
      <c r="R141" s="81"/>
    </row>
    <row r="142" spans="1:18" s="42" customFormat="1" x14ac:dyDescent="0.2">
      <c r="A142" s="80"/>
      <c r="E142" s="8"/>
      <c r="J142" s="1"/>
      <c r="K142" s="1"/>
      <c r="L142" s="1"/>
      <c r="R142" s="81"/>
    </row>
    <row r="143" spans="1:18" s="42" customFormat="1" x14ac:dyDescent="0.2">
      <c r="A143" s="80"/>
      <c r="E143" s="8"/>
      <c r="J143" s="1"/>
      <c r="K143" s="1"/>
      <c r="L143" s="1"/>
      <c r="R143" s="81"/>
    </row>
    <row r="144" spans="1:18" s="42" customFormat="1" x14ac:dyDescent="0.2">
      <c r="A144" s="80"/>
      <c r="E144" s="8"/>
      <c r="J144" s="1"/>
      <c r="K144" s="1"/>
      <c r="L144" s="1"/>
      <c r="R144" s="81"/>
    </row>
    <row r="145" spans="1:23" s="42" customFormat="1" x14ac:dyDescent="0.2">
      <c r="A145" s="80"/>
      <c r="E145" s="8"/>
      <c r="J145" s="1"/>
      <c r="K145" s="1"/>
      <c r="L145" s="1"/>
      <c r="R145" s="81"/>
    </row>
    <row r="146" spans="1:23" s="42" customFormat="1" x14ac:dyDescent="0.2">
      <c r="A146" s="80"/>
      <c r="E146" s="8"/>
      <c r="J146" s="1"/>
      <c r="K146" s="1"/>
      <c r="L146" s="1"/>
      <c r="R146" s="81"/>
    </row>
    <row r="147" spans="1:23" s="42" customFormat="1" x14ac:dyDescent="0.2">
      <c r="A147" s="80"/>
      <c r="E147" s="8"/>
      <c r="I147" s="1"/>
      <c r="J147" s="1"/>
      <c r="K147" s="1"/>
      <c r="L147" s="1"/>
      <c r="R147" s="81"/>
    </row>
    <row r="148" spans="1:23" s="42" customFormat="1" x14ac:dyDescent="0.2">
      <c r="A148" s="82"/>
      <c r="E148" s="8"/>
      <c r="I148" s="3"/>
      <c r="J148" s="3"/>
      <c r="K148" s="3"/>
      <c r="L148" s="3"/>
      <c r="R148" s="81"/>
    </row>
    <row r="149" spans="1:23" s="42" customFormat="1" x14ac:dyDescent="0.2">
      <c r="A149" s="82"/>
      <c r="E149" s="8"/>
      <c r="I149" s="3"/>
      <c r="J149" s="3"/>
      <c r="K149" s="3"/>
      <c r="L149" s="3"/>
      <c r="R149" s="81"/>
    </row>
    <row r="150" spans="1:23" s="42" customFormat="1" x14ac:dyDescent="0.2">
      <c r="A150" s="82"/>
      <c r="E150" s="8"/>
      <c r="I150" s="3"/>
      <c r="J150" s="3"/>
      <c r="K150" s="3"/>
      <c r="L150" s="3"/>
      <c r="R150" s="81"/>
    </row>
    <row r="151" spans="1:23" s="42" customFormat="1" x14ac:dyDescent="0.2">
      <c r="A151" s="82"/>
      <c r="E151" s="8"/>
      <c r="I151" s="3"/>
      <c r="J151" s="3"/>
      <c r="K151" s="3"/>
      <c r="L151" s="3"/>
      <c r="R151" s="81"/>
    </row>
    <row r="152" spans="1:23" s="42" customFormat="1" x14ac:dyDescent="0.2">
      <c r="A152" s="82"/>
      <c r="E152" s="8"/>
      <c r="I152" s="3"/>
      <c r="J152" s="3"/>
      <c r="K152" s="3"/>
      <c r="L152" s="3"/>
      <c r="R152" s="81"/>
    </row>
    <row r="153" spans="1:23" s="42" customFormat="1" x14ac:dyDescent="0.2">
      <c r="A153" s="82"/>
      <c r="E153" s="8"/>
      <c r="I153" s="3"/>
      <c r="J153" s="3"/>
      <c r="K153" s="3"/>
      <c r="L153" s="3"/>
      <c r="R153" s="81"/>
    </row>
    <row r="154" spans="1:23" s="42" customFormat="1" x14ac:dyDescent="0.2">
      <c r="A154" s="82"/>
      <c r="E154" s="8"/>
      <c r="I154" s="3"/>
      <c r="J154" s="3"/>
      <c r="K154" s="3"/>
      <c r="L154" s="3"/>
      <c r="R154" s="81"/>
    </row>
    <row r="155" spans="1:23" s="42" customFormat="1" x14ac:dyDescent="0.2">
      <c r="A155" s="82"/>
      <c r="E155" s="8"/>
      <c r="I155" s="3"/>
      <c r="J155" s="3"/>
      <c r="K155" s="3"/>
      <c r="L155" s="3"/>
      <c r="R155" s="81"/>
    </row>
    <row r="156" spans="1:23" s="42" customFormat="1" x14ac:dyDescent="0.2">
      <c r="A156" s="82"/>
      <c r="E156" s="8"/>
      <c r="I156" s="3"/>
      <c r="J156" s="3"/>
      <c r="K156" s="3"/>
      <c r="L156" s="3"/>
      <c r="R156" s="81"/>
    </row>
    <row r="157" spans="1:23" s="42" customFormat="1" x14ac:dyDescent="0.2">
      <c r="A157" s="82"/>
      <c r="E157" s="8"/>
      <c r="I157" s="3"/>
      <c r="J157" s="3"/>
      <c r="K157" s="3"/>
      <c r="L157" s="3"/>
      <c r="R157" s="81"/>
    </row>
    <row r="158" spans="1:23" s="78" customFormat="1" x14ac:dyDescent="0.2">
      <c r="A158" s="82"/>
      <c r="B158" s="42"/>
      <c r="C158" s="42"/>
      <c r="D158" s="42"/>
      <c r="E158" s="8"/>
      <c r="F158" s="42"/>
      <c r="G158" s="42"/>
      <c r="H158" s="42"/>
      <c r="I158" s="3"/>
      <c r="J158" s="3"/>
      <c r="K158" s="3"/>
      <c r="L158" s="3"/>
      <c r="M158" s="42"/>
      <c r="N158" s="42"/>
      <c r="O158" s="42"/>
      <c r="P158" s="42"/>
      <c r="Q158" s="42"/>
      <c r="R158" s="81"/>
      <c r="S158" s="42"/>
      <c r="T158" s="42"/>
      <c r="U158" s="42"/>
      <c r="V158" s="42"/>
      <c r="W158" s="42"/>
    </row>
    <row r="159" spans="1:23" s="78" customFormat="1" x14ac:dyDescent="0.2">
      <c r="A159" s="82"/>
      <c r="E159" s="8"/>
      <c r="F159" s="42"/>
      <c r="G159" s="3"/>
      <c r="H159" s="3"/>
      <c r="I159" s="98"/>
      <c r="J159" s="98"/>
      <c r="K159" s="98"/>
      <c r="L159" s="3"/>
      <c r="M159" s="42"/>
      <c r="N159" s="42"/>
      <c r="O159" s="42"/>
      <c r="P159" s="42"/>
      <c r="Q159" s="42"/>
      <c r="R159" s="81"/>
      <c r="S159" s="42"/>
      <c r="T159" s="42"/>
      <c r="U159" s="42"/>
      <c r="V159" s="42"/>
      <c r="W159" s="42"/>
    </row>
    <row r="160" spans="1:23" s="78" customFormat="1" x14ac:dyDescent="0.2">
      <c r="A160" s="82"/>
      <c r="E160" s="8"/>
      <c r="F160" s="42"/>
      <c r="G160" s="3"/>
      <c r="H160" s="3"/>
      <c r="I160" s="98"/>
      <c r="J160" s="98"/>
      <c r="K160" s="98"/>
      <c r="L160" s="3"/>
      <c r="M160" s="42"/>
      <c r="N160" s="42"/>
      <c r="O160" s="42"/>
      <c r="P160" s="42"/>
      <c r="Q160" s="42"/>
      <c r="R160" s="81"/>
      <c r="S160" s="42"/>
      <c r="T160" s="42"/>
      <c r="U160" s="42"/>
      <c r="V160" s="42"/>
      <c r="W160" s="42"/>
    </row>
    <row r="161" spans="1:17" x14ac:dyDescent="0.2">
      <c r="A161" s="82"/>
      <c r="B161" s="78"/>
      <c r="C161" s="78"/>
      <c r="D161" s="78"/>
      <c r="E161" s="8"/>
      <c r="F161" s="42"/>
      <c r="G161" s="3"/>
      <c r="H161" s="3"/>
      <c r="I161" s="98"/>
      <c r="J161" s="98"/>
      <c r="K161" s="98"/>
      <c r="M161" s="42"/>
      <c r="N161" s="42"/>
      <c r="O161" s="42"/>
      <c r="P161" s="42"/>
      <c r="Q161" s="42"/>
    </row>
    <row r="162" spans="1:17" x14ac:dyDescent="0.2">
      <c r="A162" s="82"/>
      <c r="E162" s="8"/>
      <c r="F162" s="3"/>
      <c r="G162" s="3"/>
      <c r="H162" s="3"/>
      <c r="M162" s="42"/>
      <c r="N162" s="42"/>
      <c r="O162" s="42"/>
      <c r="P162" s="42"/>
      <c r="Q162" s="42"/>
    </row>
    <row r="163" spans="1:17" x14ac:dyDescent="0.2">
      <c r="A163" s="82"/>
      <c r="E163" s="8"/>
      <c r="F163" s="3"/>
      <c r="G163" s="3"/>
      <c r="H163" s="3"/>
      <c r="M163" s="42"/>
      <c r="N163" s="42"/>
      <c r="O163" s="42"/>
      <c r="P163" s="42"/>
      <c r="Q163" s="42"/>
    </row>
    <row r="164" spans="1:17" x14ac:dyDescent="0.2">
      <c r="A164" s="82"/>
      <c r="E164" s="8"/>
      <c r="F164" s="3"/>
      <c r="G164" s="3"/>
      <c r="H164" s="3"/>
      <c r="M164" s="42"/>
      <c r="N164" s="42"/>
      <c r="O164" s="42"/>
      <c r="P164" s="42"/>
      <c r="Q164" s="42"/>
    </row>
    <row r="165" spans="1:17" x14ac:dyDescent="0.2">
      <c r="A165" s="82"/>
      <c r="E165" s="8"/>
      <c r="F165" s="3"/>
      <c r="G165" s="3"/>
      <c r="H165" s="3"/>
      <c r="M165" s="42"/>
      <c r="N165" s="42"/>
      <c r="O165" s="42"/>
      <c r="P165" s="42"/>
      <c r="Q165" s="42"/>
    </row>
    <row r="166" spans="1:17" x14ac:dyDescent="0.2">
      <c r="A166" s="82"/>
      <c r="E166" s="8"/>
      <c r="F166" s="4"/>
      <c r="G166" s="3"/>
      <c r="H166" s="3"/>
      <c r="M166" s="42"/>
      <c r="N166" s="42"/>
      <c r="O166" s="42"/>
      <c r="P166" s="42"/>
      <c r="Q166" s="42"/>
    </row>
    <row r="167" spans="1:17" x14ac:dyDescent="0.2">
      <c r="A167" s="82"/>
      <c r="E167" s="8"/>
      <c r="F167" s="4"/>
      <c r="G167" s="3"/>
      <c r="H167" s="3"/>
      <c r="M167" s="42"/>
      <c r="N167" s="42"/>
      <c r="O167" s="42"/>
      <c r="P167" s="42"/>
      <c r="Q167" s="42"/>
    </row>
    <row r="168" spans="1:17" x14ac:dyDescent="0.2">
      <c r="A168" s="82"/>
      <c r="E168" s="8"/>
      <c r="F168" s="4"/>
      <c r="G168" s="3"/>
      <c r="H168" s="3"/>
      <c r="M168" s="42"/>
      <c r="N168" s="42"/>
      <c r="O168" s="42"/>
      <c r="P168" s="42"/>
      <c r="Q168" s="42"/>
    </row>
    <row r="169" spans="1:17" x14ac:dyDescent="0.2">
      <c r="A169" s="82"/>
      <c r="E169" s="8"/>
      <c r="F169" s="4"/>
      <c r="G169" s="3"/>
      <c r="H169" s="3"/>
      <c r="M169" s="42"/>
      <c r="N169" s="42"/>
      <c r="O169" s="42"/>
      <c r="P169" s="42"/>
      <c r="Q169" s="42"/>
    </row>
    <row r="170" spans="1:17" x14ac:dyDescent="0.2">
      <c r="A170" s="82"/>
      <c r="E170" s="8"/>
      <c r="F170" s="4"/>
      <c r="G170" s="3"/>
      <c r="H170" s="3"/>
      <c r="M170" s="42"/>
      <c r="N170" s="42"/>
      <c r="O170" s="42"/>
      <c r="P170" s="42"/>
      <c r="Q170" s="42"/>
    </row>
    <row r="171" spans="1:17" x14ac:dyDescent="0.2">
      <c r="A171" s="82"/>
      <c r="E171" s="8"/>
      <c r="F171" s="3"/>
      <c r="G171" s="3"/>
      <c r="H171" s="3"/>
      <c r="M171" s="42"/>
      <c r="N171" s="42"/>
      <c r="O171" s="42"/>
      <c r="P171" s="42"/>
      <c r="Q171" s="42"/>
    </row>
    <row r="172" spans="1:17" x14ac:dyDescent="0.2">
      <c r="A172" s="82"/>
      <c r="E172" s="8"/>
      <c r="F172" s="3"/>
      <c r="G172" s="3"/>
      <c r="H172" s="3"/>
      <c r="M172" s="42"/>
      <c r="N172" s="42"/>
      <c r="O172" s="42"/>
      <c r="P172" s="42"/>
      <c r="Q172" s="42"/>
    </row>
    <row r="173" spans="1:17" x14ac:dyDescent="0.2">
      <c r="A173" s="82"/>
      <c r="E173" s="8"/>
      <c r="F173" s="3"/>
      <c r="G173" s="3"/>
      <c r="H173" s="3"/>
      <c r="M173" s="42"/>
      <c r="N173" s="42"/>
      <c r="O173" s="42"/>
      <c r="P173" s="42"/>
      <c r="Q173" s="42"/>
    </row>
    <row r="174" spans="1:17" x14ac:dyDescent="0.2">
      <c r="A174" s="82"/>
      <c r="E174" s="8"/>
      <c r="F174" s="3"/>
      <c r="G174" s="3"/>
      <c r="H174" s="3"/>
      <c r="M174" s="42"/>
      <c r="N174" s="42"/>
      <c r="O174" s="42"/>
      <c r="P174" s="42"/>
      <c r="Q174" s="42"/>
    </row>
    <row r="175" spans="1:17" x14ac:dyDescent="0.2">
      <c r="A175" s="82"/>
      <c r="E175" s="8"/>
      <c r="F175" s="3"/>
      <c r="G175" s="3"/>
      <c r="H175" s="3"/>
      <c r="M175" s="42"/>
      <c r="N175" s="42"/>
      <c r="O175" s="42"/>
      <c r="P175" s="42"/>
      <c r="Q175" s="42"/>
    </row>
    <row r="176" spans="1:17" x14ac:dyDescent="0.2">
      <c r="A176" s="82"/>
      <c r="E176" s="8"/>
      <c r="F176" s="3"/>
      <c r="G176" s="3"/>
      <c r="H176" s="3"/>
      <c r="M176" s="42"/>
      <c r="N176" s="42"/>
      <c r="O176" s="42"/>
      <c r="P176" s="42"/>
      <c r="Q176" s="42"/>
    </row>
    <row r="177" spans="1:17" x14ac:dyDescent="0.2">
      <c r="A177" s="82"/>
      <c r="E177" s="8"/>
      <c r="F177" s="3"/>
      <c r="G177" s="3"/>
      <c r="H177" s="3"/>
      <c r="M177" s="42"/>
      <c r="N177" s="42"/>
      <c r="O177" s="42"/>
      <c r="P177" s="42"/>
      <c r="Q177" s="42"/>
    </row>
    <row r="178" spans="1:17" x14ac:dyDescent="0.2">
      <c r="A178" s="82"/>
      <c r="E178" s="83"/>
      <c r="F178" s="3"/>
      <c r="G178" s="3"/>
      <c r="H178" s="3"/>
      <c r="M178" s="42"/>
      <c r="N178" s="42"/>
      <c r="O178" s="42"/>
      <c r="P178" s="42"/>
      <c r="Q178" s="42"/>
    </row>
    <row r="179" spans="1:17" x14ac:dyDescent="0.2">
      <c r="A179" s="82"/>
      <c r="E179" s="83"/>
      <c r="F179" s="3"/>
      <c r="G179" s="3"/>
      <c r="H179" s="3"/>
      <c r="M179" s="42"/>
      <c r="N179" s="42"/>
      <c r="O179" s="42"/>
      <c r="P179" s="42"/>
      <c r="Q179" s="42"/>
    </row>
    <row r="180" spans="1:17" x14ac:dyDescent="0.2">
      <c r="A180" s="82"/>
      <c r="E180" s="83"/>
      <c r="F180" s="3"/>
      <c r="G180" s="3"/>
      <c r="H180" s="3"/>
      <c r="M180" s="42"/>
      <c r="N180" s="42"/>
      <c r="O180" s="42"/>
      <c r="P180" s="42"/>
      <c r="Q180" s="42"/>
    </row>
    <row r="181" spans="1:17" x14ac:dyDescent="0.2">
      <c r="A181" s="82"/>
      <c r="E181" s="83"/>
      <c r="F181" s="3"/>
      <c r="G181" s="3"/>
      <c r="H181" s="3"/>
      <c r="M181" s="42"/>
      <c r="N181" s="42"/>
      <c r="O181" s="42"/>
      <c r="P181" s="42"/>
      <c r="Q181" s="42"/>
    </row>
    <row r="182" spans="1:17" x14ac:dyDescent="0.2">
      <c r="A182" s="82"/>
      <c r="E182" s="83"/>
      <c r="F182" s="3"/>
      <c r="G182" s="3"/>
      <c r="H182" s="3"/>
      <c r="M182" s="42"/>
      <c r="N182" s="42"/>
      <c r="O182" s="42"/>
      <c r="P182" s="42"/>
      <c r="Q182" s="42"/>
    </row>
    <row r="183" spans="1:17" x14ac:dyDescent="0.2">
      <c r="A183" s="82"/>
      <c r="E183" s="83"/>
      <c r="F183" s="3"/>
      <c r="G183" s="3"/>
      <c r="H183" s="3"/>
      <c r="M183" s="42"/>
      <c r="N183" s="42"/>
      <c r="O183" s="42"/>
      <c r="P183" s="42"/>
      <c r="Q183" s="42"/>
    </row>
    <row r="184" spans="1:17" x14ac:dyDescent="0.2">
      <c r="A184" s="82"/>
      <c r="D184" s="82"/>
      <c r="E184" s="82"/>
      <c r="F184" s="3"/>
      <c r="G184" s="3"/>
      <c r="H184" s="3"/>
      <c r="M184" s="42"/>
      <c r="N184" s="42"/>
      <c r="O184" s="42"/>
      <c r="P184" s="42"/>
      <c r="Q184" s="42"/>
    </row>
    <row r="185" spans="1:17" x14ac:dyDescent="0.2">
      <c r="A185" s="82"/>
      <c r="D185" s="82"/>
      <c r="E185" s="82"/>
      <c r="F185" s="3"/>
      <c r="G185" s="3"/>
      <c r="H185" s="3"/>
      <c r="M185" s="42"/>
      <c r="N185" s="42"/>
      <c r="O185" s="42"/>
      <c r="P185" s="42"/>
      <c r="Q185" s="42"/>
    </row>
    <row r="186" spans="1:17" x14ac:dyDescent="0.2">
      <c r="A186" s="82"/>
      <c r="D186" s="82"/>
      <c r="E186" s="82"/>
      <c r="F186" s="3"/>
      <c r="G186" s="3"/>
      <c r="H186" s="3"/>
      <c r="M186" s="42"/>
      <c r="N186" s="42"/>
      <c r="O186" s="42"/>
      <c r="P186" s="42"/>
      <c r="Q186" s="42"/>
    </row>
    <row r="187" spans="1:17" x14ac:dyDescent="0.2">
      <c r="A187" s="3"/>
      <c r="D187" s="3"/>
      <c r="E187" s="3"/>
      <c r="F187" s="3"/>
      <c r="G187" s="3"/>
      <c r="H187" s="3"/>
      <c r="M187" s="42"/>
      <c r="N187" s="42"/>
      <c r="O187" s="42"/>
      <c r="P187" s="42"/>
      <c r="Q187" s="42"/>
    </row>
    <row r="188" spans="1:17" x14ac:dyDescent="0.2">
      <c r="A188" s="3"/>
      <c r="D188" s="3"/>
      <c r="E188" s="3"/>
      <c r="F188" s="3"/>
      <c r="G188" s="3"/>
      <c r="H188" s="3"/>
      <c r="M188" s="42"/>
      <c r="N188" s="42"/>
      <c r="O188" s="42"/>
      <c r="P188" s="42"/>
      <c r="Q188" s="42"/>
    </row>
    <row r="189" spans="1:17" x14ac:dyDescent="0.2">
      <c r="A189" s="3"/>
      <c r="B189" s="3"/>
      <c r="C189" s="3"/>
      <c r="D189" s="3"/>
      <c r="E189" s="3"/>
      <c r="F189" s="3"/>
      <c r="G189" s="3"/>
      <c r="H189" s="3"/>
      <c r="M189" s="42"/>
      <c r="N189" s="42"/>
      <c r="O189" s="42"/>
      <c r="P189" s="42"/>
      <c r="Q189" s="42"/>
    </row>
    <row r="190" spans="1:17" x14ac:dyDescent="0.2">
      <c r="A190" s="3"/>
      <c r="B190" s="3"/>
      <c r="C190" s="3"/>
      <c r="D190" s="3"/>
      <c r="E190" s="3"/>
      <c r="F190" s="3"/>
      <c r="G190" s="3"/>
      <c r="H190" s="3"/>
      <c r="M190" s="42"/>
      <c r="N190" s="42"/>
      <c r="O190" s="42"/>
      <c r="P190" s="42"/>
      <c r="Q190" s="42"/>
    </row>
    <row r="191" spans="1:17" x14ac:dyDescent="0.2">
      <c r="A191" s="3"/>
      <c r="B191" s="3"/>
      <c r="C191" s="3"/>
      <c r="D191" s="3"/>
      <c r="E191" s="3"/>
      <c r="F191" s="3"/>
      <c r="G191" s="3"/>
      <c r="H191" s="3"/>
      <c r="M191" s="42"/>
      <c r="N191" s="42"/>
      <c r="O191" s="42"/>
      <c r="P191" s="42"/>
      <c r="Q191" s="42"/>
    </row>
    <row r="192" spans="1:17" x14ac:dyDescent="0.2">
      <c r="A192" s="3"/>
      <c r="B192" s="3"/>
      <c r="C192" s="3"/>
      <c r="D192" s="3"/>
      <c r="E192" s="3"/>
      <c r="F192" s="3"/>
      <c r="G192" s="3"/>
      <c r="H192" s="3"/>
      <c r="M192" s="42"/>
      <c r="N192" s="42"/>
      <c r="O192" s="42"/>
      <c r="P192" s="42"/>
      <c r="Q192" s="42"/>
    </row>
    <row r="193" spans="1:17" x14ac:dyDescent="0.2">
      <c r="A193" s="3"/>
      <c r="B193" s="3"/>
      <c r="C193" s="3"/>
      <c r="D193" s="3"/>
      <c r="E193" s="3"/>
      <c r="F193" s="3"/>
      <c r="G193" s="3"/>
      <c r="H193" s="3"/>
      <c r="M193" s="42"/>
      <c r="N193" s="42"/>
      <c r="O193" s="42"/>
      <c r="P193" s="42"/>
      <c r="Q193" s="42"/>
    </row>
    <row r="194" spans="1:17" x14ac:dyDescent="0.2">
      <c r="A194" s="3"/>
      <c r="B194" s="3"/>
      <c r="C194" s="3"/>
      <c r="D194" s="3"/>
      <c r="E194" s="3"/>
      <c r="F194" s="3"/>
      <c r="G194" s="3"/>
      <c r="H194" s="3"/>
      <c r="M194" s="42"/>
      <c r="N194" s="42"/>
      <c r="O194" s="42"/>
      <c r="P194" s="42"/>
      <c r="Q194" s="42"/>
    </row>
    <row r="195" spans="1:17" x14ac:dyDescent="0.2">
      <c r="A195" s="3"/>
      <c r="B195" s="3"/>
      <c r="C195" s="3"/>
      <c r="D195" s="3"/>
      <c r="E195" s="3"/>
      <c r="F195" s="3"/>
      <c r="G195" s="3"/>
      <c r="H195" s="3"/>
      <c r="M195" s="42"/>
      <c r="N195" s="42"/>
      <c r="O195" s="42"/>
      <c r="P195" s="42"/>
      <c r="Q195" s="42"/>
    </row>
    <row r="196" spans="1:17" x14ac:dyDescent="0.2">
      <c r="A196" s="3"/>
      <c r="B196" s="3"/>
      <c r="C196" s="3"/>
      <c r="D196" s="3"/>
      <c r="E196" s="3"/>
      <c r="F196" s="3"/>
      <c r="G196" s="3"/>
      <c r="H196" s="3"/>
      <c r="M196" s="42"/>
      <c r="N196" s="42"/>
      <c r="O196" s="42"/>
      <c r="P196" s="42"/>
      <c r="Q196" s="42"/>
    </row>
    <row r="197" spans="1:17" x14ac:dyDescent="0.2">
      <c r="A197" s="3"/>
      <c r="B197" s="3"/>
      <c r="C197" s="3"/>
      <c r="D197" s="3"/>
      <c r="E197" s="3"/>
      <c r="F197" s="3"/>
      <c r="G197" s="3"/>
      <c r="H197" s="3"/>
      <c r="M197" s="42"/>
      <c r="N197" s="42"/>
      <c r="O197" s="42"/>
      <c r="P197" s="42"/>
      <c r="Q197" s="42"/>
    </row>
    <row r="198" spans="1:17" x14ac:dyDescent="0.2">
      <c r="A198" s="3"/>
      <c r="B198" s="3"/>
      <c r="C198" s="3"/>
      <c r="D198" s="3"/>
      <c r="E198" s="3"/>
      <c r="F198" s="3"/>
      <c r="G198" s="3"/>
      <c r="H198" s="3"/>
      <c r="M198" s="42"/>
      <c r="N198" s="42"/>
      <c r="O198" s="42"/>
      <c r="P198" s="42"/>
      <c r="Q198" s="42"/>
    </row>
    <row r="199" spans="1:17" x14ac:dyDescent="0.2">
      <c r="A199" s="3"/>
      <c r="B199" s="3"/>
      <c r="C199" s="3"/>
      <c r="D199" s="3"/>
      <c r="E199" s="3"/>
      <c r="F199" s="3"/>
      <c r="G199" s="3"/>
      <c r="H199" s="3"/>
      <c r="M199" s="42"/>
      <c r="N199" s="42"/>
      <c r="O199" s="42"/>
      <c r="P199" s="42"/>
      <c r="Q199" s="42"/>
    </row>
    <row r="200" spans="1:17" x14ac:dyDescent="0.2">
      <c r="A200" s="3"/>
      <c r="B200" s="3"/>
      <c r="C200" s="3"/>
      <c r="D200" s="3"/>
      <c r="E200" s="3"/>
      <c r="F200" s="3"/>
      <c r="G200" s="3"/>
      <c r="H200" s="3"/>
      <c r="M200" s="42"/>
      <c r="N200" s="42"/>
      <c r="O200" s="42"/>
      <c r="P200" s="42"/>
      <c r="Q200" s="42"/>
    </row>
    <row r="201" spans="1:17" x14ac:dyDescent="0.2">
      <c r="A201" s="3"/>
      <c r="B201" s="3"/>
      <c r="C201" s="3"/>
      <c r="D201" s="3"/>
      <c r="E201" s="3"/>
      <c r="F201" s="3"/>
      <c r="G201" s="3"/>
      <c r="H201" s="3"/>
      <c r="M201" s="42"/>
      <c r="N201" s="42"/>
      <c r="O201" s="42"/>
      <c r="P201" s="42"/>
      <c r="Q201" s="42"/>
    </row>
    <row r="202" spans="1:17" x14ac:dyDescent="0.2">
      <c r="A202" s="3"/>
      <c r="B202" s="83"/>
      <c r="C202" s="83"/>
      <c r="D202" s="83"/>
      <c r="E202" s="83"/>
      <c r="F202" s="3"/>
      <c r="G202" s="3"/>
      <c r="H202" s="3"/>
      <c r="M202" s="42"/>
      <c r="N202" s="42"/>
      <c r="O202" s="42"/>
      <c r="P202" s="42"/>
      <c r="Q202" s="42"/>
    </row>
    <row r="203" spans="1:17" x14ac:dyDescent="0.2">
      <c r="A203" s="3"/>
      <c r="B203" s="83"/>
      <c r="C203" s="83"/>
      <c r="D203" s="83"/>
      <c r="E203" s="83"/>
      <c r="F203" s="3"/>
      <c r="G203" s="3"/>
      <c r="H203" s="3"/>
      <c r="M203" s="42"/>
      <c r="N203" s="42"/>
      <c r="O203" s="42"/>
      <c r="P203" s="42"/>
      <c r="Q203" s="42"/>
    </row>
    <row r="204" spans="1:17" x14ac:dyDescent="0.2">
      <c r="A204" s="3"/>
      <c r="B204" s="83"/>
      <c r="C204" s="83"/>
      <c r="D204" s="83"/>
      <c r="E204" s="83"/>
      <c r="F204" s="3"/>
      <c r="G204" s="3"/>
      <c r="H204" s="3"/>
      <c r="M204" s="42"/>
      <c r="N204" s="42"/>
      <c r="O204" s="42"/>
      <c r="P204" s="42"/>
      <c r="Q204" s="42"/>
    </row>
    <row r="205" spans="1:17" x14ac:dyDescent="0.2">
      <c r="A205" s="3"/>
      <c r="B205" s="83"/>
      <c r="C205" s="83"/>
      <c r="D205" s="83"/>
      <c r="E205" s="83"/>
      <c r="F205" s="3"/>
      <c r="G205" s="3"/>
      <c r="H205" s="3"/>
      <c r="M205" s="42"/>
      <c r="N205" s="42"/>
      <c r="O205" s="42"/>
      <c r="P205" s="42"/>
      <c r="Q205" s="42"/>
    </row>
    <row r="206" spans="1:17" x14ac:dyDescent="0.2">
      <c r="A206" s="3"/>
      <c r="B206" s="83"/>
      <c r="C206" s="83"/>
      <c r="D206" s="83"/>
      <c r="E206" s="83"/>
      <c r="F206" s="3"/>
      <c r="G206" s="3"/>
      <c r="H206" s="3"/>
      <c r="M206" s="42"/>
      <c r="N206" s="42"/>
      <c r="O206" s="42"/>
      <c r="P206" s="42"/>
      <c r="Q206" s="42"/>
    </row>
    <row r="207" spans="1:17" x14ac:dyDescent="0.2">
      <c r="A207" s="3"/>
      <c r="B207" s="83"/>
      <c r="C207" s="83"/>
      <c r="D207" s="83"/>
      <c r="E207" s="83"/>
      <c r="F207" s="3"/>
      <c r="G207" s="3"/>
      <c r="H207" s="3"/>
      <c r="M207" s="42"/>
      <c r="N207" s="42"/>
      <c r="O207" s="42"/>
      <c r="P207" s="42"/>
      <c r="Q207" s="42"/>
    </row>
    <row r="208" spans="1:17" x14ac:dyDescent="0.2">
      <c r="A208" s="3"/>
      <c r="B208" s="83"/>
      <c r="C208" s="83"/>
      <c r="D208" s="83"/>
      <c r="E208" s="83"/>
      <c r="F208" s="3"/>
      <c r="G208" s="3"/>
      <c r="H208" s="3"/>
      <c r="M208" s="42"/>
      <c r="N208" s="42"/>
      <c r="O208" s="42"/>
      <c r="P208" s="42"/>
      <c r="Q208" s="42"/>
    </row>
    <row r="209" spans="1:17" x14ac:dyDescent="0.2">
      <c r="A209" s="3"/>
      <c r="B209" s="83"/>
      <c r="C209" s="83"/>
      <c r="D209" s="83"/>
      <c r="E209" s="83"/>
      <c r="F209" s="3"/>
      <c r="G209" s="3"/>
      <c r="H209" s="3"/>
      <c r="M209" s="42"/>
      <c r="N209" s="42"/>
      <c r="O209" s="42"/>
      <c r="P209" s="42"/>
      <c r="Q209" s="42"/>
    </row>
    <row r="210" spans="1:17" x14ac:dyDescent="0.2">
      <c r="A210" s="3"/>
      <c r="B210" s="83"/>
      <c r="C210" s="83"/>
      <c r="D210" s="83"/>
      <c r="E210" s="83"/>
      <c r="F210" s="3"/>
      <c r="G210" s="3"/>
      <c r="H210" s="3"/>
      <c r="M210" s="42"/>
      <c r="N210" s="42"/>
      <c r="O210" s="42"/>
      <c r="P210" s="42"/>
      <c r="Q210" s="42"/>
    </row>
    <row r="211" spans="1:17" x14ac:dyDescent="0.2">
      <c r="A211" s="3"/>
      <c r="B211" s="83"/>
      <c r="C211" s="83"/>
      <c r="D211" s="83"/>
      <c r="E211" s="83"/>
      <c r="F211" s="3"/>
      <c r="G211" s="3"/>
      <c r="H211" s="3"/>
      <c r="M211" s="42"/>
      <c r="N211" s="42"/>
      <c r="O211" s="42"/>
      <c r="P211" s="42"/>
      <c r="Q211" s="42"/>
    </row>
    <row r="212" spans="1:17" x14ac:dyDescent="0.2">
      <c r="A212" s="3"/>
      <c r="B212" s="83"/>
      <c r="C212" s="83"/>
      <c r="D212" s="83"/>
      <c r="E212" s="83"/>
      <c r="F212" s="3"/>
      <c r="G212" s="3"/>
      <c r="H212" s="3"/>
      <c r="M212" s="42"/>
      <c r="N212" s="42"/>
      <c r="O212" s="42"/>
      <c r="P212" s="42"/>
      <c r="Q212" s="42"/>
    </row>
    <row r="213" spans="1:17" x14ac:dyDescent="0.2">
      <c r="A213" s="3"/>
      <c r="B213" s="83"/>
      <c r="C213" s="83"/>
      <c r="D213" s="83"/>
      <c r="E213" s="83"/>
      <c r="F213" s="3"/>
      <c r="G213" s="3"/>
      <c r="H213" s="3"/>
      <c r="M213" s="42"/>
      <c r="N213" s="42"/>
      <c r="O213" s="42"/>
      <c r="P213" s="42"/>
      <c r="Q213" s="42"/>
    </row>
    <row r="214" spans="1:17" x14ac:dyDescent="0.2">
      <c r="A214" s="3"/>
      <c r="B214" s="83"/>
      <c r="C214" s="83"/>
      <c r="D214" s="83"/>
      <c r="E214" s="83"/>
      <c r="F214" s="3"/>
      <c r="G214" s="3"/>
      <c r="H214" s="3"/>
      <c r="M214" s="42"/>
      <c r="N214" s="42"/>
      <c r="O214" s="42"/>
      <c r="P214" s="42"/>
      <c r="Q214" s="42"/>
    </row>
    <row r="215" spans="1:17" x14ac:dyDescent="0.2">
      <c r="A215" s="3"/>
      <c r="B215" s="83"/>
      <c r="C215" s="83"/>
      <c r="D215" s="83"/>
      <c r="E215" s="83"/>
      <c r="F215" s="3"/>
      <c r="G215" s="3"/>
      <c r="H215" s="3"/>
      <c r="M215" s="42"/>
      <c r="N215" s="42"/>
      <c r="O215" s="42"/>
      <c r="P215" s="42"/>
      <c r="Q215" s="42"/>
    </row>
    <row r="216" spans="1:17" x14ac:dyDescent="0.2">
      <c r="A216" s="3"/>
      <c r="B216" s="83"/>
      <c r="C216" s="83"/>
      <c r="D216" s="83"/>
      <c r="E216" s="83"/>
      <c r="F216" s="3"/>
      <c r="G216" s="3"/>
      <c r="H216" s="3"/>
      <c r="M216" s="42"/>
      <c r="N216" s="42"/>
      <c r="O216" s="42"/>
      <c r="P216" s="42"/>
      <c r="Q216" s="42"/>
    </row>
    <row r="217" spans="1:17" x14ac:dyDescent="0.2">
      <c r="A217" s="3"/>
      <c r="B217" s="83"/>
      <c r="C217" s="83"/>
      <c r="D217" s="83"/>
      <c r="E217" s="83"/>
      <c r="F217" s="3"/>
      <c r="G217" s="3"/>
      <c r="H217" s="3"/>
      <c r="M217" s="42"/>
      <c r="N217" s="42"/>
      <c r="O217" s="42"/>
      <c r="P217" s="42"/>
      <c r="Q217" s="42"/>
    </row>
    <row r="218" spans="1:17" x14ac:dyDescent="0.2">
      <c r="A218" s="3"/>
      <c r="B218" s="83"/>
      <c r="C218" s="83"/>
      <c r="D218" s="83"/>
      <c r="E218" s="83"/>
      <c r="F218" s="3"/>
      <c r="G218" s="3"/>
      <c r="H218" s="3"/>
      <c r="M218" s="42"/>
      <c r="N218" s="42"/>
      <c r="O218" s="42"/>
      <c r="P218" s="42"/>
      <c r="Q218" s="42"/>
    </row>
    <row r="219" spans="1:17" x14ac:dyDescent="0.2">
      <c r="A219" s="3"/>
      <c r="B219" s="83"/>
      <c r="C219" s="83"/>
      <c r="D219" s="83"/>
      <c r="E219" s="83"/>
      <c r="F219" s="3"/>
      <c r="G219" s="3"/>
      <c r="H219" s="3"/>
      <c r="M219" s="42"/>
      <c r="N219" s="42"/>
      <c r="O219" s="42"/>
      <c r="P219" s="42"/>
      <c r="Q219" s="42"/>
    </row>
    <row r="220" spans="1:17" x14ac:dyDescent="0.2">
      <c r="A220" s="3"/>
      <c r="B220" s="83"/>
      <c r="C220" s="83"/>
      <c r="D220" s="83"/>
      <c r="E220" s="83"/>
      <c r="F220" s="3"/>
      <c r="G220" s="3"/>
      <c r="H220" s="3"/>
      <c r="M220" s="42"/>
      <c r="N220" s="42"/>
      <c r="O220" s="42"/>
      <c r="P220" s="42"/>
      <c r="Q220" s="42"/>
    </row>
    <row r="221" spans="1:17" x14ac:dyDescent="0.2">
      <c r="A221" s="3"/>
      <c r="B221" s="83"/>
      <c r="C221" s="83"/>
      <c r="D221" s="83"/>
      <c r="E221" s="83"/>
      <c r="F221" s="3"/>
      <c r="G221" s="3"/>
      <c r="H221" s="3"/>
      <c r="M221" s="42"/>
      <c r="N221" s="42"/>
      <c r="O221" s="42"/>
      <c r="P221" s="42"/>
      <c r="Q221" s="42"/>
    </row>
    <row r="222" spans="1:17" x14ac:dyDescent="0.2">
      <c r="A222" s="3"/>
      <c r="B222" s="83"/>
      <c r="C222" s="83"/>
      <c r="D222" s="83"/>
      <c r="E222" s="83"/>
      <c r="F222" s="3"/>
      <c r="G222" s="3"/>
      <c r="H222" s="3"/>
      <c r="M222" s="42"/>
      <c r="N222" s="42"/>
      <c r="O222" s="42"/>
      <c r="P222" s="42"/>
      <c r="Q222" s="42"/>
    </row>
    <row r="223" spans="1:17" x14ac:dyDescent="0.2">
      <c r="A223" s="3"/>
      <c r="B223" s="83"/>
      <c r="C223" s="83"/>
      <c r="D223" s="83"/>
      <c r="E223" s="83"/>
      <c r="F223" s="3"/>
      <c r="G223" s="3"/>
      <c r="H223" s="3"/>
      <c r="M223" s="42"/>
      <c r="N223" s="42"/>
      <c r="O223" s="42"/>
      <c r="P223" s="42"/>
      <c r="Q223" s="42"/>
    </row>
    <row r="224" spans="1:17" x14ac:dyDescent="0.2">
      <c r="A224" s="3"/>
      <c r="B224" s="83"/>
      <c r="C224" s="83"/>
      <c r="D224" s="83"/>
      <c r="E224" s="83"/>
      <c r="F224" s="3"/>
      <c r="G224" s="3"/>
      <c r="H224" s="3"/>
      <c r="M224" s="42"/>
      <c r="N224" s="42"/>
      <c r="O224" s="42"/>
      <c r="P224" s="42"/>
      <c r="Q224" s="42"/>
    </row>
    <row r="225" spans="1:17" x14ac:dyDescent="0.2">
      <c r="A225" s="3"/>
      <c r="B225" s="83"/>
      <c r="C225" s="83"/>
      <c r="D225" s="83"/>
      <c r="E225" s="83"/>
      <c r="F225" s="3"/>
      <c r="G225" s="3"/>
      <c r="H225" s="3"/>
      <c r="M225" s="42"/>
      <c r="N225" s="42"/>
      <c r="O225" s="42"/>
      <c r="P225" s="42"/>
      <c r="Q225" s="42"/>
    </row>
    <row r="226" spans="1:17" x14ac:dyDescent="0.2">
      <c r="A226" s="3"/>
      <c r="B226" s="83"/>
      <c r="C226" s="83"/>
      <c r="D226" s="83"/>
      <c r="E226" s="83"/>
      <c r="F226" s="3"/>
      <c r="G226" s="3"/>
      <c r="H226" s="3"/>
      <c r="M226" s="42"/>
      <c r="N226" s="42"/>
      <c r="O226" s="42"/>
      <c r="P226" s="42"/>
      <c r="Q226" s="42"/>
    </row>
    <row r="227" spans="1:17" x14ac:dyDescent="0.2">
      <c r="A227" s="3"/>
      <c r="B227" s="83"/>
      <c r="C227" s="83"/>
      <c r="D227" s="83"/>
      <c r="E227" s="83"/>
      <c r="F227" s="3"/>
      <c r="G227" s="3"/>
      <c r="H227" s="3"/>
      <c r="M227" s="42"/>
      <c r="Q227" s="42"/>
    </row>
    <row r="228" spans="1:17" x14ac:dyDescent="0.2">
      <c r="A228" s="3"/>
      <c r="B228" s="83"/>
      <c r="C228" s="83"/>
      <c r="D228" s="83"/>
      <c r="E228" s="83"/>
      <c r="F228" s="3"/>
      <c r="G228" s="3"/>
      <c r="H228" s="3"/>
      <c r="M228" s="42"/>
      <c r="Q228" s="42"/>
    </row>
    <row r="229" spans="1:17" x14ac:dyDescent="0.2">
      <c r="A229" s="3"/>
      <c r="B229" s="83"/>
      <c r="C229" s="83"/>
      <c r="D229" s="83"/>
      <c r="E229" s="83"/>
      <c r="F229" s="3"/>
      <c r="G229" s="3"/>
      <c r="H229" s="3"/>
      <c r="M229" s="42"/>
      <c r="Q229" s="42"/>
    </row>
    <row r="230" spans="1:17" x14ac:dyDescent="0.2">
      <c r="A230" s="3"/>
      <c r="B230" s="83"/>
      <c r="C230" s="83"/>
      <c r="D230" s="83"/>
      <c r="E230" s="83"/>
      <c r="F230" s="3"/>
      <c r="G230" s="3"/>
      <c r="H230" s="3"/>
      <c r="M230" s="42"/>
      <c r="Q230" s="42"/>
    </row>
    <row r="231" spans="1:17" x14ac:dyDescent="0.2">
      <c r="A231" s="3"/>
      <c r="B231" s="83"/>
      <c r="C231" s="83"/>
      <c r="D231" s="83"/>
      <c r="E231" s="83"/>
      <c r="F231" s="3"/>
      <c r="G231" s="3"/>
      <c r="H231" s="3"/>
      <c r="M231" s="42"/>
      <c r="Q231" s="42"/>
    </row>
    <row r="232" spans="1:17" x14ac:dyDescent="0.2">
      <c r="A232" s="3"/>
      <c r="B232" s="83"/>
      <c r="C232" s="83"/>
      <c r="D232" s="83"/>
      <c r="E232" s="83"/>
      <c r="F232" s="3"/>
      <c r="G232" s="3"/>
      <c r="H232" s="3"/>
      <c r="M232" s="42"/>
      <c r="Q232" s="42"/>
    </row>
    <row r="233" spans="1:17" x14ac:dyDescent="0.2">
      <c r="A233" s="3"/>
      <c r="B233" s="83"/>
      <c r="C233" s="83"/>
      <c r="D233" s="83"/>
      <c r="E233" s="83"/>
      <c r="F233" s="3"/>
      <c r="G233" s="3"/>
      <c r="H233" s="3"/>
      <c r="M233" s="42"/>
      <c r="Q233" s="42"/>
    </row>
    <row r="234" spans="1:17" x14ac:dyDescent="0.2">
      <c r="A234" s="3"/>
      <c r="B234" s="83"/>
      <c r="C234" s="83"/>
      <c r="D234" s="83"/>
      <c r="E234" s="83"/>
      <c r="F234" s="3"/>
      <c r="G234" s="3"/>
      <c r="H234" s="3"/>
      <c r="M234" s="42"/>
      <c r="Q234" s="42"/>
    </row>
    <row r="235" spans="1:17" x14ac:dyDescent="0.2">
      <c r="A235" s="3"/>
      <c r="B235" s="83"/>
      <c r="C235" s="83"/>
      <c r="D235" s="83"/>
      <c r="E235" s="83"/>
      <c r="F235" s="3"/>
      <c r="G235" s="3"/>
      <c r="H235" s="3"/>
      <c r="M235" s="42"/>
      <c r="Q235" s="42"/>
    </row>
    <row r="236" spans="1:17" x14ac:dyDescent="0.2">
      <c r="A236" s="3"/>
      <c r="B236" s="83"/>
      <c r="C236" s="83"/>
      <c r="D236" s="83"/>
      <c r="E236" s="83"/>
      <c r="F236" s="3"/>
      <c r="G236" s="3"/>
      <c r="H236" s="3"/>
      <c r="M236" s="42"/>
      <c r="Q236" s="42"/>
    </row>
    <row r="237" spans="1:17" x14ac:dyDescent="0.2">
      <c r="A237" s="3"/>
      <c r="B237" s="83"/>
      <c r="C237" s="83"/>
      <c r="D237" s="83"/>
      <c r="E237" s="83"/>
      <c r="F237" s="3"/>
      <c r="G237" s="3"/>
      <c r="H237" s="3"/>
      <c r="M237" s="42"/>
      <c r="Q237" s="42"/>
    </row>
    <row r="238" spans="1:17" x14ac:dyDescent="0.2">
      <c r="A238" s="3"/>
      <c r="B238" s="83"/>
      <c r="C238" s="83"/>
      <c r="D238" s="83"/>
      <c r="E238" s="83"/>
      <c r="F238" s="3"/>
      <c r="G238" s="3"/>
      <c r="H238" s="3"/>
      <c r="M238" s="42"/>
      <c r="Q238" s="42"/>
    </row>
    <row r="239" spans="1:17" x14ac:dyDescent="0.2">
      <c r="A239" s="3"/>
      <c r="B239" s="83"/>
      <c r="C239" s="83"/>
      <c r="D239" s="83"/>
      <c r="E239" s="83"/>
      <c r="F239" s="3"/>
      <c r="G239" s="3"/>
      <c r="H239" s="3"/>
      <c r="M239" s="42"/>
      <c r="Q239" s="42"/>
    </row>
    <row r="240" spans="1:17" x14ac:dyDescent="0.2">
      <c r="A240" s="3"/>
      <c r="B240" s="83"/>
      <c r="C240" s="83"/>
      <c r="D240" s="83"/>
      <c r="E240" s="83"/>
      <c r="F240" s="3"/>
      <c r="G240" s="3"/>
      <c r="H240" s="3"/>
      <c r="M240" s="42"/>
      <c r="Q240" s="42"/>
    </row>
    <row r="241" spans="1:17" x14ac:dyDescent="0.2">
      <c r="A241" s="3"/>
      <c r="B241" s="83"/>
      <c r="C241" s="83"/>
      <c r="D241" s="83"/>
      <c r="E241" s="83"/>
      <c r="F241" s="3"/>
      <c r="G241" s="3"/>
      <c r="H241" s="3"/>
      <c r="M241" s="42"/>
      <c r="Q241" s="42"/>
    </row>
    <row r="242" spans="1:17" x14ac:dyDescent="0.2">
      <c r="A242" s="3"/>
      <c r="B242" s="83"/>
      <c r="C242" s="83"/>
      <c r="D242" s="83"/>
      <c r="E242" s="83"/>
      <c r="F242" s="3"/>
      <c r="G242" s="3"/>
      <c r="H242" s="3"/>
      <c r="M242" s="42"/>
      <c r="Q242" s="42"/>
    </row>
    <row r="243" spans="1:17" x14ac:dyDescent="0.2">
      <c r="A243" s="3"/>
      <c r="B243" s="83"/>
      <c r="C243" s="83"/>
      <c r="D243" s="83"/>
      <c r="E243" s="83"/>
      <c r="F243" s="3"/>
      <c r="G243" s="3"/>
      <c r="H243" s="3"/>
      <c r="M243" s="42"/>
      <c r="Q243" s="42"/>
    </row>
    <row r="244" spans="1:17" x14ac:dyDescent="0.2">
      <c r="A244" s="3"/>
      <c r="B244" s="83"/>
      <c r="C244" s="83"/>
      <c r="D244" s="83"/>
      <c r="E244" s="83"/>
      <c r="F244" s="3"/>
      <c r="G244" s="3"/>
      <c r="H244" s="3"/>
      <c r="M244" s="42"/>
      <c r="Q244" s="42"/>
    </row>
    <row r="245" spans="1:17" x14ac:dyDescent="0.2">
      <c r="A245" s="3"/>
      <c r="B245" s="83"/>
      <c r="C245" s="83"/>
      <c r="D245" s="83"/>
      <c r="E245" s="83"/>
      <c r="F245" s="3"/>
      <c r="G245" s="3"/>
      <c r="H245" s="3"/>
      <c r="M245" s="42"/>
      <c r="Q245" s="42"/>
    </row>
    <row r="246" spans="1:17" x14ac:dyDescent="0.2">
      <c r="A246" s="3"/>
      <c r="B246" s="83"/>
      <c r="C246" s="83"/>
      <c r="D246" s="83"/>
      <c r="E246" s="83"/>
      <c r="F246" s="3"/>
      <c r="G246" s="3"/>
      <c r="H246" s="3"/>
      <c r="M246" s="42"/>
      <c r="Q246" s="42"/>
    </row>
    <row r="247" spans="1:17" x14ac:dyDescent="0.2">
      <c r="A247" s="3"/>
      <c r="B247" s="83"/>
      <c r="C247" s="83"/>
      <c r="D247" s="83"/>
      <c r="E247" s="83"/>
      <c r="F247" s="3"/>
      <c r="G247" s="3"/>
      <c r="H247" s="3"/>
      <c r="M247" s="42"/>
      <c r="Q247" s="42"/>
    </row>
    <row r="248" spans="1:17" x14ac:dyDescent="0.2">
      <c r="A248" s="3"/>
      <c r="B248" s="83"/>
      <c r="C248" s="83"/>
      <c r="D248" s="83"/>
      <c r="E248" s="83"/>
      <c r="F248" s="3"/>
      <c r="G248" s="3"/>
      <c r="H248" s="3"/>
      <c r="M248" s="42"/>
      <c r="Q248" s="42"/>
    </row>
    <row r="249" spans="1:17" x14ac:dyDescent="0.2">
      <c r="A249" s="3"/>
      <c r="B249" s="83"/>
      <c r="C249" s="83"/>
      <c r="D249" s="83"/>
      <c r="E249" s="83"/>
      <c r="F249" s="3"/>
      <c r="G249" s="3"/>
      <c r="H249" s="3"/>
      <c r="M249" s="42"/>
      <c r="Q249" s="42"/>
    </row>
    <row r="250" spans="1:17" x14ac:dyDescent="0.2">
      <c r="A250" s="3"/>
      <c r="B250" s="83"/>
      <c r="C250" s="83"/>
      <c r="D250" s="83"/>
      <c r="E250" s="83"/>
      <c r="F250" s="3"/>
      <c r="G250" s="3"/>
      <c r="H250" s="3"/>
      <c r="M250" s="42"/>
      <c r="Q250" s="42"/>
    </row>
    <row r="251" spans="1:17" x14ac:dyDescent="0.2">
      <c r="A251" s="3"/>
      <c r="B251" s="3"/>
      <c r="C251" s="3"/>
      <c r="D251" s="3"/>
      <c r="E251" s="3"/>
      <c r="F251" s="3"/>
      <c r="G251" s="3"/>
      <c r="H251" s="3"/>
      <c r="M251" s="42"/>
      <c r="Q251" s="42"/>
    </row>
    <row r="252" spans="1:17" x14ac:dyDescent="0.2">
      <c r="A252" s="3"/>
      <c r="B252" s="3"/>
      <c r="C252" s="3"/>
      <c r="D252" s="3"/>
      <c r="E252" s="3"/>
      <c r="F252" s="3"/>
      <c r="G252" s="3"/>
      <c r="H252" s="3"/>
      <c r="M252" s="42"/>
      <c r="Q252" s="42"/>
    </row>
    <row r="253" spans="1:17" x14ac:dyDescent="0.2">
      <c r="A253" s="3"/>
      <c r="B253" s="3"/>
      <c r="C253" s="3"/>
      <c r="D253" s="3"/>
      <c r="E253" s="3"/>
      <c r="F253" s="3"/>
      <c r="G253" s="3"/>
      <c r="H253" s="3"/>
      <c r="M253" s="42"/>
      <c r="Q253" s="42"/>
    </row>
    <row r="254" spans="1:17" x14ac:dyDescent="0.2">
      <c r="A254" s="3"/>
      <c r="B254" s="3"/>
      <c r="C254" s="3"/>
      <c r="D254" s="3"/>
      <c r="E254" s="3"/>
      <c r="F254" s="3"/>
      <c r="G254" s="3"/>
      <c r="H254" s="3"/>
      <c r="M254" s="42"/>
      <c r="Q254" s="42"/>
    </row>
    <row r="255" spans="1:17" x14ac:dyDescent="0.2">
      <c r="A255" s="3"/>
      <c r="B255" s="3"/>
      <c r="C255" s="3"/>
      <c r="D255" s="3"/>
      <c r="E255" s="3"/>
      <c r="F255" s="3"/>
      <c r="G255" s="3"/>
      <c r="H255" s="3"/>
      <c r="M255" s="42"/>
      <c r="Q255" s="42"/>
    </row>
    <row r="256" spans="1:17" x14ac:dyDescent="0.2">
      <c r="A256" s="3"/>
      <c r="B256" s="3"/>
      <c r="C256" s="3"/>
      <c r="D256" s="3"/>
      <c r="E256" s="3"/>
      <c r="F256" s="3"/>
      <c r="G256" s="3"/>
      <c r="H256" s="3"/>
    </row>
    <row r="257" spans="1:8" x14ac:dyDescent="0.2">
      <c r="A257" s="3"/>
      <c r="B257" s="3"/>
      <c r="C257" s="3"/>
      <c r="D257" s="3"/>
      <c r="E257" s="3"/>
      <c r="F257" s="3"/>
      <c r="G257" s="3"/>
      <c r="H257" s="3"/>
    </row>
    <row r="258" spans="1:8" x14ac:dyDescent="0.2">
      <c r="A258" s="3"/>
      <c r="B258" s="3"/>
      <c r="C258" s="3"/>
      <c r="D258" s="3"/>
      <c r="E258" s="3"/>
      <c r="F258" s="3"/>
      <c r="G258" s="3"/>
      <c r="H258" s="3"/>
    </row>
    <row r="259" spans="1:8" x14ac:dyDescent="0.2">
      <c r="A259" s="3"/>
      <c r="B259" s="3"/>
      <c r="C259" s="3"/>
      <c r="D259" s="3"/>
      <c r="E259" s="3"/>
      <c r="F259" s="3"/>
      <c r="G259" s="3"/>
      <c r="H259" s="3"/>
    </row>
    <row r="260" spans="1:8" x14ac:dyDescent="0.2">
      <c r="A260" s="3"/>
      <c r="B260" s="3"/>
      <c r="C260" s="3"/>
      <c r="D260" s="3"/>
      <c r="E260" s="3"/>
      <c r="F260" s="3"/>
      <c r="G260" s="3"/>
      <c r="H260" s="3"/>
    </row>
    <row r="261" spans="1:8" x14ac:dyDescent="0.2">
      <c r="A261" s="3"/>
      <c r="B261" s="3"/>
      <c r="C261" s="3"/>
      <c r="D261" s="3"/>
      <c r="E261" s="3"/>
      <c r="F261" s="3"/>
      <c r="G261" s="3"/>
      <c r="H261" s="3"/>
    </row>
    <row r="262" spans="1:8" x14ac:dyDescent="0.2">
      <c r="A262" s="3"/>
      <c r="B262" s="3"/>
      <c r="C262" s="3"/>
      <c r="D262" s="3"/>
      <c r="E262" s="3"/>
      <c r="F262" s="3"/>
      <c r="G262" s="3"/>
      <c r="H262" s="3"/>
    </row>
    <row r="263" spans="1:8" x14ac:dyDescent="0.2">
      <c r="A263" s="3"/>
      <c r="B263" s="3"/>
      <c r="C263" s="3"/>
      <c r="D263" s="3"/>
      <c r="E263" s="3"/>
      <c r="F263" s="3"/>
      <c r="G263" s="3"/>
      <c r="H263" s="3"/>
    </row>
    <row r="264" spans="1:8" x14ac:dyDescent="0.2">
      <c r="A264" s="3"/>
      <c r="B264" s="3"/>
      <c r="C264" s="3"/>
      <c r="D264" s="3"/>
      <c r="E264" s="3"/>
      <c r="F264" s="3"/>
      <c r="G264" s="3"/>
      <c r="H264" s="3"/>
    </row>
    <row r="265" spans="1:8" x14ac:dyDescent="0.2">
      <c r="A265" s="3"/>
      <c r="B265" s="3"/>
      <c r="C265" s="3"/>
      <c r="D265" s="3"/>
      <c r="E265" s="3"/>
      <c r="F265" s="3"/>
      <c r="G265" s="3"/>
      <c r="H265" s="3"/>
    </row>
    <row r="266" spans="1:8" x14ac:dyDescent="0.2">
      <c r="A266" s="3"/>
      <c r="B266" s="3"/>
      <c r="C266" s="3"/>
      <c r="D266" s="3"/>
      <c r="E266" s="3"/>
      <c r="F266" s="3"/>
      <c r="G266" s="3"/>
      <c r="H266" s="3"/>
    </row>
    <row r="267" spans="1:8" x14ac:dyDescent="0.2">
      <c r="A267" s="3"/>
      <c r="B267" s="3"/>
      <c r="C267" s="3"/>
      <c r="D267" s="3"/>
      <c r="E267" s="3"/>
      <c r="F267" s="3"/>
      <c r="G267" s="3"/>
      <c r="H267" s="3"/>
    </row>
    <row r="268" spans="1:8" x14ac:dyDescent="0.2">
      <c r="A268" s="3"/>
      <c r="B268" s="3"/>
      <c r="C268" s="3"/>
      <c r="D268" s="3"/>
      <c r="E268" s="3"/>
      <c r="F268" s="3"/>
      <c r="G268" s="3"/>
      <c r="H268" s="3"/>
    </row>
    <row r="269" spans="1:8" x14ac:dyDescent="0.2">
      <c r="A269" s="3"/>
      <c r="B269" s="3"/>
      <c r="C269" s="3"/>
      <c r="D269" s="3"/>
      <c r="E269" s="3"/>
      <c r="F269" s="3"/>
      <c r="G269" s="3"/>
      <c r="H269" s="3"/>
    </row>
    <row r="270" spans="1:8" x14ac:dyDescent="0.2">
      <c r="A270" s="3"/>
      <c r="B270" s="3"/>
      <c r="C270" s="3"/>
      <c r="D270" s="3"/>
      <c r="E270" s="3"/>
      <c r="F270" s="3"/>
      <c r="G270" s="3"/>
      <c r="H270" s="3"/>
    </row>
    <row r="271" spans="1:8" x14ac:dyDescent="0.2">
      <c r="A271" s="3"/>
      <c r="B271" s="3"/>
      <c r="C271" s="3"/>
      <c r="D271" s="3"/>
      <c r="E271" s="3"/>
      <c r="F271" s="3"/>
      <c r="G271" s="3"/>
      <c r="H271" s="3"/>
    </row>
    <row r="272" spans="1:8" x14ac:dyDescent="0.2">
      <c r="A272" s="3"/>
      <c r="B272" s="3"/>
      <c r="C272" s="3"/>
      <c r="D272" s="3"/>
      <c r="E272" s="3"/>
      <c r="F272" s="3"/>
      <c r="G272" s="3"/>
      <c r="H272" s="3"/>
    </row>
    <row r="273" spans="1:8" x14ac:dyDescent="0.2">
      <c r="A273" s="3"/>
      <c r="B273" s="3"/>
      <c r="C273" s="3"/>
      <c r="D273" s="3"/>
      <c r="E273" s="3"/>
      <c r="F273" s="3"/>
      <c r="G273" s="3"/>
      <c r="H273" s="3"/>
    </row>
    <row r="274" spans="1:8" x14ac:dyDescent="0.2">
      <c r="A274" s="3"/>
      <c r="B274" s="3"/>
      <c r="C274" s="3"/>
      <c r="D274" s="3"/>
      <c r="E274" s="3"/>
      <c r="F274" s="3"/>
      <c r="G274" s="3"/>
      <c r="H274" s="3"/>
    </row>
    <row r="275" spans="1:8" x14ac:dyDescent="0.2">
      <c r="A275" s="3"/>
      <c r="B275" s="3"/>
      <c r="C275" s="3"/>
      <c r="D275" s="3"/>
      <c r="E275" s="3"/>
      <c r="F275" s="3"/>
      <c r="G275" s="3"/>
      <c r="H275" s="3"/>
    </row>
    <row r="276" spans="1:8" x14ac:dyDescent="0.2">
      <c r="A276" s="3"/>
      <c r="B276" s="3"/>
      <c r="C276" s="3"/>
      <c r="D276" s="3"/>
      <c r="E276" s="3"/>
      <c r="F276" s="3"/>
      <c r="G276" s="3"/>
      <c r="H276" s="3"/>
    </row>
    <row r="277" spans="1:8" x14ac:dyDescent="0.2">
      <c r="A277" s="3"/>
      <c r="B277" s="3"/>
      <c r="C277" s="3"/>
      <c r="D277" s="3"/>
      <c r="E277" s="3"/>
      <c r="F277" s="3"/>
      <c r="G277" s="3"/>
      <c r="H277" s="3"/>
    </row>
    <row r="278" spans="1:8" x14ac:dyDescent="0.2">
      <c r="A278" s="3"/>
      <c r="B278" s="3"/>
      <c r="C278" s="3"/>
      <c r="D278" s="3"/>
      <c r="E278" s="3"/>
      <c r="F278" s="3"/>
      <c r="G278" s="3"/>
      <c r="H278" s="3"/>
    </row>
    <row r="279" spans="1:8" x14ac:dyDescent="0.2">
      <c r="A279" s="3"/>
      <c r="B279" s="3"/>
      <c r="C279" s="3"/>
      <c r="D279" s="3"/>
      <c r="E279" s="3"/>
      <c r="F279" s="3"/>
      <c r="G279" s="3"/>
      <c r="H279" s="3"/>
    </row>
    <row r="280" spans="1:8" x14ac:dyDescent="0.2">
      <c r="A280" s="3"/>
      <c r="B280" s="3"/>
      <c r="C280" s="3"/>
      <c r="D280" s="3"/>
      <c r="E280" s="3"/>
      <c r="F280" s="3"/>
      <c r="G280" s="3"/>
      <c r="H280" s="3"/>
    </row>
    <row r="281" spans="1:8" x14ac:dyDescent="0.2">
      <c r="A281" s="3"/>
      <c r="B281" s="3"/>
      <c r="C281" s="3"/>
      <c r="D281" s="3"/>
      <c r="E281" s="3"/>
      <c r="F281" s="3"/>
      <c r="G281" s="3"/>
      <c r="H281" s="3"/>
    </row>
    <row r="282" spans="1:8" x14ac:dyDescent="0.2">
      <c r="A282" s="3"/>
      <c r="B282" s="3"/>
      <c r="C282" s="3"/>
      <c r="D282" s="3"/>
      <c r="E282" s="3"/>
      <c r="F282" s="3"/>
      <c r="G282" s="3"/>
      <c r="H282" s="3"/>
    </row>
    <row r="283" spans="1:8" x14ac:dyDescent="0.2">
      <c r="A283" s="3"/>
      <c r="B283" s="3"/>
      <c r="C283" s="3"/>
      <c r="D283" s="3"/>
      <c r="E283" s="3"/>
      <c r="F283" s="3"/>
      <c r="G283" s="3"/>
      <c r="H283" s="3"/>
    </row>
    <row r="284" spans="1:8" x14ac:dyDescent="0.2">
      <c r="A284" s="3"/>
      <c r="B284" s="3"/>
      <c r="C284" s="3"/>
      <c r="D284" s="3"/>
      <c r="E284" s="3"/>
      <c r="F284" s="3"/>
      <c r="G284" s="3"/>
      <c r="H284" s="3"/>
    </row>
    <row r="285" spans="1:8" x14ac:dyDescent="0.2">
      <c r="A285" s="3"/>
      <c r="B285" s="3"/>
      <c r="C285" s="3"/>
      <c r="D285" s="3"/>
      <c r="E285" s="3"/>
      <c r="F285" s="3"/>
      <c r="G285" s="3"/>
      <c r="H285" s="3"/>
    </row>
    <row r="286" spans="1:8" x14ac:dyDescent="0.2">
      <c r="A286" s="3"/>
      <c r="B286" s="3"/>
      <c r="C286" s="3"/>
      <c r="D286" s="3"/>
      <c r="E286" s="3"/>
      <c r="F286" s="3"/>
      <c r="G286" s="3"/>
      <c r="H286" s="3"/>
    </row>
    <row r="287" spans="1:8" x14ac:dyDescent="0.2">
      <c r="A287" s="3"/>
      <c r="B287" s="3"/>
      <c r="C287" s="3"/>
      <c r="D287" s="3"/>
      <c r="E287" s="3"/>
      <c r="F287" s="3"/>
      <c r="G287" s="3"/>
      <c r="H287" s="3"/>
    </row>
    <row r="288" spans="1:8" x14ac:dyDescent="0.2">
      <c r="A288" s="3"/>
      <c r="B288" s="3"/>
      <c r="C288" s="3"/>
      <c r="D288" s="3"/>
      <c r="E288" s="3"/>
      <c r="F288" s="3"/>
      <c r="G288" s="3"/>
      <c r="H288" s="3"/>
    </row>
    <row r="289" spans="1:8" x14ac:dyDescent="0.2">
      <c r="A289" s="3"/>
      <c r="B289" s="3"/>
      <c r="C289" s="3"/>
      <c r="D289" s="3"/>
      <c r="E289" s="3"/>
      <c r="F289" s="3"/>
      <c r="G289" s="3"/>
      <c r="H289" s="3"/>
    </row>
    <row r="290" spans="1:8" x14ac:dyDescent="0.2">
      <c r="A290" s="3"/>
      <c r="B290" s="3"/>
      <c r="C290" s="3"/>
      <c r="D290" s="3"/>
      <c r="E290" s="3"/>
      <c r="F290" s="3"/>
      <c r="G290" s="3"/>
      <c r="H290" s="3"/>
    </row>
    <row r="291" spans="1:8" x14ac:dyDescent="0.2">
      <c r="A291" s="3"/>
      <c r="B291" s="3"/>
      <c r="C291" s="3"/>
      <c r="D291" s="3"/>
      <c r="E291" s="3"/>
      <c r="F291" s="3"/>
      <c r="G291" s="3"/>
      <c r="H291" s="3"/>
    </row>
    <row r="292" spans="1:8" x14ac:dyDescent="0.2">
      <c r="A292" s="3"/>
      <c r="B292" s="3"/>
      <c r="C292" s="3"/>
      <c r="D292" s="3"/>
      <c r="E292" s="3"/>
      <c r="F292" s="3"/>
      <c r="G292" s="3"/>
      <c r="H292" s="3"/>
    </row>
    <row r="293" spans="1:8" x14ac:dyDescent="0.2">
      <c r="A293" s="3"/>
      <c r="B293" s="3"/>
      <c r="C293" s="3"/>
      <c r="D293" s="3"/>
      <c r="E293" s="3"/>
      <c r="F293" s="3"/>
      <c r="G293" s="3"/>
      <c r="H293" s="3"/>
    </row>
    <row r="294" spans="1:8" x14ac:dyDescent="0.2">
      <c r="A294" s="3"/>
      <c r="B294" s="3"/>
      <c r="C294" s="3"/>
      <c r="D294" s="3"/>
      <c r="E294" s="3"/>
      <c r="F294" s="3"/>
      <c r="G294" s="3"/>
      <c r="H294" s="3"/>
    </row>
    <row r="295" spans="1:8" x14ac:dyDescent="0.2">
      <c r="A295" s="3"/>
      <c r="B295" s="3"/>
      <c r="C295" s="3"/>
      <c r="D295" s="3"/>
      <c r="E295" s="3"/>
      <c r="F295" s="3"/>
      <c r="G295" s="3"/>
      <c r="H295" s="3"/>
    </row>
    <row r="296" spans="1:8" x14ac:dyDescent="0.2">
      <c r="A296" s="3"/>
      <c r="B296" s="3"/>
      <c r="C296" s="3"/>
      <c r="D296" s="3"/>
      <c r="E296" s="3"/>
      <c r="F296" s="3"/>
      <c r="G296" s="3"/>
      <c r="H296" s="3"/>
    </row>
    <row r="297" spans="1:8" x14ac:dyDescent="0.2">
      <c r="A297" s="3"/>
      <c r="B297" s="3"/>
      <c r="C297" s="3"/>
      <c r="D297" s="3"/>
      <c r="E297" s="3"/>
      <c r="F297" s="3"/>
      <c r="G297" s="3"/>
      <c r="H297" s="3"/>
    </row>
    <row r="298" spans="1:8" x14ac:dyDescent="0.2">
      <c r="A298" s="3"/>
      <c r="B298" s="3"/>
      <c r="C298" s="3"/>
      <c r="D298" s="3"/>
      <c r="E298" s="3"/>
      <c r="F298" s="3"/>
      <c r="G298" s="3"/>
      <c r="H298" s="3"/>
    </row>
    <row r="299" spans="1:8" x14ac:dyDescent="0.2">
      <c r="A299" s="3"/>
      <c r="B299" s="3"/>
      <c r="C299" s="3"/>
      <c r="D299" s="3"/>
      <c r="E299" s="3"/>
      <c r="F299" s="3"/>
      <c r="G299" s="3"/>
      <c r="H299" s="3"/>
    </row>
    <row r="300" spans="1:8" x14ac:dyDescent="0.2">
      <c r="A300" s="3"/>
      <c r="B300" s="3"/>
      <c r="C300" s="3"/>
      <c r="D300" s="3"/>
      <c r="E300" s="3"/>
      <c r="F300" s="3"/>
      <c r="G300" s="3"/>
      <c r="H300" s="3"/>
    </row>
    <row r="301" spans="1:8" x14ac:dyDescent="0.2">
      <c r="A301" s="3"/>
      <c r="B301" s="3"/>
      <c r="C301" s="3"/>
      <c r="D301" s="3"/>
      <c r="E301" s="3"/>
      <c r="F301" s="3"/>
      <c r="G301" s="3"/>
      <c r="H301" s="3"/>
    </row>
    <row r="302" spans="1:8" x14ac:dyDescent="0.2">
      <c r="A302" s="3"/>
      <c r="B302" s="3"/>
      <c r="C302" s="3"/>
      <c r="D302" s="3"/>
      <c r="E302" s="3"/>
      <c r="F302" s="3"/>
      <c r="G302" s="3"/>
      <c r="H302" s="3"/>
    </row>
    <row r="303" spans="1:8" x14ac:dyDescent="0.2">
      <c r="A303" s="3"/>
      <c r="B303" s="3"/>
      <c r="C303" s="3"/>
      <c r="D303" s="3"/>
      <c r="E303" s="3"/>
      <c r="F303" s="3"/>
      <c r="G303" s="3"/>
      <c r="H303" s="3"/>
    </row>
    <row r="304" spans="1:8" x14ac:dyDescent="0.2">
      <c r="A304" s="3"/>
      <c r="B304" s="3"/>
      <c r="C304" s="3"/>
      <c r="D304" s="3"/>
      <c r="E304" s="3"/>
      <c r="F304" s="3"/>
      <c r="G304" s="3"/>
      <c r="H304" s="3"/>
    </row>
    <row r="305" spans="1:8" x14ac:dyDescent="0.2">
      <c r="A305" s="3"/>
      <c r="B305" s="3"/>
      <c r="C305" s="3"/>
      <c r="D305" s="3"/>
      <c r="E305" s="3"/>
      <c r="F305" s="3"/>
      <c r="G305" s="3"/>
      <c r="H305" s="3"/>
    </row>
    <row r="306" spans="1:8" x14ac:dyDescent="0.2">
      <c r="A306" s="3"/>
      <c r="B306" s="3"/>
      <c r="C306" s="3"/>
      <c r="D306" s="3"/>
      <c r="E306" s="3"/>
      <c r="F306" s="3"/>
      <c r="G306" s="3"/>
      <c r="H306" s="3"/>
    </row>
    <row r="307" spans="1:8" x14ac:dyDescent="0.2">
      <c r="A307" s="3"/>
      <c r="B307" s="3"/>
      <c r="C307" s="3"/>
      <c r="D307" s="3"/>
      <c r="E307" s="3"/>
      <c r="F307" s="3"/>
      <c r="G307" s="3"/>
      <c r="H307" s="3"/>
    </row>
    <row r="308" spans="1:8" x14ac:dyDescent="0.2">
      <c r="A308" s="3"/>
      <c r="B308" s="3"/>
      <c r="C308" s="3"/>
      <c r="D308" s="3"/>
      <c r="E308" s="3"/>
      <c r="F308" s="3"/>
      <c r="G308" s="3"/>
      <c r="H308" s="3"/>
    </row>
    <row r="309" spans="1:8" x14ac:dyDescent="0.2">
      <c r="A309" s="3"/>
      <c r="B309" s="3"/>
      <c r="C309" s="3"/>
      <c r="D309" s="3"/>
      <c r="E309" s="3"/>
      <c r="F309" s="3"/>
      <c r="G309" s="3"/>
      <c r="H309" s="3"/>
    </row>
    <row r="310" spans="1:8" x14ac:dyDescent="0.2">
      <c r="A310" s="3"/>
      <c r="B310" s="3"/>
      <c r="C310" s="3"/>
      <c r="D310" s="3"/>
      <c r="E310" s="3"/>
      <c r="F310" s="3"/>
      <c r="G310" s="3"/>
      <c r="H310" s="3"/>
    </row>
    <row r="311" spans="1:8" x14ac:dyDescent="0.2">
      <c r="A311" s="3"/>
      <c r="B311" s="3"/>
      <c r="C311" s="3"/>
      <c r="D311" s="3"/>
      <c r="E311" s="3"/>
      <c r="F311" s="3"/>
      <c r="G311" s="3"/>
      <c r="H311" s="3"/>
    </row>
    <row r="312" spans="1:8" x14ac:dyDescent="0.2">
      <c r="A312" s="3"/>
      <c r="B312" s="3"/>
      <c r="C312" s="3"/>
      <c r="D312" s="3"/>
      <c r="E312" s="3"/>
      <c r="F312" s="3"/>
      <c r="G312" s="3"/>
      <c r="H312" s="3"/>
    </row>
    <row r="313" spans="1:8" x14ac:dyDescent="0.2">
      <c r="A313" s="3"/>
      <c r="B313" s="3"/>
      <c r="C313" s="3"/>
      <c r="D313" s="3"/>
      <c r="E313" s="3"/>
      <c r="F313" s="3"/>
      <c r="G313" s="3"/>
      <c r="H313" s="3"/>
    </row>
    <row r="314" spans="1:8" x14ac:dyDescent="0.2">
      <c r="A314" s="3"/>
      <c r="B314" s="3"/>
      <c r="C314" s="3"/>
      <c r="D314" s="3"/>
      <c r="E314" s="3"/>
      <c r="F314" s="3"/>
      <c r="G314" s="3"/>
      <c r="H314" s="3"/>
    </row>
    <row r="315" spans="1:8" x14ac:dyDescent="0.2">
      <c r="A315" s="3"/>
      <c r="B315" s="3"/>
      <c r="C315" s="3"/>
      <c r="D315" s="3"/>
      <c r="E315" s="3"/>
      <c r="F315" s="3"/>
      <c r="G315" s="3"/>
      <c r="H315" s="3"/>
    </row>
    <row r="316" spans="1:8" x14ac:dyDescent="0.2">
      <c r="A316" s="3"/>
      <c r="B316" s="3"/>
      <c r="C316" s="3"/>
      <c r="D316" s="3"/>
      <c r="E316" s="3"/>
      <c r="F316" s="3"/>
      <c r="G316" s="3"/>
      <c r="H316" s="3"/>
    </row>
  </sheetData>
  <mergeCells count="8">
    <mergeCell ref="C6:K7"/>
    <mergeCell ref="C32:K32"/>
    <mergeCell ref="C33:K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41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-0.499984740745262"/>
  </sheetPr>
  <dimension ref="A1:AH191"/>
  <sheetViews>
    <sheetView showGridLines="0" zoomScaleNormal="100" zoomScaleSheetLayoutView="100" workbookViewId="0">
      <selection activeCell="T39" sqref="T39"/>
    </sheetView>
  </sheetViews>
  <sheetFormatPr baseColWidth="10" defaultRowHeight="12.75" x14ac:dyDescent="0.2"/>
  <cols>
    <col min="1" max="1" width="1.85546875" style="52" customWidth="1"/>
    <col min="2" max="2" width="13" style="52" customWidth="1"/>
    <col min="3" max="8" width="10.42578125" style="52" customWidth="1"/>
    <col min="9" max="9" width="11.7109375" style="52" customWidth="1"/>
    <col min="10" max="10" width="10.85546875" style="52" customWidth="1"/>
    <col min="11" max="11" width="13" style="52" customWidth="1"/>
    <col min="12" max="12" width="2.140625" style="3" customWidth="1"/>
    <col min="13" max="13" width="7.42578125" style="81" customWidth="1"/>
    <col min="14" max="14" width="12" style="42" customWidth="1"/>
    <col min="15" max="15" width="11.85546875" style="42" customWidth="1"/>
    <col min="16" max="16" width="7.5703125" style="42" customWidth="1"/>
    <col min="17" max="20" width="11.42578125" style="81"/>
    <col min="21" max="23" width="11.42578125" style="42"/>
    <col min="24" max="16384" width="11.42578125" style="43"/>
  </cols>
  <sheetData>
    <row r="1" spans="1:34" ht="33.75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M1" s="42"/>
      <c r="N1" s="1"/>
      <c r="O1" s="1"/>
      <c r="P1" s="1"/>
    </row>
    <row r="2" spans="1:34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M2" s="42"/>
      <c r="N2" s="95"/>
      <c r="O2" s="47"/>
      <c r="P2" s="84"/>
      <c r="AE2" s="43">
        <v>1900</v>
      </c>
      <c r="AF2" s="43">
        <v>1</v>
      </c>
      <c r="AG2" s="43">
        <v>0</v>
      </c>
      <c r="AH2" s="228">
        <v>0</v>
      </c>
    </row>
    <row r="3" spans="1:34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M3" s="42"/>
      <c r="N3" s="95"/>
      <c r="O3" s="88"/>
      <c r="P3" s="84"/>
      <c r="AE3" s="43">
        <v>1900</v>
      </c>
      <c r="AF3" s="43">
        <v>1</v>
      </c>
      <c r="AG3" s="43">
        <v>0</v>
      </c>
      <c r="AH3" s="228">
        <v>0</v>
      </c>
    </row>
    <row r="4" spans="1:34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M4" s="42"/>
      <c r="N4" s="95"/>
      <c r="O4" s="88"/>
      <c r="P4" s="84"/>
      <c r="AE4" s="43">
        <v>1900</v>
      </c>
      <c r="AF4" s="43">
        <v>1</v>
      </c>
      <c r="AG4" s="43">
        <v>0</v>
      </c>
      <c r="AH4" s="228">
        <v>0</v>
      </c>
    </row>
    <row r="5" spans="1:34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M5" s="42"/>
      <c r="N5" s="95"/>
      <c r="O5" s="88"/>
      <c r="P5" s="84"/>
      <c r="AE5" s="43">
        <v>1900</v>
      </c>
      <c r="AF5" s="43">
        <v>1</v>
      </c>
      <c r="AG5" s="43">
        <v>0</v>
      </c>
      <c r="AH5" s="228">
        <v>0</v>
      </c>
    </row>
    <row r="6" spans="1:34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6"/>
      <c r="M6" s="42"/>
      <c r="N6" s="95"/>
      <c r="O6" s="88"/>
      <c r="P6" s="84"/>
      <c r="AE6" s="43">
        <v>1900</v>
      </c>
      <c r="AF6" s="43">
        <v>1</v>
      </c>
      <c r="AG6" s="43">
        <v>0</v>
      </c>
      <c r="AH6" s="228">
        <v>0</v>
      </c>
    </row>
    <row r="7" spans="1:34" ht="15" customHeight="1" x14ac:dyDescent="0.2">
      <c r="A7" s="44"/>
      <c r="B7" s="363" t="s">
        <v>166</v>
      </c>
      <c r="C7" s="363"/>
      <c r="D7" s="363"/>
      <c r="E7" s="363"/>
      <c r="F7" s="363"/>
      <c r="G7" s="363"/>
      <c r="H7" s="363"/>
      <c r="I7" s="363"/>
      <c r="J7" s="363"/>
      <c r="K7" s="363"/>
      <c r="L7" s="46"/>
      <c r="M7" s="42"/>
      <c r="N7" s="95"/>
      <c r="O7" s="47"/>
      <c r="P7" s="84"/>
      <c r="AE7" s="43">
        <v>1900</v>
      </c>
      <c r="AF7" s="43">
        <v>1</v>
      </c>
      <c r="AG7" s="43">
        <v>0</v>
      </c>
      <c r="AH7" s="228">
        <v>0</v>
      </c>
    </row>
    <row r="8" spans="1:34" ht="15" customHeight="1" x14ac:dyDescent="0.2">
      <c r="A8" s="44"/>
      <c r="B8" s="348" t="s">
        <v>214</v>
      </c>
      <c r="C8" s="348"/>
      <c r="D8" s="348"/>
      <c r="E8" s="348"/>
      <c r="F8" s="348"/>
      <c r="G8" s="348"/>
      <c r="H8" s="348"/>
      <c r="I8" s="348"/>
      <c r="J8" s="348"/>
      <c r="K8" s="348"/>
      <c r="L8" s="46"/>
      <c r="M8" s="42"/>
      <c r="N8" s="95"/>
      <c r="O8" s="88"/>
      <c r="P8" s="84"/>
      <c r="AE8" s="43">
        <v>1900</v>
      </c>
      <c r="AF8" s="43">
        <v>1</v>
      </c>
      <c r="AG8" s="43">
        <v>0</v>
      </c>
      <c r="AH8" s="228">
        <v>0</v>
      </c>
    </row>
    <row r="9" spans="1:34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51"/>
      <c r="L9" s="46"/>
      <c r="M9" s="42"/>
      <c r="N9" s="95"/>
      <c r="O9" s="47"/>
      <c r="P9" s="84"/>
      <c r="R9" s="315" t="s">
        <v>32</v>
      </c>
      <c r="S9" s="280">
        <v>11</v>
      </c>
      <c r="AE9" s="43">
        <v>1900</v>
      </c>
      <c r="AF9" s="43">
        <v>1</v>
      </c>
      <c r="AG9" s="43">
        <v>0</v>
      </c>
      <c r="AH9" s="228">
        <v>0</v>
      </c>
    </row>
    <row r="10" spans="1:34" ht="25.5" x14ac:dyDescent="0.2">
      <c r="A10" s="44"/>
      <c r="E10" s="245" t="s">
        <v>208</v>
      </c>
      <c r="F10" s="246" t="s">
        <v>209</v>
      </c>
      <c r="G10" s="230" t="s">
        <v>40</v>
      </c>
      <c r="H10" s="231" t="s">
        <v>210</v>
      </c>
      <c r="L10" s="46"/>
      <c r="M10" s="42"/>
      <c r="N10" s="95"/>
      <c r="O10" s="88"/>
      <c r="P10" s="84"/>
      <c r="AE10" s="43">
        <v>1900</v>
      </c>
      <c r="AF10" s="43">
        <v>1</v>
      </c>
      <c r="AG10" s="43">
        <v>0</v>
      </c>
      <c r="AH10" s="228">
        <v>0</v>
      </c>
    </row>
    <row r="11" spans="1:34" x14ac:dyDescent="0.2">
      <c r="A11" s="44"/>
      <c r="E11" s="239">
        <v>2017</v>
      </c>
      <c r="F11" s="247" t="s">
        <v>202</v>
      </c>
      <c r="G11" s="247">
        <v>0</v>
      </c>
      <c r="H11" s="235">
        <v>-100</v>
      </c>
      <c r="L11" s="46"/>
      <c r="M11" s="54"/>
      <c r="N11" s="95"/>
      <c r="O11" s="47"/>
      <c r="P11" s="84"/>
      <c r="T11" s="280"/>
      <c r="U11" s="23"/>
      <c r="V11" s="23"/>
      <c r="W11" s="23"/>
      <c r="X11" s="23"/>
      <c r="Y11" s="23"/>
      <c r="Z11" s="23"/>
      <c r="AA11" s="23"/>
      <c r="AB11" s="23"/>
      <c r="AC11" s="23"/>
      <c r="AE11" s="43">
        <v>1900</v>
      </c>
      <c r="AF11" s="43">
        <v>1</v>
      </c>
      <c r="AG11" s="43">
        <v>0</v>
      </c>
      <c r="AH11" s="228">
        <v>0</v>
      </c>
    </row>
    <row r="12" spans="1:34" ht="12" customHeight="1" x14ac:dyDescent="0.2">
      <c r="A12" s="44"/>
      <c r="E12" s="232">
        <v>2018</v>
      </c>
      <c r="F12" s="247" t="s">
        <v>202</v>
      </c>
      <c r="G12" s="247">
        <v>12</v>
      </c>
      <c r="H12" s="235" t="s">
        <v>110</v>
      </c>
      <c r="L12" s="46"/>
      <c r="M12" s="42"/>
      <c r="N12" s="95"/>
      <c r="O12" s="47"/>
      <c r="P12" s="84"/>
      <c r="Q12" s="81">
        <v>2016</v>
      </c>
      <c r="R12" s="309">
        <v>42675</v>
      </c>
      <c r="S12" s="281">
        <v>989</v>
      </c>
      <c r="AE12" s="43">
        <v>1900</v>
      </c>
      <c r="AF12" s="43">
        <v>1</v>
      </c>
      <c r="AG12" s="43">
        <v>0</v>
      </c>
      <c r="AH12" s="228">
        <v>0</v>
      </c>
    </row>
    <row r="13" spans="1:34" x14ac:dyDescent="0.2">
      <c r="A13" s="44"/>
      <c r="E13" s="232">
        <v>2019</v>
      </c>
      <c r="F13" s="247" t="s">
        <v>202</v>
      </c>
      <c r="G13" s="247">
        <v>132</v>
      </c>
      <c r="H13" s="235">
        <v>1000</v>
      </c>
      <c r="L13" s="46"/>
      <c r="M13" s="56"/>
      <c r="N13" s="95"/>
      <c r="O13" s="47"/>
      <c r="P13" s="84"/>
      <c r="Q13" s="81">
        <v>2017</v>
      </c>
      <c r="R13" s="309">
        <v>43040</v>
      </c>
      <c r="S13" s="281">
        <v>0</v>
      </c>
      <c r="T13" s="316">
        <v>-100</v>
      </c>
      <c r="U13" s="188"/>
      <c r="V13" s="188"/>
      <c r="W13" s="188"/>
      <c r="X13" s="228"/>
      <c r="Y13" s="228"/>
      <c r="Z13" s="228"/>
      <c r="AA13" s="228"/>
      <c r="AB13" s="228"/>
      <c r="AC13" s="228"/>
      <c r="AE13" s="43">
        <v>1900</v>
      </c>
      <c r="AF13" s="43">
        <v>1</v>
      </c>
      <c r="AG13" s="43">
        <v>0</v>
      </c>
      <c r="AH13" s="228">
        <v>0</v>
      </c>
    </row>
    <row r="14" spans="1:34" x14ac:dyDescent="0.2">
      <c r="A14" s="44"/>
      <c r="E14" s="232">
        <v>2020</v>
      </c>
      <c r="F14" s="247" t="s">
        <v>202</v>
      </c>
      <c r="G14" s="247">
        <v>257</v>
      </c>
      <c r="H14" s="235">
        <v>94.696969696969703</v>
      </c>
      <c r="L14" s="46"/>
      <c r="M14" s="56"/>
      <c r="N14" s="95"/>
      <c r="O14" s="47"/>
      <c r="P14" s="84"/>
      <c r="Q14" s="81">
        <v>2018</v>
      </c>
      <c r="R14" s="309">
        <v>43405</v>
      </c>
      <c r="S14" s="281">
        <v>12</v>
      </c>
      <c r="T14" s="316" t="e">
        <v>#DIV/0!</v>
      </c>
      <c r="U14" s="188"/>
      <c r="V14" s="188"/>
      <c r="W14" s="188"/>
      <c r="X14" s="228"/>
      <c r="Y14" s="228"/>
      <c r="Z14" s="228"/>
      <c r="AA14" s="228"/>
      <c r="AB14" s="228"/>
      <c r="AC14" s="228"/>
      <c r="AE14" s="43">
        <v>1900</v>
      </c>
      <c r="AF14" s="43">
        <v>1</v>
      </c>
      <c r="AG14" s="43">
        <v>0</v>
      </c>
      <c r="AH14" s="228">
        <v>0</v>
      </c>
    </row>
    <row r="15" spans="1:34" x14ac:dyDescent="0.2">
      <c r="A15" s="44"/>
      <c r="E15" s="232">
        <v>2021</v>
      </c>
      <c r="F15" s="247" t="s">
        <v>202</v>
      </c>
      <c r="G15" s="247">
        <v>254</v>
      </c>
      <c r="H15" s="235">
        <v>-1.1673151750972721</v>
      </c>
      <c r="L15" s="46"/>
      <c r="M15" s="56"/>
      <c r="N15" s="95"/>
      <c r="O15" s="47"/>
      <c r="P15" s="84"/>
      <c r="Q15" s="81">
        <v>2019</v>
      </c>
      <c r="R15" s="309">
        <v>43770</v>
      </c>
      <c r="S15" s="281">
        <v>132</v>
      </c>
      <c r="T15" s="316">
        <v>1000</v>
      </c>
      <c r="U15" s="188"/>
      <c r="V15" s="188"/>
      <c r="W15" s="188"/>
      <c r="X15" s="228"/>
      <c r="Y15" s="228"/>
      <c r="Z15" s="228"/>
      <c r="AA15" s="228"/>
      <c r="AB15" s="228"/>
      <c r="AC15" s="228"/>
      <c r="AE15" s="43">
        <v>1900</v>
      </c>
      <c r="AF15" s="43">
        <v>1</v>
      </c>
      <c r="AG15" s="43">
        <v>0</v>
      </c>
      <c r="AH15" s="228">
        <v>0</v>
      </c>
    </row>
    <row r="16" spans="1:34" x14ac:dyDescent="0.2">
      <c r="A16" s="44"/>
      <c r="E16" s="236">
        <v>2022</v>
      </c>
      <c r="F16" s="248" t="s">
        <v>202</v>
      </c>
      <c r="G16" s="248">
        <v>330</v>
      </c>
      <c r="H16" s="249">
        <v>29.921259842519675</v>
      </c>
      <c r="L16" s="46"/>
      <c r="M16" s="56"/>
      <c r="N16" s="95"/>
      <c r="O16" s="88"/>
      <c r="P16" s="84"/>
      <c r="Q16" s="81">
        <v>2020</v>
      </c>
      <c r="R16" s="309">
        <v>44136</v>
      </c>
      <c r="S16" s="281">
        <v>257</v>
      </c>
      <c r="T16" s="316">
        <v>94.696969696969703</v>
      </c>
      <c r="U16" s="188"/>
      <c r="V16" s="188"/>
      <c r="W16" s="188"/>
      <c r="X16" s="228"/>
      <c r="Y16" s="228"/>
      <c r="Z16" s="228"/>
      <c r="AA16" s="228"/>
      <c r="AB16" s="228"/>
      <c r="AC16" s="228"/>
      <c r="AE16" s="43">
        <v>1900</v>
      </c>
      <c r="AF16" s="43">
        <v>1</v>
      </c>
      <c r="AG16" s="43">
        <v>0</v>
      </c>
      <c r="AH16" s="228">
        <v>0</v>
      </c>
    </row>
    <row r="17" spans="1:34" x14ac:dyDescent="0.2">
      <c r="A17" s="44"/>
      <c r="L17" s="46"/>
      <c r="M17" s="56"/>
      <c r="N17" s="95"/>
      <c r="O17" s="47"/>
      <c r="P17" s="84"/>
      <c r="Q17" s="81">
        <v>2021</v>
      </c>
      <c r="R17" s="309">
        <v>44501</v>
      </c>
      <c r="S17" s="281">
        <v>254</v>
      </c>
      <c r="T17" s="316">
        <v>-1.1673151750972721</v>
      </c>
      <c r="U17" s="188"/>
      <c r="V17" s="188"/>
      <c r="W17" s="188"/>
      <c r="X17" s="228"/>
      <c r="Y17" s="228"/>
      <c r="Z17" s="228"/>
      <c r="AA17" s="228"/>
      <c r="AB17" s="228"/>
      <c r="AC17" s="228"/>
      <c r="AE17" s="43">
        <v>1900</v>
      </c>
      <c r="AF17" s="43">
        <v>1</v>
      </c>
      <c r="AG17" s="43">
        <v>0</v>
      </c>
      <c r="AH17" s="228">
        <v>0</v>
      </c>
    </row>
    <row r="18" spans="1:34" x14ac:dyDescent="0.2">
      <c r="A18" s="44"/>
      <c r="L18" s="46"/>
      <c r="M18" s="56"/>
      <c r="N18" s="95"/>
      <c r="O18" s="47"/>
      <c r="P18" s="84"/>
      <c r="Q18" s="81">
        <v>2022</v>
      </c>
      <c r="R18" s="309">
        <v>44866</v>
      </c>
      <c r="S18" s="281">
        <v>330</v>
      </c>
      <c r="T18" s="316">
        <v>29.921259842519675</v>
      </c>
      <c r="U18" s="188"/>
      <c r="V18" s="188"/>
      <c r="W18" s="188"/>
      <c r="X18" s="228"/>
      <c r="Y18" s="228"/>
      <c r="Z18" s="228"/>
      <c r="AA18" s="228"/>
      <c r="AB18" s="228"/>
      <c r="AC18" s="228"/>
      <c r="AE18" s="43">
        <v>1900</v>
      </c>
      <c r="AF18" s="43">
        <v>1</v>
      </c>
      <c r="AG18" s="43">
        <v>0</v>
      </c>
      <c r="AH18" s="228">
        <v>0</v>
      </c>
    </row>
    <row r="19" spans="1:34" ht="14.25" x14ac:dyDescent="0.2">
      <c r="A19" s="347" t="s">
        <v>148</v>
      </c>
      <c r="B19" s="347"/>
      <c r="C19" s="347"/>
      <c r="D19" s="347"/>
      <c r="E19" s="347"/>
      <c r="F19" s="347"/>
      <c r="G19" s="347" t="s">
        <v>217</v>
      </c>
      <c r="H19" s="347"/>
      <c r="I19" s="347"/>
      <c r="J19" s="347"/>
      <c r="K19" s="347"/>
      <c r="L19" s="370"/>
      <c r="M19" s="56"/>
      <c r="N19" s="95"/>
      <c r="O19" s="47"/>
      <c r="P19" s="84"/>
      <c r="R19" s="281"/>
      <c r="S19" s="281"/>
      <c r="T19" s="281"/>
      <c r="U19" s="188"/>
      <c r="V19" s="188"/>
      <c r="W19" s="188"/>
      <c r="X19" s="228"/>
      <c r="Y19" s="228"/>
      <c r="Z19" s="228"/>
      <c r="AA19" s="228"/>
      <c r="AB19" s="228"/>
      <c r="AC19" s="228"/>
      <c r="AE19" s="43">
        <v>1900</v>
      </c>
      <c r="AF19" s="43">
        <v>1</v>
      </c>
      <c r="AG19" s="43">
        <v>0</v>
      </c>
      <c r="AH19" s="228">
        <v>0</v>
      </c>
    </row>
    <row r="20" spans="1:34" x14ac:dyDescent="0.2">
      <c r="A20" s="354" t="s">
        <v>216</v>
      </c>
      <c r="B20" s="354"/>
      <c r="C20" s="354"/>
      <c r="D20" s="354"/>
      <c r="E20" s="354"/>
      <c r="F20" s="354"/>
      <c r="G20" s="347" t="s">
        <v>213</v>
      </c>
      <c r="H20" s="347"/>
      <c r="I20" s="347"/>
      <c r="J20" s="347"/>
      <c r="K20" s="347"/>
      <c r="L20" s="370"/>
      <c r="M20" s="56"/>
      <c r="N20" s="95"/>
      <c r="O20" s="47"/>
      <c r="P20" s="84"/>
      <c r="R20" s="281"/>
      <c r="S20" s="281"/>
      <c r="T20" s="281"/>
      <c r="U20" s="188"/>
      <c r="V20" s="188"/>
      <c r="W20" s="188"/>
      <c r="X20" s="228"/>
      <c r="Y20" s="228"/>
      <c r="Z20" s="228"/>
      <c r="AA20" s="228"/>
      <c r="AB20" s="228"/>
      <c r="AC20" s="228"/>
      <c r="AE20" s="43">
        <v>1900</v>
      </c>
      <c r="AF20" s="43">
        <v>1</v>
      </c>
      <c r="AG20" s="43">
        <v>0</v>
      </c>
      <c r="AH20" s="228">
        <v>0</v>
      </c>
    </row>
    <row r="21" spans="1:34" x14ac:dyDescent="0.2">
      <c r="A21" s="44"/>
      <c r="L21" s="46"/>
      <c r="M21" s="56"/>
      <c r="N21" s="95"/>
      <c r="O21" s="88"/>
      <c r="P21" s="84"/>
      <c r="R21" s="281"/>
      <c r="S21" s="281"/>
      <c r="T21" s="281"/>
      <c r="U21" s="188"/>
      <c r="V21" s="188"/>
      <c r="W21" s="188"/>
      <c r="X21" s="228"/>
      <c r="Y21" s="228"/>
      <c r="Z21" s="228"/>
      <c r="AA21" s="228"/>
      <c r="AB21" s="228"/>
      <c r="AC21" s="228"/>
      <c r="AE21" s="43">
        <v>1900</v>
      </c>
      <c r="AF21" s="43">
        <v>1</v>
      </c>
      <c r="AG21" s="43">
        <v>0</v>
      </c>
      <c r="AH21" s="228">
        <v>0</v>
      </c>
    </row>
    <row r="22" spans="1:34" x14ac:dyDescent="0.2">
      <c r="A22" s="44"/>
      <c r="L22" s="46"/>
      <c r="M22" s="56"/>
      <c r="N22" s="95"/>
      <c r="O22" s="47"/>
      <c r="P22" s="84"/>
      <c r="R22" s="281"/>
      <c r="S22" s="281"/>
      <c r="T22" s="281"/>
      <c r="U22" s="188"/>
      <c r="V22" s="188"/>
      <c r="W22" s="188"/>
      <c r="X22" s="228"/>
      <c r="Y22" s="228"/>
      <c r="Z22" s="228"/>
      <c r="AA22" s="228"/>
      <c r="AB22" s="228"/>
      <c r="AC22" s="228"/>
      <c r="AE22" s="43">
        <v>1900</v>
      </c>
      <c r="AF22" s="43">
        <v>1</v>
      </c>
      <c r="AG22" s="43">
        <v>0</v>
      </c>
      <c r="AH22" s="228">
        <v>0</v>
      </c>
    </row>
    <row r="23" spans="1:34" x14ac:dyDescent="0.2">
      <c r="A23" s="44"/>
      <c r="L23" s="46"/>
      <c r="M23" s="56"/>
      <c r="N23" s="95"/>
      <c r="O23" s="47"/>
      <c r="P23" s="84"/>
      <c r="R23" s="281"/>
      <c r="S23" s="281"/>
      <c r="T23" s="281"/>
      <c r="U23" s="188"/>
      <c r="V23" s="188"/>
      <c r="W23" s="188"/>
      <c r="X23" s="228"/>
      <c r="Y23" s="228"/>
      <c r="Z23" s="228"/>
      <c r="AA23" s="228"/>
      <c r="AB23" s="228"/>
      <c r="AC23" s="228"/>
      <c r="AE23" s="43">
        <v>1900</v>
      </c>
      <c r="AF23" s="43">
        <v>1</v>
      </c>
      <c r="AG23" s="43">
        <v>0</v>
      </c>
      <c r="AH23" s="228">
        <v>0</v>
      </c>
    </row>
    <row r="24" spans="1:34" x14ac:dyDescent="0.2">
      <c r="A24" s="44"/>
      <c r="L24" s="46"/>
      <c r="M24" s="56"/>
      <c r="N24" s="95"/>
      <c r="O24" s="47"/>
      <c r="P24" s="84"/>
      <c r="R24" s="281"/>
      <c r="S24" s="281"/>
      <c r="T24" s="281"/>
      <c r="U24" s="188"/>
      <c r="V24" s="188"/>
      <c r="W24" s="188"/>
      <c r="X24" s="228"/>
      <c r="Y24" s="228"/>
      <c r="Z24" s="228"/>
      <c r="AA24" s="228"/>
      <c r="AB24" s="228"/>
      <c r="AC24" s="228"/>
      <c r="AE24" s="43">
        <v>1900</v>
      </c>
      <c r="AF24" s="43">
        <v>1</v>
      </c>
      <c r="AG24" s="43">
        <v>0</v>
      </c>
      <c r="AH24" s="228">
        <v>0</v>
      </c>
    </row>
    <row r="25" spans="1:34" x14ac:dyDescent="0.2">
      <c r="A25" s="44"/>
      <c r="L25" s="46"/>
      <c r="M25" s="56"/>
      <c r="N25" s="95"/>
      <c r="O25" s="47"/>
      <c r="P25" s="84"/>
      <c r="AE25" s="43">
        <v>1900</v>
      </c>
      <c r="AF25" s="43">
        <v>1</v>
      </c>
      <c r="AG25" s="43">
        <v>0</v>
      </c>
      <c r="AH25" s="228">
        <v>0</v>
      </c>
    </row>
    <row r="26" spans="1:34" x14ac:dyDescent="0.2">
      <c r="A26" s="44"/>
      <c r="L26" s="46"/>
      <c r="M26" s="42"/>
      <c r="N26" s="95"/>
      <c r="O26" s="47"/>
      <c r="P26" s="84"/>
      <c r="AE26" s="43">
        <v>1900</v>
      </c>
      <c r="AF26" s="43">
        <v>1</v>
      </c>
      <c r="AG26" s="43">
        <v>0</v>
      </c>
      <c r="AH26" s="228">
        <v>0</v>
      </c>
    </row>
    <row r="27" spans="1:34" x14ac:dyDescent="0.2">
      <c r="A27" s="44"/>
      <c r="L27" s="46"/>
      <c r="M27" s="42"/>
      <c r="N27" s="95"/>
      <c r="O27" s="47"/>
      <c r="P27" s="84"/>
      <c r="AE27" s="43">
        <v>1900</v>
      </c>
      <c r="AF27" s="43">
        <v>1</v>
      </c>
      <c r="AG27" s="43">
        <v>0</v>
      </c>
      <c r="AH27" s="228">
        <v>0</v>
      </c>
    </row>
    <row r="28" spans="1:34" x14ac:dyDescent="0.2">
      <c r="A28" s="44"/>
      <c r="L28" s="46"/>
      <c r="M28" s="42"/>
      <c r="N28" s="95"/>
      <c r="O28" s="47"/>
      <c r="P28" s="84"/>
      <c r="AE28" s="43">
        <v>1900</v>
      </c>
      <c r="AF28" s="43">
        <v>1</v>
      </c>
      <c r="AG28" s="43">
        <v>0</v>
      </c>
      <c r="AH28" s="228">
        <v>0</v>
      </c>
    </row>
    <row r="29" spans="1:34" x14ac:dyDescent="0.2">
      <c r="A29" s="44"/>
      <c r="L29" s="46"/>
      <c r="M29" s="42"/>
      <c r="N29" s="95"/>
      <c r="O29" s="47"/>
      <c r="P29" s="84"/>
      <c r="AE29" s="43">
        <v>1900</v>
      </c>
      <c r="AF29" s="43">
        <v>1</v>
      </c>
      <c r="AG29" s="43">
        <v>0</v>
      </c>
      <c r="AH29" s="228">
        <v>0</v>
      </c>
    </row>
    <row r="30" spans="1:34" ht="12" customHeight="1" x14ac:dyDescent="0.2">
      <c r="A30" s="44"/>
      <c r="L30" s="46"/>
      <c r="M30" s="42"/>
      <c r="N30" s="95"/>
      <c r="O30" s="47"/>
      <c r="P30" s="84"/>
      <c r="AE30" s="43">
        <v>1900</v>
      </c>
      <c r="AF30" s="43">
        <v>1</v>
      </c>
      <c r="AG30" s="43">
        <v>0</v>
      </c>
      <c r="AH30" s="228">
        <v>0</v>
      </c>
    </row>
    <row r="31" spans="1:34" ht="12" customHeight="1" x14ac:dyDescent="0.2">
      <c r="A31" s="44"/>
      <c r="C31" s="64"/>
      <c r="D31" s="64"/>
      <c r="E31" s="64"/>
      <c r="F31" s="64"/>
      <c r="G31" s="59"/>
      <c r="H31" s="59"/>
      <c r="I31" s="65"/>
      <c r="J31" s="65"/>
      <c r="K31" s="65"/>
      <c r="L31" s="46"/>
      <c r="M31" s="42"/>
      <c r="N31" s="95"/>
      <c r="O31" s="47"/>
      <c r="P31" s="84"/>
      <c r="AE31" s="43">
        <v>1900</v>
      </c>
      <c r="AF31" s="43">
        <v>1</v>
      </c>
      <c r="AG31" s="43">
        <v>0</v>
      </c>
      <c r="AH31" s="228">
        <v>0</v>
      </c>
    </row>
    <row r="32" spans="1:34" x14ac:dyDescent="0.2">
      <c r="A32" s="44"/>
      <c r="B32" s="66"/>
      <c r="D32" s="67"/>
      <c r="E32" s="67"/>
      <c r="F32" s="67"/>
      <c r="G32" s="67"/>
      <c r="H32" s="67"/>
      <c r="I32" s="67"/>
      <c r="J32" s="67"/>
      <c r="K32" s="67"/>
      <c r="L32" s="46"/>
      <c r="M32" s="42"/>
      <c r="N32" s="95"/>
      <c r="O32" s="47"/>
      <c r="P32" s="84"/>
      <c r="AE32" s="43">
        <v>1900</v>
      </c>
      <c r="AF32" s="43">
        <v>1</v>
      </c>
      <c r="AG32" s="43">
        <v>0</v>
      </c>
      <c r="AH32" s="228">
        <v>0</v>
      </c>
    </row>
    <row r="33" spans="1:34" x14ac:dyDescent="0.2">
      <c r="A33" s="68"/>
      <c r="D33" s="89"/>
      <c r="E33" s="89"/>
      <c r="F33" s="89"/>
      <c r="G33" s="89"/>
      <c r="H33" s="89"/>
      <c r="I33" s="89"/>
      <c r="J33" s="89"/>
      <c r="K33" s="102"/>
      <c r="L33" s="46"/>
      <c r="M33" s="42"/>
      <c r="N33" s="95"/>
      <c r="O33" s="47"/>
      <c r="P33" s="84"/>
      <c r="AE33" s="43">
        <v>1900</v>
      </c>
      <c r="AF33" s="43">
        <v>1</v>
      </c>
      <c r="AG33" s="43">
        <v>0</v>
      </c>
      <c r="AH33" s="228">
        <v>0</v>
      </c>
    </row>
    <row r="34" spans="1:34" x14ac:dyDescent="0.2">
      <c r="A34" s="68"/>
      <c r="C34" s="69"/>
      <c r="D34" s="69"/>
      <c r="E34" s="69"/>
      <c r="F34" s="69"/>
      <c r="G34" s="70"/>
      <c r="H34" s="70"/>
      <c r="I34" s="71"/>
      <c r="J34" s="71"/>
      <c r="K34" s="71"/>
      <c r="L34" s="46"/>
      <c r="M34" s="42"/>
      <c r="N34" s="95"/>
      <c r="O34" s="47"/>
      <c r="P34" s="84"/>
      <c r="AE34" s="43">
        <v>1900</v>
      </c>
      <c r="AF34" s="43">
        <v>1</v>
      </c>
      <c r="AG34" s="43">
        <v>0</v>
      </c>
      <c r="AH34" s="228">
        <v>0</v>
      </c>
    </row>
    <row r="35" spans="1:34" x14ac:dyDescent="0.2">
      <c r="A35" s="202" t="s">
        <v>192</v>
      </c>
      <c r="B35" s="205"/>
      <c r="C35" s="206"/>
      <c r="D35" s="206"/>
      <c r="E35" s="206"/>
      <c r="F35" s="206"/>
      <c r="G35" s="206"/>
      <c r="H35" s="206"/>
      <c r="I35" s="207"/>
      <c r="J35" s="207"/>
      <c r="K35" s="207"/>
      <c r="L35" s="46"/>
      <c r="M35" s="42"/>
      <c r="N35" s="95"/>
      <c r="O35" s="47"/>
      <c r="P35" s="84"/>
      <c r="AE35" s="43">
        <v>1900</v>
      </c>
      <c r="AF35" s="43">
        <v>1</v>
      </c>
      <c r="AG35" s="43">
        <v>0</v>
      </c>
      <c r="AH35" s="228">
        <v>0</v>
      </c>
    </row>
    <row r="36" spans="1:34" ht="13.5" customHeight="1" x14ac:dyDescent="0.2">
      <c r="A36" s="202" t="s">
        <v>78</v>
      </c>
      <c r="B36" s="208"/>
      <c r="C36" s="209"/>
      <c r="D36" s="209"/>
      <c r="E36" s="209"/>
      <c r="F36" s="209"/>
      <c r="G36" s="209"/>
      <c r="H36" s="209"/>
      <c r="I36" s="207"/>
      <c r="J36" s="207"/>
      <c r="K36" s="207"/>
      <c r="L36" s="46"/>
      <c r="M36" s="42"/>
      <c r="N36" s="95"/>
      <c r="O36" s="47"/>
      <c r="P36" s="84"/>
      <c r="AE36" s="43">
        <v>1900</v>
      </c>
      <c r="AF36" s="43">
        <v>1</v>
      </c>
      <c r="AG36" s="43">
        <v>0</v>
      </c>
      <c r="AH36" s="228">
        <v>0</v>
      </c>
    </row>
    <row r="37" spans="1:34" x14ac:dyDescent="0.2">
      <c r="A37" s="368" t="s">
        <v>79</v>
      </c>
      <c r="B37" s="369"/>
      <c r="C37" s="369"/>
      <c r="D37" s="369"/>
      <c r="E37" s="369"/>
      <c r="F37" s="369"/>
      <c r="G37" s="369"/>
      <c r="H37" s="369"/>
      <c r="I37" s="369"/>
      <c r="J37" s="369"/>
      <c r="K37" s="369"/>
      <c r="L37" s="46"/>
      <c r="M37" s="42"/>
      <c r="N37" s="95"/>
      <c r="O37" s="47"/>
      <c r="P37" s="84"/>
      <c r="AE37" s="43">
        <v>1900</v>
      </c>
      <c r="AF37" s="43">
        <v>1</v>
      </c>
      <c r="AG37" s="43">
        <v>0</v>
      </c>
      <c r="AH37" s="228">
        <v>0</v>
      </c>
    </row>
    <row r="38" spans="1:34" s="78" customFormat="1" x14ac:dyDescent="0.2">
      <c r="A38" s="197" t="s">
        <v>171</v>
      </c>
      <c r="B38" s="199"/>
      <c r="C38" s="210"/>
      <c r="D38" s="210"/>
      <c r="E38" s="210"/>
      <c r="F38" s="210"/>
      <c r="G38" s="210"/>
      <c r="H38" s="210"/>
      <c r="I38" s="211"/>
      <c r="J38" s="211"/>
      <c r="K38" s="211"/>
      <c r="L38" s="76"/>
      <c r="M38" s="42"/>
      <c r="N38" s="95"/>
      <c r="O38" s="47"/>
      <c r="P38" s="84"/>
      <c r="Q38" s="81"/>
      <c r="R38" s="81"/>
      <c r="S38" s="81"/>
      <c r="T38" s="81"/>
      <c r="U38" s="42"/>
      <c r="V38" s="42"/>
      <c r="W38" s="42"/>
      <c r="AE38" s="43">
        <v>1900</v>
      </c>
      <c r="AF38" s="43">
        <v>1</v>
      </c>
      <c r="AG38" s="43">
        <v>0</v>
      </c>
      <c r="AH38" s="228">
        <v>0</v>
      </c>
    </row>
    <row r="39" spans="1:34" s="42" customFormat="1" x14ac:dyDescent="0.2">
      <c r="A39" s="1"/>
      <c r="B39" s="1"/>
      <c r="C39" s="1"/>
      <c r="D39" s="1"/>
      <c r="E39" s="1"/>
      <c r="F39" s="1"/>
      <c r="G39" s="1"/>
      <c r="H39" s="1"/>
      <c r="I39" s="77"/>
      <c r="J39" s="77"/>
      <c r="K39" s="77"/>
      <c r="L39" s="1"/>
      <c r="N39" s="95"/>
      <c r="O39" s="47"/>
      <c r="P39" s="84"/>
      <c r="Q39" s="81"/>
      <c r="R39" s="81"/>
      <c r="S39" s="81"/>
      <c r="T39" s="81"/>
      <c r="AE39" s="43">
        <v>1900</v>
      </c>
      <c r="AF39" s="43">
        <v>1</v>
      </c>
      <c r="AG39" s="43">
        <v>0</v>
      </c>
      <c r="AH39" s="228">
        <v>0</v>
      </c>
    </row>
    <row r="40" spans="1:34" s="42" customFormat="1" x14ac:dyDescent="0.2">
      <c r="A40" s="80"/>
      <c r="D40" s="1"/>
      <c r="E40" s="1"/>
      <c r="F40" s="1"/>
      <c r="G40" s="1"/>
      <c r="H40" s="1"/>
      <c r="I40" s="1"/>
      <c r="J40" s="1"/>
      <c r="K40" s="1"/>
      <c r="L40" s="1"/>
      <c r="N40" s="95"/>
      <c r="O40" s="47"/>
      <c r="P40" s="84"/>
      <c r="Q40" s="81"/>
      <c r="R40" s="81"/>
      <c r="S40" s="81"/>
      <c r="T40" s="81"/>
      <c r="AE40" s="43">
        <v>1900</v>
      </c>
      <c r="AF40" s="43">
        <v>1</v>
      </c>
      <c r="AG40" s="43">
        <v>0</v>
      </c>
      <c r="AH40" s="228">
        <v>0</v>
      </c>
    </row>
    <row r="41" spans="1:34" s="42" customFormat="1" x14ac:dyDescent="0.2">
      <c r="A41" s="80"/>
      <c r="E41" s="1"/>
      <c r="F41" s="1"/>
      <c r="G41" s="1"/>
      <c r="H41" s="1"/>
      <c r="I41" s="1"/>
      <c r="J41" s="1"/>
      <c r="K41" s="1"/>
      <c r="L41" s="1"/>
      <c r="N41" s="95"/>
      <c r="O41" s="47"/>
      <c r="P41" s="84"/>
      <c r="Q41" s="81"/>
      <c r="R41" s="81"/>
      <c r="S41" s="81"/>
      <c r="T41" s="81"/>
      <c r="AE41" s="43">
        <v>1900</v>
      </c>
      <c r="AF41" s="43">
        <v>1</v>
      </c>
      <c r="AG41" s="43">
        <v>0</v>
      </c>
      <c r="AH41" s="228">
        <v>0</v>
      </c>
    </row>
    <row r="42" spans="1:34" s="42" customFormat="1" x14ac:dyDescent="0.2">
      <c r="A42" s="80"/>
      <c r="E42" s="1"/>
      <c r="F42" s="1"/>
      <c r="G42" s="1"/>
      <c r="H42" s="1"/>
      <c r="I42" s="1"/>
      <c r="J42" s="1"/>
      <c r="K42" s="1"/>
      <c r="L42" s="1"/>
      <c r="N42" s="95"/>
      <c r="O42" s="47"/>
      <c r="P42" s="84"/>
      <c r="Q42" s="81"/>
      <c r="R42" s="81"/>
      <c r="S42" s="81"/>
      <c r="T42" s="81"/>
      <c r="AE42" s="43">
        <v>1900</v>
      </c>
      <c r="AF42" s="43">
        <v>1</v>
      </c>
      <c r="AG42" s="43">
        <v>0</v>
      </c>
      <c r="AH42" s="228">
        <v>0</v>
      </c>
    </row>
    <row r="43" spans="1:34" s="42" customFormat="1" x14ac:dyDescent="0.2">
      <c r="A43" s="80"/>
      <c r="E43" s="1"/>
      <c r="F43" s="1"/>
      <c r="G43" s="1"/>
      <c r="H43" s="1"/>
      <c r="I43" s="1"/>
      <c r="J43" s="1"/>
      <c r="K43" s="1"/>
      <c r="L43" s="1"/>
      <c r="N43" s="95"/>
      <c r="O43" s="47"/>
      <c r="P43" s="84"/>
      <c r="Q43" s="81"/>
      <c r="R43" s="81"/>
      <c r="S43" s="81"/>
      <c r="T43" s="81"/>
      <c r="AE43" s="43">
        <v>1900</v>
      </c>
      <c r="AF43" s="43">
        <v>1</v>
      </c>
      <c r="AG43" s="43">
        <v>0</v>
      </c>
      <c r="AH43" s="228">
        <v>0</v>
      </c>
    </row>
    <row r="44" spans="1:34" s="42" customFormat="1" x14ac:dyDescent="0.2">
      <c r="A44" s="80"/>
      <c r="E44" s="1"/>
      <c r="F44" s="1"/>
      <c r="G44" s="1"/>
      <c r="H44" s="1"/>
      <c r="I44" s="1"/>
      <c r="J44" s="1"/>
      <c r="K44" s="1"/>
      <c r="L44" s="1"/>
      <c r="N44" s="95"/>
      <c r="O44" s="47"/>
      <c r="P44" s="84"/>
      <c r="Q44" s="81"/>
      <c r="R44" s="81"/>
      <c r="S44" s="81"/>
      <c r="T44" s="81"/>
      <c r="AE44" s="43">
        <v>1900</v>
      </c>
      <c r="AF44" s="43">
        <v>1</v>
      </c>
      <c r="AG44" s="43">
        <v>0</v>
      </c>
      <c r="AH44" s="228">
        <v>0</v>
      </c>
    </row>
    <row r="45" spans="1:34" s="42" customFormat="1" x14ac:dyDescent="0.2">
      <c r="A45" s="80"/>
      <c r="E45" s="1"/>
      <c r="F45" s="1"/>
      <c r="G45" s="1"/>
      <c r="H45" s="1"/>
      <c r="I45" s="1"/>
      <c r="J45" s="1"/>
      <c r="K45" s="1"/>
      <c r="L45" s="1"/>
      <c r="N45" s="95"/>
      <c r="O45" s="47"/>
      <c r="P45" s="84"/>
      <c r="Q45" s="81"/>
      <c r="R45" s="81"/>
      <c r="S45" s="81"/>
      <c r="T45" s="81"/>
      <c r="AE45" s="43">
        <v>1900</v>
      </c>
      <c r="AF45" s="43">
        <v>1</v>
      </c>
      <c r="AG45" s="43">
        <v>0</v>
      </c>
      <c r="AH45" s="228">
        <v>0</v>
      </c>
    </row>
    <row r="46" spans="1:34" s="42" customFormat="1" x14ac:dyDescent="0.2">
      <c r="A46" s="80"/>
      <c r="E46" s="1"/>
      <c r="F46" s="1"/>
      <c r="G46" s="1"/>
      <c r="H46" s="1"/>
      <c r="I46" s="1"/>
      <c r="J46" s="1"/>
      <c r="K46" s="1"/>
      <c r="L46" s="1"/>
      <c r="N46" s="95"/>
      <c r="O46" s="47"/>
      <c r="P46" s="84"/>
      <c r="Q46" s="81"/>
      <c r="R46" s="81"/>
      <c r="S46" s="81"/>
      <c r="T46" s="81"/>
      <c r="AE46" s="43">
        <v>1900</v>
      </c>
      <c r="AF46" s="43">
        <v>1</v>
      </c>
      <c r="AG46" s="43">
        <v>0</v>
      </c>
      <c r="AH46" s="228">
        <v>0</v>
      </c>
    </row>
    <row r="47" spans="1:34" s="42" customFormat="1" x14ac:dyDescent="0.2">
      <c r="A47" s="80"/>
      <c r="E47" s="1"/>
      <c r="F47" s="1"/>
      <c r="G47" s="1"/>
      <c r="H47" s="1"/>
      <c r="I47" s="1"/>
      <c r="J47" s="1"/>
      <c r="K47" s="1"/>
      <c r="L47" s="1"/>
      <c r="N47" s="95"/>
      <c r="O47" s="47"/>
      <c r="P47" s="84"/>
      <c r="Q47" s="81"/>
      <c r="R47" s="81"/>
      <c r="S47" s="81"/>
      <c r="T47" s="81"/>
      <c r="AE47" s="43">
        <v>1900</v>
      </c>
      <c r="AF47" s="43">
        <v>1</v>
      </c>
      <c r="AG47" s="43">
        <v>0</v>
      </c>
      <c r="AH47" s="228">
        <v>0</v>
      </c>
    </row>
    <row r="48" spans="1:34" s="42" customFormat="1" x14ac:dyDescent="0.2">
      <c r="A48" s="80"/>
      <c r="E48" s="1"/>
      <c r="F48" s="1"/>
      <c r="G48" s="1"/>
      <c r="H48" s="1"/>
      <c r="I48" s="1"/>
      <c r="J48" s="1"/>
      <c r="K48" s="1"/>
      <c r="L48" s="1"/>
      <c r="N48" s="95"/>
      <c r="O48" s="47"/>
      <c r="P48" s="84"/>
      <c r="Q48" s="81"/>
      <c r="R48" s="81"/>
      <c r="S48" s="81"/>
      <c r="T48" s="81"/>
      <c r="AE48" s="43">
        <v>1900</v>
      </c>
      <c r="AF48" s="43">
        <v>1</v>
      </c>
      <c r="AG48" s="43">
        <v>0</v>
      </c>
      <c r="AH48" s="228">
        <v>0</v>
      </c>
    </row>
    <row r="49" spans="1:34" s="42" customFormat="1" x14ac:dyDescent="0.2">
      <c r="A49" s="80"/>
      <c r="E49" s="1"/>
      <c r="F49" s="1"/>
      <c r="G49" s="1"/>
      <c r="H49" s="1"/>
      <c r="I49" s="1"/>
      <c r="J49" s="1"/>
      <c r="K49" s="1"/>
      <c r="L49" s="1"/>
      <c r="N49" s="95"/>
      <c r="O49" s="47"/>
      <c r="P49" s="84"/>
      <c r="Q49" s="81"/>
      <c r="R49" s="81"/>
      <c r="S49" s="81"/>
      <c r="T49" s="81"/>
      <c r="AE49" s="43">
        <v>1900</v>
      </c>
      <c r="AF49" s="43">
        <v>1</v>
      </c>
      <c r="AG49" s="43">
        <v>0</v>
      </c>
      <c r="AH49" s="228">
        <v>0</v>
      </c>
    </row>
    <row r="50" spans="1:34" s="42" customFormat="1" x14ac:dyDescent="0.2">
      <c r="A50" s="80"/>
      <c r="E50" s="1"/>
      <c r="F50" s="1"/>
      <c r="G50" s="1"/>
      <c r="H50" s="1"/>
      <c r="I50" s="1"/>
      <c r="J50" s="1"/>
      <c r="K50" s="1"/>
      <c r="L50" s="1"/>
      <c r="N50" s="95"/>
      <c r="O50" s="47"/>
      <c r="P50" s="84"/>
      <c r="Q50" s="81"/>
      <c r="R50" s="81"/>
      <c r="S50" s="81"/>
      <c r="T50" s="81"/>
      <c r="AE50" s="43">
        <v>1900</v>
      </c>
      <c r="AF50" s="43">
        <v>1</v>
      </c>
      <c r="AG50" s="43">
        <v>0</v>
      </c>
      <c r="AH50" s="228">
        <v>0</v>
      </c>
    </row>
    <row r="51" spans="1:34" s="42" customFormat="1" x14ac:dyDescent="0.2">
      <c r="A51" s="80"/>
      <c r="E51" s="1"/>
      <c r="F51" s="1"/>
      <c r="G51" s="1"/>
      <c r="H51" s="1"/>
      <c r="I51" s="1"/>
      <c r="J51" s="1"/>
      <c r="K51" s="1"/>
      <c r="L51" s="1"/>
      <c r="N51" s="95"/>
      <c r="O51" s="47"/>
      <c r="P51" s="84"/>
      <c r="Q51" s="81"/>
      <c r="R51" s="81"/>
      <c r="S51" s="81"/>
      <c r="T51" s="81"/>
      <c r="AE51" s="43">
        <v>1900</v>
      </c>
      <c r="AF51" s="43">
        <v>1</v>
      </c>
      <c r="AG51" s="43">
        <v>0</v>
      </c>
      <c r="AH51" s="228">
        <v>0</v>
      </c>
    </row>
    <row r="52" spans="1:34" s="42" customFormat="1" x14ac:dyDescent="0.2">
      <c r="A52" s="80"/>
      <c r="E52" s="1"/>
      <c r="F52" s="1"/>
      <c r="G52" s="1"/>
      <c r="H52" s="1"/>
      <c r="I52" s="1"/>
      <c r="J52" s="1"/>
      <c r="K52" s="1"/>
      <c r="L52" s="1"/>
      <c r="N52" s="95"/>
      <c r="O52" s="47"/>
      <c r="P52" s="84"/>
      <c r="Q52" s="81"/>
      <c r="R52" s="81"/>
      <c r="S52" s="81"/>
      <c r="T52" s="81"/>
      <c r="AE52" s="43">
        <v>1900</v>
      </c>
      <c r="AF52" s="43">
        <v>1</v>
      </c>
      <c r="AG52" s="43">
        <v>0</v>
      </c>
      <c r="AH52" s="228">
        <v>0</v>
      </c>
    </row>
    <row r="53" spans="1:34" s="42" customFormat="1" x14ac:dyDescent="0.2">
      <c r="A53" s="80"/>
      <c r="E53" s="1"/>
      <c r="F53" s="1"/>
      <c r="G53" s="1"/>
      <c r="H53" s="1"/>
      <c r="I53" s="1"/>
      <c r="J53" s="1"/>
      <c r="K53" s="1"/>
      <c r="L53" s="1"/>
      <c r="N53" s="95"/>
      <c r="O53" s="47"/>
      <c r="P53" s="84"/>
      <c r="Q53" s="81"/>
      <c r="R53" s="81"/>
      <c r="S53" s="81"/>
      <c r="T53" s="81"/>
      <c r="AE53" s="43">
        <v>1900</v>
      </c>
      <c r="AF53" s="43">
        <v>1</v>
      </c>
      <c r="AG53" s="43">
        <v>0</v>
      </c>
      <c r="AH53" s="228">
        <v>0</v>
      </c>
    </row>
    <row r="54" spans="1:34" s="42" customFormat="1" x14ac:dyDescent="0.2">
      <c r="A54" s="80"/>
      <c r="E54" s="1"/>
      <c r="F54" s="1"/>
      <c r="G54" s="1"/>
      <c r="H54" s="1"/>
      <c r="I54" s="1"/>
      <c r="J54" s="1"/>
      <c r="K54" s="1"/>
      <c r="L54" s="1"/>
      <c r="N54" s="95"/>
      <c r="O54" s="47"/>
      <c r="P54" s="84"/>
      <c r="Q54" s="81"/>
      <c r="R54" s="81"/>
      <c r="S54" s="81"/>
      <c r="T54" s="81"/>
      <c r="AE54" s="43">
        <v>1900</v>
      </c>
      <c r="AF54" s="43">
        <v>1</v>
      </c>
      <c r="AG54" s="43">
        <v>0</v>
      </c>
      <c r="AH54" s="228">
        <v>0</v>
      </c>
    </row>
    <row r="55" spans="1:34" s="42" customFormat="1" x14ac:dyDescent="0.2">
      <c r="A55" s="80"/>
      <c r="E55" s="1"/>
      <c r="F55" s="1"/>
      <c r="G55" s="1"/>
      <c r="H55" s="1"/>
      <c r="I55" s="1"/>
      <c r="J55" s="1"/>
      <c r="K55" s="1"/>
      <c r="L55" s="1"/>
      <c r="N55" s="95"/>
      <c r="O55" s="47"/>
      <c r="P55" s="84"/>
      <c r="Q55" s="81"/>
      <c r="R55" s="81"/>
      <c r="S55" s="81"/>
      <c r="T55" s="81"/>
      <c r="AE55" s="43">
        <v>1900</v>
      </c>
      <c r="AF55" s="43">
        <v>1</v>
      </c>
      <c r="AG55" s="43">
        <v>0</v>
      </c>
      <c r="AH55" s="228">
        <v>0</v>
      </c>
    </row>
    <row r="56" spans="1:34" s="42" customFormat="1" x14ac:dyDescent="0.2">
      <c r="A56" s="80"/>
      <c r="E56" s="1"/>
      <c r="F56" s="1"/>
      <c r="G56" s="1"/>
      <c r="H56" s="1"/>
      <c r="I56" s="1"/>
      <c r="J56" s="1"/>
      <c r="K56" s="1"/>
      <c r="L56" s="1"/>
      <c r="N56" s="95"/>
      <c r="O56" s="47"/>
      <c r="P56" s="84"/>
      <c r="Q56" s="81"/>
      <c r="R56" s="81"/>
      <c r="S56" s="81"/>
      <c r="T56" s="81"/>
      <c r="AE56" s="43">
        <v>1900</v>
      </c>
      <c r="AF56" s="43">
        <v>1</v>
      </c>
      <c r="AG56" s="43">
        <v>0</v>
      </c>
      <c r="AH56" s="228">
        <v>0</v>
      </c>
    </row>
    <row r="57" spans="1:34" s="42" customFormat="1" x14ac:dyDescent="0.2">
      <c r="A57" s="80"/>
      <c r="E57" s="1"/>
      <c r="F57" s="1"/>
      <c r="G57" s="1"/>
      <c r="H57" s="1"/>
      <c r="I57" s="1"/>
      <c r="J57" s="1"/>
      <c r="K57" s="1"/>
      <c r="L57" s="1"/>
      <c r="N57" s="95"/>
      <c r="O57" s="47"/>
      <c r="P57" s="84"/>
      <c r="Q57" s="81"/>
      <c r="R57" s="81"/>
      <c r="S57" s="81"/>
      <c r="T57" s="81"/>
      <c r="AE57" s="43">
        <v>1900</v>
      </c>
      <c r="AF57" s="43">
        <v>1</v>
      </c>
      <c r="AG57" s="43">
        <v>0</v>
      </c>
      <c r="AH57" s="228">
        <v>0</v>
      </c>
    </row>
    <row r="58" spans="1:34" s="42" customFormat="1" x14ac:dyDescent="0.2">
      <c r="A58" s="80"/>
      <c r="E58" s="1"/>
      <c r="F58" s="1"/>
      <c r="G58" s="1"/>
      <c r="H58" s="1"/>
      <c r="I58" s="1"/>
      <c r="J58" s="1"/>
      <c r="K58" s="1"/>
      <c r="L58" s="1"/>
      <c r="N58" s="95"/>
      <c r="O58" s="47"/>
      <c r="P58" s="84"/>
      <c r="Q58" s="81"/>
      <c r="R58" s="81"/>
      <c r="S58" s="81"/>
      <c r="T58" s="81"/>
      <c r="AE58" s="43">
        <v>1900</v>
      </c>
      <c r="AF58" s="43">
        <v>1</v>
      </c>
      <c r="AG58" s="43">
        <v>0</v>
      </c>
      <c r="AH58" s="228">
        <v>0</v>
      </c>
    </row>
    <row r="59" spans="1:34" s="42" customFormat="1" x14ac:dyDescent="0.2">
      <c r="A59" s="80"/>
      <c r="E59" s="1"/>
      <c r="F59" s="1"/>
      <c r="G59" s="1"/>
      <c r="H59" s="1"/>
      <c r="I59" s="1"/>
      <c r="J59" s="1"/>
      <c r="K59" s="1"/>
      <c r="L59" s="1"/>
      <c r="N59" s="95"/>
      <c r="O59" s="47"/>
      <c r="P59" s="84"/>
      <c r="Q59" s="81"/>
      <c r="R59" s="81"/>
      <c r="S59" s="81"/>
      <c r="T59" s="81"/>
      <c r="AE59" s="43">
        <v>1900</v>
      </c>
      <c r="AF59" s="43">
        <v>1</v>
      </c>
      <c r="AG59" s="43">
        <v>0</v>
      </c>
      <c r="AH59" s="228">
        <v>0</v>
      </c>
    </row>
    <row r="60" spans="1:34" s="42" customFormat="1" x14ac:dyDescent="0.2">
      <c r="A60" s="80"/>
      <c r="E60" s="1"/>
      <c r="F60" s="1"/>
      <c r="G60" s="1"/>
      <c r="H60" s="1"/>
      <c r="I60" s="1"/>
      <c r="J60" s="1"/>
      <c r="K60" s="1"/>
      <c r="L60" s="1"/>
      <c r="N60" s="95"/>
      <c r="P60" s="84"/>
      <c r="Q60" s="81"/>
      <c r="R60" s="81"/>
      <c r="S60" s="81"/>
      <c r="T60" s="81"/>
    </row>
    <row r="61" spans="1:34" s="42" customFormat="1" x14ac:dyDescent="0.2">
      <c r="A61" s="80"/>
      <c r="E61" s="1"/>
      <c r="F61" s="1"/>
      <c r="G61" s="1"/>
      <c r="H61" s="1"/>
      <c r="I61" s="1"/>
      <c r="J61" s="1"/>
      <c r="K61" s="1"/>
      <c r="L61" s="1"/>
      <c r="N61" s="95"/>
      <c r="P61" s="84"/>
      <c r="Q61" s="81"/>
      <c r="R61" s="81"/>
      <c r="S61" s="81"/>
      <c r="T61" s="81"/>
    </row>
    <row r="62" spans="1:34" s="42" customFormat="1" x14ac:dyDescent="0.2">
      <c r="A62" s="80"/>
      <c r="E62" s="1"/>
      <c r="F62" s="1"/>
      <c r="G62" s="1"/>
      <c r="H62" s="1"/>
      <c r="I62" s="1"/>
      <c r="J62" s="1"/>
      <c r="K62" s="1"/>
      <c r="L62" s="1"/>
      <c r="N62" s="95"/>
      <c r="P62" s="84"/>
      <c r="Q62" s="81"/>
      <c r="R62" s="81"/>
      <c r="S62" s="81"/>
      <c r="T62" s="81"/>
    </row>
    <row r="63" spans="1:34" s="42" customFormat="1" x14ac:dyDescent="0.2">
      <c r="A63" s="80"/>
      <c r="E63" s="1"/>
      <c r="F63" s="1"/>
      <c r="G63" s="1"/>
      <c r="H63" s="1"/>
      <c r="I63" s="1"/>
      <c r="J63" s="1"/>
      <c r="K63" s="1"/>
      <c r="L63" s="1"/>
      <c r="N63" s="95"/>
      <c r="P63" s="84"/>
      <c r="Q63" s="81"/>
      <c r="R63" s="81"/>
      <c r="S63" s="81"/>
      <c r="T63" s="81"/>
    </row>
    <row r="64" spans="1:34" s="42" customFormat="1" x14ac:dyDescent="0.2">
      <c r="A64" s="80"/>
      <c r="E64" s="1"/>
      <c r="F64" s="1"/>
      <c r="G64" s="1"/>
      <c r="H64" s="1"/>
      <c r="I64" s="1"/>
      <c r="J64" s="1"/>
      <c r="K64" s="1"/>
      <c r="L64" s="1"/>
      <c r="N64" s="95"/>
      <c r="P64" s="84"/>
      <c r="Q64" s="81"/>
      <c r="R64" s="81"/>
      <c r="S64" s="81"/>
      <c r="T64" s="81"/>
    </row>
    <row r="65" spans="1:20" s="42" customFormat="1" x14ac:dyDescent="0.2">
      <c r="A65" s="80"/>
      <c r="E65" s="1"/>
      <c r="F65" s="1"/>
      <c r="G65" s="1"/>
      <c r="H65" s="1"/>
      <c r="I65" s="1"/>
      <c r="J65" s="1"/>
      <c r="K65" s="1"/>
      <c r="L65" s="1"/>
      <c r="N65" s="95"/>
      <c r="P65" s="84"/>
      <c r="Q65" s="80"/>
      <c r="R65" s="81"/>
      <c r="S65" s="81"/>
      <c r="T65" s="81"/>
    </row>
    <row r="66" spans="1:20" s="42" customFormat="1" x14ac:dyDescent="0.2">
      <c r="A66" s="80"/>
      <c r="E66" s="1"/>
      <c r="F66" s="1"/>
      <c r="G66" s="1"/>
      <c r="H66" s="1"/>
      <c r="I66" s="1"/>
      <c r="J66" s="1"/>
      <c r="K66" s="1"/>
      <c r="L66" s="1"/>
      <c r="N66" s="95"/>
      <c r="P66" s="84"/>
      <c r="Q66" s="81"/>
      <c r="R66" s="81"/>
      <c r="S66" s="81"/>
      <c r="T66" s="81"/>
    </row>
    <row r="67" spans="1:20" s="42" customFormat="1" x14ac:dyDescent="0.2">
      <c r="A67" s="80"/>
      <c r="E67" s="1"/>
      <c r="F67" s="1"/>
      <c r="G67" s="1"/>
      <c r="H67" s="1"/>
      <c r="I67" s="1"/>
      <c r="J67" s="1"/>
      <c r="K67" s="1"/>
      <c r="L67" s="1"/>
      <c r="N67" s="95"/>
      <c r="P67" s="84"/>
      <c r="Q67" s="81"/>
      <c r="R67" s="81"/>
      <c r="S67" s="81"/>
      <c r="T67" s="81"/>
    </row>
    <row r="68" spans="1:20" s="42" customFormat="1" x14ac:dyDescent="0.2">
      <c r="A68" s="80"/>
      <c r="E68" s="1"/>
      <c r="F68" s="1"/>
      <c r="G68" s="1"/>
      <c r="H68" s="1"/>
      <c r="I68" s="1"/>
      <c r="J68" s="1"/>
      <c r="K68" s="1"/>
      <c r="L68" s="1"/>
      <c r="N68" s="95"/>
      <c r="P68" s="84"/>
      <c r="Q68" s="81"/>
      <c r="R68" s="81"/>
      <c r="S68" s="81"/>
      <c r="T68" s="81"/>
    </row>
    <row r="69" spans="1:20" s="42" customFormat="1" x14ac:dyDescent="0.2">
      <c r="A69" s="80"/>
      <c r="E69" s="1"/>
      <c r="F69" s="1"/>
      <c r="G69" s="1"/>
      <c r="H69" s="1"/>
      <c r="I69" s="1"/>
      <c r="J69" s="1"/>
      <c r="K69" s="1"/>
      <c r="L69" s="1"/>
      <c r="N69" s="95"/>
      <c r="P69" s="84"/>
      <c r="Q69" s="81"/>
      <c r="R69" s="81"/>
      <c r="S69" s="81"/>
      <c r="T69" s="81"/>
    </row>
    <row r="70" spans="1:20" s="42" customFormat="1" x14ac:dyDescent="0.2">
      <c r="A70" s="80"/>
      <c r="E70" s="1"/>
      <c r="F70" s="1"/>
      <c r="G70" s="1"/>
      <c r="H70" s="1"/>
      <c r="I70" s="1"/>
      <c r="J70" s="1"/>
      <c r="K70" s="1"/>
      <c r="L70" s="1"/>
      <c r="N70" s="95"/>
      <c r="P70" s="84"/>
      <c r="Q70" s="81"/>
      <c r="R70" s="81"/>
      <c r="S70" s="81"/>
      <c r="T70" s="81"/>
    </row>
    <row r="71" spans="1:20" s="42" customFormat="1" x14ac:dyDescent="0.2">
      <c r="A71" s="80"/>
      <c r="E71" s="1"/>
      <c r="F71" s="1"/>
      <c r="G71" s="1"/>
      <c r="H71" s="1"/>
      <c r="I71" s="1"/>
      <c r="J71" s="1"/>
      <c r="K71" s="1"/>
      <c r="L71" s="1"/>
      <c r="N71" s="95"/>
      <c r="P71" s="84"/>
      <c r="Q71" s="81"/>
      <c r="R71" s="81"/>
      <c r="S71" s="81"/>
      <c r="T71" s="81"/>
    </row>
    <row r="72" spans="1:20" s="42" customFormat="1" x14ac:dyDescent="0.2">
      <c r="A72" s="80"/>
      <c r="E72" s="1"/>
      <c r="F72" s="1"/>
      <c r="G72" s="1"/>
      <c r="H72" s="1"/>
      <c r="I72" s="1"/>
      <c r="J72" s="1"/>
      <c r="K72" s="1"/>
      <c r="L72" s="1"/>
      <c r="N72" s="95"/>
      <c r="P72" s="84"/>
      <c r="Q72" s="81"/>
      <c r="R72" s="81"/>
      <c r="S72" s="81"/>
      <c r="T72" s="81"/>
    </row>
    <row r="73" spans="1:20" s="42" customFormat="1" x14ac:dyDescent="0.2">
      <c r="A73" s="80"/>
      <c r="E73" s="80"/>
      <c r="F73" s="1"/>
      <c r="G73" s="1"/>
      <c r="H73" s="1"/>
      <c r="I73" s="1"/>
      <c r="J73" s="1"/>
      <c r="K73" s="1"/>
      <c r="L73" s="1"/>
      <c r="N73" s="95"/>
      <c r="P73" s="84"/>
      <c r="Q73" s="81"/>
      <c r="R73" s="81"/>
      <c r="S73" s="81"/>
      <c r="T73" s="81"/>
    </row>
    <row r="74" spans="1:20" s="42" customFormat="1" x14ac:dyDescent="0.2">
      <c r="A74" s="80"/>
      <c r="E74" s="80"/>
      <c r="F74" s="1"/>
      <c r="G74" s="1"/>
      <c r="H74" s="1"/>
      <c r="I74" s="1"/>
      <c r="J74" s="1"/>
      <c r="K74" s="1"/>
      <c r="L74" s="1"/>
      <c r="N74" s="95"/>
      <c r="P74" s="84"/>
      <c r="Q74" s="81"/>
      <c r="R74" s="81"/>
      <c r="S74" s="81"/>
      <c r="T74" s="81"/>
    </row>
    <row r="75" spans="1:20" s="42" customFormat="1" x14ac:dyDescent="0.2">
      <c r="A75" s="80"/>
      <c r="E75" s="80"/>
      <c r="F75" s="1"/>
      <c r="G75" s="1"/>
      <c r="H75" s="1"/>
      <c r="I75" s="1"/>
      <c r="J75" s="1"/>
      <c r="K75" s="1"/>
      <c r="L75" s="1"/>
      <c r="N75" s="95"/>
      <c r="P75" s="84"/>
      <c r="Q75" s="81"/>
      <c r="R75" s="81"/>
      <c r="S75" s="81"/>
      <c r="T75" s="81"/>
    </row>
    <row r="76" spans="1:20" s="42" customFormat="1" x14ac:dyDescent="0.2">
      <c r="A76" s="80"/>
      <c r="E76" s="80"/>
      <c r="F76" s="1"/>
      <c r="G76" s="1"/>
      <c r="H76" s="1"/>
      <c r="I76" s="1"/>
      <c r="J76" s="1"/>
      <c r="K76" s="1"/>
      <c r="L76" s="1"/>
      <c r="N76" s="95"/>
      <c r="P76" s="84"/>
      <c r="Q76" s="81"/>
      <c r="R76" s="81"/>
      <c r="S76" s="81"/>
      <c r="T76" s="81"/>
    </row>
    <row r="77" spans="1:20" s="42" customFormat="1" x14ac:dyDescent="0.2">
      <c r="A77" s="80"/>
      <c r="E77" s="80"/>
      <c r="F77" s="1"/>
      <c r="G77" s="1"/>
      <c r="H77" s="1"/>
      <c r="I77" s="1"/>
      <c r="J77" s="1"/>
      <c r="K77" s="1"/>
      <c r="L77" s="1"/>
      <c r="N77" s="95"/>
      <c r="P77" s="84"/>
      <c r="Q77" s="81"/>
      <c r="R77" s="81"/>
      <c r="S77" s="81"/>
      <c r="T77" s="81"/>
    </row>
    <row r="78" spans="1:20" s="42" customFormat="1" x14ac:dyDescent="0.2">
      <c r="A78" s="80"/>
      <c r="E78" s="80"/>
      <c r="F78" s="1"/>
      <c r="G78" s="1"/>
      <c r="H78" s="1"/>
      <c r="I78" s="1"/>
      <c r="J78" s="1"/>
      <c r="K78" s="1"/>
      <c r="L78" s="1"/>
      <c r="N78" s="95"/>
      <c r="P78" s="84"/>
      <c r="Q78" s="81"/>
      <c r="R78" s="81"/>
      <c r="S78" s="81"/>
      <c r="T78" s="81"/>
    </row>
    <row r="79" spans="1:20" s="42" customFormat="1" x14ac:dyDescent="0.2">
      <c r="A79" s="80"/>
      <c r="E79" s="80"/>
      <c r="F79" s="1"/>
      <c r="G79" s="1"/>
      <c r="H79" s="1"/>
      <c r="I79" s="1"/>
      <c r="J79" s="1"/>
      <c r="K79" s="1"/>
      <c r="L79" s="1"/>
      <c r="N79" s="95"/>
      <c r="P79" s="84"/>
      <c r="Q79" s="81"/>
      <c r="R79" s="81"/>
      <c r="S79" s="81"/>
      <c r="T79" s="81"/>
    </row>
    <row r="80" spans="1:20" s="42" customFormat="1" x14ac:dyDescent="0.2">
      <c r="A80" s="80"/>
      <c r="E80" s="80"/>
      <c r="F80" s="1"/>
      <c r="G80" s="1"/>
      <c r="H80" s="1"/>
      <c r="I80" s="1"/>
      <c r="J80" s="1"/>
      <c r="K80" s="1"/>
      <c r="L80" s="1"/>
      <c r="N80" s="95"/>
      <c r="P80" s="84"/>
      <c r="Q80" s="81"/>
      <c r="R80" s="81"/>
      <c r="S80" s="81"/>
      <c r="T80" s="81"/>
    </row>
    <row r="81" spans="1:20" s="42" customFormat="1" x14ac:dyDescent="0.2">
      <c r="A81" s="80"/>
      <c r="E81" s="80"/>
      <c r="F81" s="1"/>
      <c r="G81" s="1"/>
      <c r="H81" s="1"/>
      <c r="I81" s="1"/>
      <c r="J81" s="1"/>
      <c r="K81" s="1"/>
      <c r="L81" s="1"/>
      <c r="N81" s="95"/>
      <c r="P81" s="84"/>
      <c r="Q81" s="81"/>
      <c r="R81" s="81"/>
      <c r="S81" s="81"/>
      <c r="T81" s="81"/>
    </row>
    <row r="82" spans="1:20" s="42" customFormat="1" x14ac:dyDescent="0.2">
      <c r="A82" s="80"/>
      <c r="E82" s="80"/>
      <c r="F82" s="1"/>
      <c r="G82" s="1"/>
      <c r="H82" s="1"/>
      <c r="I82" s="1"/>
      <c r="J82" s="1"/>
      <c r="K82" s="1"/>
      <c r="L82" s="1"/>
      <c r="N82" s="95"/>
      <c r="P82" s="84"/>
      <c r="Q82" s="81"/>
      <c r="R82" s="81"/>
      <c r="S82" s="81"/>
      <c r="T82" s="81"/>
    </row>
    <row r="83" spans="1:20" s="42" customFormat="1" x14ac:dyDescent="0.2">
      <c r="A83" s="80"/>
      <c r="E83" s="80"/>
      <c r="F83" s="1"/>
      <c r="G83" s="1"/>
      <c r="H83" s="1"/>
      <c r="I83" s="1"/>
      <c r="J83" s="1"/>
      <c r="K83" s="1"/>
      <c r="L83" s="1"/>
      <c r="N83" s="95"/>
      <c r="P83" s="84"/>
      <c r="Q83" s="81"/>
      <c r="R83" s="81"/>
      <c r="S83" s="81"/>
      <c r="T83" s="81"/>
    </row>
    <row r="84" spans="1:20" s="42" customFormat="1" x14ac:dyDescent="0.2">
      <c r="A84" s="80"/>
      <c r="E84" s="80"/>
      <c r="F84" s="1"/>
      <c r="G84" s="1"/>
      <c r="H84" s="1"/>
      <c r="I84" s="1"/>
      <c r="J84" s="1"/>
      <c r="K84" s="1"/>
      <c r="L84" s="1"/>
      <c r="N84" s="95"/>
      <c r="P84" s="84"/>
      <c r="Q84" s="81"/>
      <c r="R84" s="81"/>
      <c r="S84" s="81"/>
      <c r="T84" s="81"/>
    </row>
    <row r="85" spans="1:20" s="42" customFormat="1" x14ac:dyDescent="0.2">
      <c r="A85" s="80"/>
      <c r="E85" s="80"/>
      <c r="F85" s="1"/>
      <c r="G85" s="1"/>
      <c r="H85" s="1"/>
      <c r="I85" s="1"/>
      <c r="J85" s="1"/>
      <c r="K85" s="1"/>
      <c r="L85" s="1"/>
      <c r="N85" s="95"/>
      <c r="P85" s="84"/>
      <c r="Q85" s="81"/>
      <c r="R85" s="81"/>
      <c r="S85" s="81"/>
      <c r="T85" s="81"/>
    </row>
    <row r="86" spans="1:20" s="42" customFormat="1" x14ac:dyDescent="0.2">
      <c r="A86" s="80"/>
      <c r="E86" s="80"/>
      <c r="F86" s="1"/>
      <c r="G86" s="1"/>
      <c r="H86" s="1"/>
      <c r="I86" s="1"/>
      <c r="J86" s="1"/>
      <c r="K86" s="1"/>
      <c r="L86" s="1"/>
      <c r="N86" s="95"/>
      <c r="P86" s="84"/>
      <c r="Q86" s="81"/>
      <c r="R86" s="81"/>
      <c r="S86" s="81"/>
      <c r="T86" s="81"/>
    </row>
    <row r="87" spans="1:20" s="42" customFormat="1" x14ac:dyDescent="0.2">
      <c r="A87" s="80"/>
      <c r="E87" s="80"/>
      <c r="F87" s="1"/>
      <c r="G87" s="1"/>
      <c r="H87" s="1"/>
      <c r="I87" s="1"/>
      <c r="J87" s="1"/>
      <c r="K87" s="1"/>
      <c r="L87" s="1"/>
      <c r="N87" s="95"/>
      <c r="P87" s="84"/>
      <c r="Q87" s="81"/>
      <c r="R87" s="81"/>
      <c r="S87" s="81"/>
      <c r="T87" s="81"/>
    </row>
    <row r="88" spans="1:20" s="42" customFormat="1" x14ac:dyDescent="0.2">
      <c r="A88" s="80"/>
      <c r="E88" s="80"/>
      <c r="F88" s="1"/>
      <c r="G88" s="1"/>
      <c r="H88" s="1"/>
      <c r="I88" s="1"/>
      <c r="J88" s="1"/>
      <c r="K88" s="1"/>
      <c r="L88" s="1"/>
      <c r="N88" s="95"/>
      <c r="P88" s="84"/>
      <c r="Q88" s="81"/>
      <c r="R88" s="81"/>
      <c r="S88" s="81"/>
      <c r="T88" s="81"/>
    </row>
    <row r="89" spans="1:20" s="42" customFormat="1" x14ac:dyDescent="0.2">
      <c r="A89" s="80"/>
      <c r="E89" s="80"/>
      <c r="F89" s="1"/>
      <c r="G89" s="1"/>
      <c r="H89" s="1"/>
      <c r="I89" s="1"/>
      <c r="J89" s="1"/>
      <c r="K89" s="1"/>
      <c r="L89" s="1"/>
      <c r="N89" s="95"/>
      <c r="P89" s="84"/>
      <c r="Q89" s="81"/>
      <c r="R89" s="81"/>
      <c r="S89" s="81"/>
      <c r="T89" s="81"/>
    </row>
    <row r="90" spans="1:20" s="42" customFormat="1" x14ac:dyDescent="0.2">
      <c r="A90" s="80"/>
      <c r="E90" s="80"/>
      <c r="F90" s="1"/>
      <c r="G90" s="1"/>
      <c r="H90" s="1"/>
      <c r="I90" s="1"/>
      <c r="J90" s="1"/>
      <c r="K90" s="1"/>
      <c r="L90" s="1"/>
      <c r="N90" s="95"/>
      <c r="P90" s="84"/>
      <c r="Q90" s="81"/>
      <c r="R90" s="81"/>
      <c r="S90" s="81"/>
      <c r="T90" s="81"/>
    </row>
    <row r="91" spans="1:20" s="42" customFormat="1" x14ac:dyDescent="0.2">
      <c r="A91" s="80"/>
      <c r="E91" s="80"/>
      <c r="F91" s="1"/>
      <c r="G91" s="1"/>
      <c r="H91" s="1"/>
      <c r="I91" s="1"/>
      <c r="J91" s="1"/>
      <c r="K91" s="1"/>
      <c r="L91" s="1"/>
      <c r="N91" s="95"/>
      <c r="P91" s="84"/>
      <c r="Q91" s="81"/>
      <c r="R91" s="81"/>
      <c r="S91" s="81"/>
      <c r="T91" s="81"/>
    </row>
    <row r="92" spans="1:20" s="42" customFormat="1" x14ac:dyDescent="0.2">
      <c r="A92" s="80"/>
      <c r="E92" s="80"/>
      <c r="F92" s="1"/>
      <c r="G92" s="1"/>
      <c r="H92" s="1"/>
      <c r="I92" s="1"/>
      <c r="J92" s="1"/>
      <c r="K92" s="1"/>
      <c r="L92" s="1"/>
      <c r="N92" s="95"/>
      <c r="P92" s="84"/>
      <c r="Q92" s="81"/>
      <c r="R92" s="81"/>
      <c r="S92" s="81"/>
      <c r="T92" s="81"/>
    </row>
    <row r="93" spans="1:20" s="42" customFormat="1" x14ac:dyDescent="0.2">
      <c r="A93" s="80"/>
      <c r="E93" s="80"/>
      <c r="F93" s="1"/>
      <c r="G93" s="1"/>
      <c r="H93" s="1"/>
      <c r="I93" s="1"/>
      <c r="J93" s="1"/>
      <c r="K93" s="1"/>
      <c r="L93" s="1"/>
      <c r="Q93" s="81"/>
      <c r="R93" s="81"/>
      <c r="S93" s="81"/>
      <c r="T93" s="81"/>
    </row>
    <row r="94" spans="1:20" s="42" customFormat="1" x14ac:dyDescent="0.2">
      <c r="A94" s="80"/>
      <c r="E94" s="80"/>
      <c r="F94" s="1"/>
      <c r="G94" s="1"/>
      <c r="H94" s="1"/>
      <c r="I94" s="1"/>
      <c r="J94" s="1"/>
      <c r="K94" s="1"/>
      <c r="L94" s="1"/>
      <c r="Q94" s="81"/>
      <c r="R94" s="81"/>
      <c r="S94" s="81"/>
      <c r="T94" s="81"/>
    </row>
    <row r="95" spans="1:20" s="42" customFormat="1" x14ac:dyDescent="0.2">
      <c r="A95" s="80"/>
      <c r="E95" s="80"/>
      <c r="F95" s="1"/>
      <c r="G95" s="1"/>
      <c r="H95" s="1"/>
      <c r="I95" s="1"/>
      <c r="J95" s="1"/>
      <c r="K95" s="1"/>
      <c r="L95" s="1"/>
      <c r="Q95" s="81"/>
      <c r="R95" s="81"/>
      <c r="S95" s="81"/>
      <c r="T95" s="81"/>
    </row>
    <row r="96" spans="1:20" s="42" customFormat="1" x14ac:dyDescent="0.2">
      <c r="A96" s="80"/>
      <c r="E96" s="80"/>
      <c r="F96" s="1"/>
      <c r="G96" s="1"/>
      <c r="H96" s="1"/>
      <c r="I96" s="1"/>
      <c r="J96" s="1"/>
      <c r="K96" s="1"/>
      <c r="L96" s="1"/>
      <c r="Q96" s="81"/>
      <c r="R96" s="81"/>
      <c r="S96" s="81"/>
      <c r="T96" s="81"/>
    </row>
    <row r="97" spans="1:20" s="42" customFormat="1" x14ac:dyDescent="0.2">
      <c r="A97" s="80"/>
      <c r="E97" s="80"/>
      <c r="F97" s="1"/>
      <c r="G97" s="1"/>
      <c r="H97" s="1"/>
      <c r="I97" s="1"/>
      <c r="J97" s="1"/>
      <c r="K97" s="1"/>
      <c r="L97" s="1"/>
      <c r="Q97" s="81"/>
      <c r="R97" s="81"/>
      <c r="S97" s="81"/>
      <c r="T97" s="81"/>
    </row>
    <row r="98" spans="1:20" s="42" customFormat="1" x14ac:dyDescent="0.2">
      <c r="A98" s="80"/>
      <c r="E98" s="80"/>
      <c r="F98" s="1"/>
      <c r="G98" s="1"/>
      <c r="H98" s="1"/>
      <c r="I98" s="1"/>
      <c r="J98" s="1"/>
      <c r="K98" s="1"/>
      <c r="L98" s="1"/>
      <c r="Q98" s="81"/>
      <c r="R98" s="81"/>
      <c r="S98" s="81"/>
      <c r="T98" s="81"/>
    </row>
    <row r="99" spans="1:20" s="42" customFormat="1" x14ac:dyDescent="0.2">
      <c r="A99" s="80"/>
      <c r="E99" s="80"/>
      <c r="F99" s="1"/>
      <c r="G99" s="1"/>
      <c r="H99" s="1"/>
      <c r="I99" s="1"/>
      <c r="J99" s="1"/>
      <c r="K99" s="1"/>
      <c r="L99" s="1"/>
      <c r="Q99" s="81"/>
      <c r="R99" s="81"/>
      <c r="S99" s="81"/>
      <c r="T99" s="81"/>
    </row>
    <row r="100" spans="1:20" s="42" customFormat="1" x14ac:dyDescent="0.2">
      <c r="A100" s="80"/>
      <c r="E100" s="80"/>
      <c r="F100" s="1"/>
      <c r="G100" s="1"/>
      <c r="H100" s="1"/>
      <c r="I100" s="1"/>
      <c r="J100" s="1"/>
      <c r="K100" s="1"/>
      <c r="L100" s="1"/>
      <c r="Q100" s="81"/>
      <c r="R100" s="81"/>
      <c r="S100" s="81"/>
      <c r="T100" s="81"/>
    </row>
    <row r="101" spans="1:20" s="42" customFormat="1" x14ac:dyDescent="0.2">
      <c r="A101" s="80"/>
      <c r="E101" s="81"/>
      <c r="L101" s="1"/>
      <c r="Q101" s="81"/>
      <c r="R101" s="81"/>
      <c r="S101" s="81"/>
      <c r="T101" s="81"/>
    </row>
    <row r="102" spans="1:20" s="42" customFormat="1" x14ac:dyDescent="0.2">
      <c r="A102" s="80"/>
      <c r="E102" s="81"/>
      <c r="L102" s="1"/>
      <c r="Q102" s="81"/>
      <c r="R102" s="81"/>
      <c r="S102" s="81"/>
      <c r="T102" s="81"/>
    </row>
    <row r="103" spans="1:20" s="42" customFormat="1" x14ac:dyDescent="0.2">
      <c r="A103" s="80"/>
      <c r="E103" s="81"/>
      <c r="L103" s="1"/>
      <c r="Q103" s="81"/>
      <c r="R103" s="81"/>
      <c r="S103" s="81"/>
      <c r="T103" s="81"/>
    </row>
    <row r="104" spans="1:20" s="42" customFormat="1" x14ac:dyDescent="0.2">
      <c r="A104" s="80"/>
      <c r="E104" s="81"/>
      <c r="L104" s="1"/>
      <c r="Q104" s="81"/>
      <c r="R104" s="81"/>
      <c r="S104" s="81"/>
      <c r="T104" s="81"/>
    </row>
    <row r="105" spans="1:20" s="42" customFormat="1" x14ac:dyDescent="0.2">
      <c r="A105" s="80"/>
      <c r="E105" s="81"/>
      <c r="L105" s="1"/>
      <c r="Q105" s="81"/>
      <c r="R105" s="81"/>
      <c r="S105" s="81"/>
      <c r="T105" s="81"/>
    </row>
    <row r="106" spans="1:20" s="42" customFormat="1" x14ac:dyDescent="0.2">
      <c r="A106" s="80"/>
      <c r="E106" s="81"/>
      <c r="L106" s="1"/>
      <c r="Q106" s="81"/>
      <c r="R106" s="81"/>
      <c r="S106" s="81"/>
      <c r="T106" s="81"/>
    </row>
    <row r="107" spans="1:20" s="42" customFormat="1" x14ac:dyDescent="0.2">
      <c r="A107" s="80"/>
      <c r="L107" s="1"/>
      <c r="Q107" s="81"/>
      <c r="R107" s="81"/>
      <c r="S107" s="81"/>
      <c r="T107" s="81"/>
    </row>
    <row r="108" spans="1:20" s="42" customFormat="1" x14ac:dyDescent="0.2">
      <c r="A108" s="80"/>
      <c r="L108" s="1"/>
      <c r="Q108" s="81"/>
      <c r="R108" s="81"/>
      <c r="S108" s="81"/>
      <c r="T108" s="81"/>
    </row>
    <row r="109" spans="1:20" s="42" customFormat="1" x14ac:dyDescent="0.2">
      <c r="A109" s="80"/>
      <c r="L109" s="1"/>
      <c r="Q109" s="81"/>
      <c r="R109" s="81"/>
      <c r="S109" s="81"/>
      <c r="T109" s="81"/>
    </row>
    <row r="110" spans="1:20" s="42" customFormat="1" x14ac:dyDescent="0.2">
      <c r="A110" s="80"/>
      <c r="L110" s="1"/>
      <c r="Q110" s="81"/>
      <c r="R110" s="81"/>
      <c r="S110" s="81"/>
      <c r="T110" s="81"/>
    </row>
    <row r="111" spans="1:20" s="42" customFormat="1" x14ac:dyDescent="0.2">
      <c r="A111" s="80"/>
      <c r="L111" s="1"/>
      <c r="Q111" s="81"/>
      <c r="R111" s="81"/>
      <c r="S111" s="81"/>
      <c r="T111" s="81"/>
    </row>
    <row r="112" spans="1:20" s="42" customFormat="1" x14ac:dyDescent="0.2">
      <c r="A112" s="80"/>
      <c r="L112" s="1"/>
      <c r="Q112" s="81"/>
      <c r="R112" s="81"/>
      <c r="S112" s="81"/>
      <c r="T112" s="81"/>
    </row>
    <row r="113" spans="1:20" s="42" customFormat="1" x14ac:dyDescent="0.2">
      <c r="A113" s="80"/>
      <c r="K113" s="1"/>
      <c r="L113" s="1"/>
      <c r="Q113" s="81"/>
      <c r="R113" s="81"/>
      <c r="S113" s="81"/>
      <c r="T113" s="81"/>
    </row>
    <row r="114" spans="1:20" s="42" customFormat="1" x14ac:dyDescent="0.2">
      <c r="A114" s="80"/>
      <c r="K114" s="1"/>
      <c r="L114" s="1"/>
      <c r="Q114" s="81"/>
      <c r="R114" s="81"/>
      <c r="S114" s="81"/>
      <c r="T114" s="81"/>
    </row>
    <row r="115" spans="1:20" s="42" customFormat="1" x14ac:dyDescent="0.2">
      <c r="A115" s="80"/>
      <c r="K115" s="1"/>
      <c r="L115" s="1"/>
      <c r="Q115" s="81"/>
      <c r="R115" s="81"/>
      <c r="S115" s="81"/>
      <c r="T115" s="81"/>
    </row>
    <row r="116" spans="1:20" s="42" customFormat="1" x14ac:dyDescent="0.2">
      <c r="A116" s="80"/>
      <c r="K116" s="1"/>
      <c r="L116" s="1"/>
      <c r="Q116" s="81"/>
      <c r="R116" s="81"/>
      <c r="S116" s="81"/>
      <c r="T116" s="81"/>
    </row>
    <row r="117" spans="1:20" s="42" customFormat="1" x14ac:dyDescent="0.2">
      <c r="A117" s="80"/>
      <c r="K117" s="1"/>
      <c r="L117" s="1"/>
      <c r="Q117" s="81"/>
      <c r="R117" s="81"/>
      <c r="S117" s="81"/>
      <c r="T117" s="81"/>
    </row>
    <row r="118" spans="1:20" s="42" customFormat="1" x14ac:dyDescent="0.2">
      <c r="A118" s="80"/>
      <c r="K118" s="1"/>
      <c r="L118" s="1"/>
      <c r="Q118" s="81"/>
      <c r="R118" s="81"/>
      <c r="S118" s="81"/>
      <c r="T118" s="81"/>
    </row>
    <row r="119" spans="1:20" s="42" customFormat="1" x14ac:dyDescent="0.2">
      <c r="A119" s="80"/>
      <c r="K119" s="1"/>
      <c r="L119" s="1"/>
      <c r="Q119" s="81"/>
      <c r="R119" s="81"/>
      <c r="S119" s="81"/>
      <c r="T119" s="81"/>
    </row>
    <row r="120" spans="1:20" s="42" customFormat="1" x14ac:dyDescent="0.2">
      <c r="A120" s="80"/>
      <c r="K120" s="1"/>
      <c r="L120" s="1"/>
      <c r="Q120" s="81"/>
      <c r="R120" s="81"/>
      <c r="S120" s="81"/>
      <c r="T120" s="81"/>
    </row>
    <row r="121" spans="1:20" s="42" customFormat="1" x14ac:dyDescent="0.2">
      <c r="A121" s="80"/>
      <c r="K121" s="1"/>
      <c r="L121" s="1"/>
      <c r="Q121" s="81"/>
      <c r="R121" s="81"/>
      <c r="S121" s="81"/>
      <c r="T121" s="81"/>
    </row>
    <row r="122" spans="1:20" s="42" customFormat="1" x14ac:dyDescent="0.2">
      <c r="A122" s="80"/>
      <c r="K122" s="1"/>
      <c r="L122" s="1"/>
      <c r="Q122" s="81"/>
      <c r="R122" s="81"/>
      <c r="S122" s="81"/>
      <c r="T122" s="81"/>
    </row>
    <row r="123" spans="1:20" s="42" customFormat="1" x14ac:dyDescent="0.2">
      <c r="A123" s="80"/>
      <c r="K123" s="1"/>
      <c r="L123" s="1"/>
      <c r="Q123" s="81"/>
      <c r="R123" s="81"/>
      <c r="S123" s="81"/>
      <c r="T123" s="81"/>
    </row>
    <row r="124" spans="1:20" s="42" customFormat="1" x14ac:dyDescent="0.2">
      <c r="A124" s="80"/>
      <c r="K124" s="1"/>
      <c r="L124" s="1"/>
      <c r="Q124" s="81"/>
      <c r="R124" s="81"/>
      <c r="S124" s="81"/>
      <c r="T124" s="81"/>
    </row>
    <row r="125" spans="1:20" s="42" customFormat="1" x14ac:dyDescent="0.2">
      <c r="A125" s="80"/>
      <c r="J125" s="1"/>
      <c r="K125" s="1"/>
      <c r="L125" s="1"/>
      <c r="Q125" s="81"/>
      <c r="R125" s="81"/>
      <c r="S125" s="81"/>
      <c r="T125" s="81"/>
    </row>
    <row r="126" spans="1:20" s="42" customFormat="1" x14ac:dyDescent="0.2">
      <c r="A126" s="80"/>
      <c r="J126" s="1"/>
      <c r="K126" s="1"/>
      <c r="L126" s="1"/>
      <c r="Q126" s="81"/>
      <c r="R126" s="81"/>
      <c r="S126" s="81"/>
      <c r="T126" s="81"/>
    </row>
    <row r="127" spans="1:20" s="42" customFormat="1" x14ac:dyDescent="0.2">
      <c r="A127" s="80"/>
      <c r="J127" s="1"/>
      <c r="K127" s="1"/>
      <c r="L127" s="1"/>
      <c r="Q127" s="81"/>
      <c r="R127" s="81"/>
      <c r="S127" s="81"/>
      <c r="T127" s="81"/>
    </row>
    <row r="128" spans="1:20" s="42" customFormat="1" x14ac:dyDescent="0.2">
      <c r="A128" s="80"/>
      <c r="J128" s="1"/>
      <c r="K128" s="1"/>
      <c r="L128" s="1"/>
      <c r="Q128" s="81"/>
      <c r="R128" s="81"/>
      <c r="S128" s="81"/>
      <c r="T128" s="81"/>
    </row>
    <row r="129" spans="1:20" s="42" customFormat="1" x14ac:dyDescent="0.2">
      <c r="A129" s="80"/>
      <c r="J129" s="1"/>
      <c r="K129" s="1"/>
      <c r="L129" s="1"/>
      <c r="Q129" s="81"/>
      <c r="R129" s="81"/>
      <c r="S129" s="81"/>
      <c r="T129" s="81"/>
    </row>
    <row r="130" spans="1:20" s="42" customFormat="1" x14ac:dyDescent="0.2">
      <c r="A130" s="80"/>
      <c r="J130" s="1"/>
      <c r="K130" s="1"/>
      <c r="L130" s="1"/>
      <c r="Q130" s="81"/>
      <c r="R130" s="81"/>
      <c r="S130" s="81"/>
      <c r="T130" s="81"/>
    </row>
    <row r="131" spans="1:20" s="42" customFormat="1" x14ac:dyDescent="0.2">
      <c r="A131" s="80"/>
      <c r="J131" s="1"/>
      <c r="K131" s="1"/>
      <c r="L131" s="1"/>
      <c r="Q131" s="81"/>
      <c r="R131" s="81"/>
      <c r="S131" s="81"/>
      <c r="T131" s="81"/>
    </row>
    <row r="132" spans="1:20" s="42" customFormat="1" x14ac:dyDescent="0.2">
      <c r="A132" s="80"/>
      <c r="J132" s="1"/>
      <c r="K132" s="1"/>
      <c r="L132" s="1"/>
      <c r="Q132" s="81"/>
      <c r="R132" s="81"/>
      <c r="S132" s="81"/>
      <c r="T132" s="81"/>
    </row>
    <row r="133" spans="1:20" s="42" customFormat="1" x14ac:dyDescent="0.2">
      <c r="A133" s="80"/>
      <c r="J133" s="1"/>
      <c r="K133" s="1"/>
      <c r="L133" s="1"/>
      <c r="Q133" s="81"/>
      <c r="R133" s="81"/>
      <c r="S133" s="81"/>
      <c r="T133" s="81"/>
    </row>
    <row r="134" spans="1:20" s="42" customFormat="1" x14ac:dyDescent="0.2">
      <c r="A134" s="80"/>
      <c r="J134" s="1"/>
      <c r="K134" s="1"/>
      <c r="L134" s="1"/>
      <c r="Q134" s="81"/>
      <c r="R134" s="81"/>
      <c r="S134" s="81"/>
      <c r="T134" s="81"/>
    </row>
    <row r="135" spans="1:20" s="42" customFormat="1" x14ac:dyDescent="0.2">
      <c r="A135" s="80"/>
      <c r="J135" s="1"/>
      <c r="K135" s="1"/>
      <c r="L135" s="1"/>
      <c r="Q135" s="81"/>
      <c r="R135" s="81"/>
      <c r="S135" s="81"/>
      <c r="T135" s="81"/>
    </row>
    <row r="136" spans="1:20" s="42" customFormat="1" x14ac:dyDescent="0.2">
      <c r="A136" s="80"/>
      <c r="J136" s="1"/>
      <c r="K136" s="1"/>
      <c r="L136" s="1"/>
      <c r="Q136" s="81"/>
      <c r="R136" s="81"/>
      <c r="S136" s="81"/>
      <c r="T136" s="81"/>
    </row>
    <row r="137" spans="1:20" s="42" customFormat="1" x14ac:dyDescent="0.2">
      <c r="A137" s="80"/>
      <c r="I137" s="1"/>
      <c r="J137" s="1"/>
      <c r="K137" s="1"/>
      <c r="L137" s="1"/>
      <c r="Q137" s="81"/>
      <c r="R137" s="81"/>
      <c r="S137" s="81"/>
      <c r="T137" s="81"/>
    </row>
    <row r="138" spans="1:20" s="42" customFormat="1" x14ac:dyDescent="0.2">
      <c r="A138" s="82"/>
      <c r="I138" s="3"/>
      <c r="J138" s="3"/>
      <c r="K138" s="3"/>
      <c r="L138" s="3"/>
      <c r="Q138" s="81"/>
      <c r="R138" s="81"/>
      <c r="S138" s="81"/>
      <c r="T138" s="81"/>
    </row>
    <row r="139" spans="1:20" s="42" customFormat="1" x14ac:dyDescent="0.2">
      <c r="A139" s="82"/>
      <c r="I139" s="3"/>
      <c r="J139" s="3"/>
      <c r="K139" s="3"/>
      <c r="L139" s="3"/>
      <c r="Q139" s="81"/>
      <c r="R139" s="81"/>
      <c r="S139" s="81"/>
      <c r="T139" s="81"/>
    </row>
    <row r="140" spans="1:20" s="42" customFormat="1" x14ac:dyDescent="0.2">
      <c r="A140" s="82"/>
      <c r="I140" s="3"/>
      <c r="J140" s="3"/>
      <c r="K140" s="3"/>
      <c r="L140" s="3"/>
      <c r="Q140" s="81"/>
      <c r="R140" s="81"/>
      <c r="S140" s="81"/>
      <c r="T140" s="81"/>
    </row>
    <row r="141" spans="1:20" s="42" customFormat="1" x14ac:dyDescent="0.2">
      <c r="A141" s="82"/>
      <c r="I141" s="3"/>
      <c r="J141" s="3"/>
      <c r="K141" s="3"/>
      <c r="L141" s="3"/>
      <c r="Q141" s="81"/>
      <c r="R141" s="81"/>
      <c r="S141" s="81"/>
      <c r="T141" s="81"/>
    </row>
    <row r="142" spans="1:20" s="42" customFormat="1" x14ac:dyDescent="0.2">
      <c r="A142" s="82"/>
      <c r="I142" s="3"/>
      <c r="J142" s="3"/>
      <c r="K142" s="3"/>
      <c r="L142" s="3"/>
      <c r="Q142" s="81"/>
      <c r="R142" s="81"/>
      <c r="S142" s="81"/>
      <c r="T142" s="81"/>
    </row>
    <row r="143" spans="1:20" s="42" customFormat="1" x14ac:dyDescent="0.2">
      <c r="A143" s="82"/>
      <c r="I143" s="3"/>
      <c r="J143" s="3"/>
      <c r="K143" s="3"/>
      <c r="L143" s="3"/>
      <c r="Q143" s="81"/>
      <c r="R143" s="81"/>
      <c r="S143" s="81"/>
      <c r="T143" s="81"/>
    </row>
    <row r="144" spans="1:20" s="42" customFormat="1" x14ac:dyDescent="0.2">
      <c r="A144" s="82"/>
      <c r="I144" s="3"/>
      <c r="J144" s="3"/>
      <c r="K144" s="3"/>
      <c r="L144" s="3"/>
      <c r="Q144" s="81"/>
      <c r="R144" s="81"/>
      <c r="S144" s="81"/>
      <c r="T144" s="81"/>
    </row>
    <row r="145" spans="1:34" s="42" customFormat="1" x14ac:dyDescent="0.2">
      <c r="A145" s="82"/>
      <c r="I145" s="3"/>
      <c r="J145" s="3"/>
      <c r="K145" s="3"/>
      <c r="L145" s="3"/>
      <c r="Q145" s="81"/>
      <c r="R145" s="81"/>
      <c r="S145" s="81"/>
      <c r="T145" s="81"/>
    </row>
    <row r="146" spans="1:34" s="78" customFormat="1" x14ac:dyDescent="0.2">
      <c r="A146" s="82"/>
      <c r="B146" s="42"/>
      <c r="C146" s="42"/>
      <c r="D146" s="42"/>
      <c r="E146" s="42"/>
      <c r="F146" s="42"/>
      <c r="G146" s="42"/>
      <c r="H146" s="42"/>
      <c r="I146" s="3"/>
      <c r="J146" s="3"/>
      <c r="K146" s="3"/>
      <c r="L146" s="3"/>
      <c r="M146" s="42"/>
      <c r="N146" s="42"/>
      <c r="O146" s="42"/>
      <c r="P146" s="42"/>
      <c r="Q146" s="81"/>
      <c r="R146" s="81"/>
      <c r="S146" s="81"/>
      <c r="T146" s="81"/>
      <c r="U146" s="42"/>
      <c r="V146" s="42"/>
      <c r="W146" s="42"/>
    </row>
    <row r="147" spans="1:34" s="78" customFormat="1" x14ac:dyDescent="0.2">
      <c r="A147" s="82"/>
      <c r="E147" s="42"/>
      <c r="F147" s="42"/>
      <c r="G147" s="42"/>
      <c r="H147" s="42"/>
      <c r="I147" s="98"/>
      <c r="J147" s="98"/>
      <c r="K147" s="98"/>
      <c r="L147" s="3"/>
      <c r="M147" s="42"/>
      <c r="N147" s="42"/>
      <c r="O147" s="42"/>
      <c r="P147" s="42"/>
      <c r="Q147" s="81"/>
      <c r="R147" s="81"/>
      <c r="S147" s="81"/>
      <c r="T147" s="81"/>
      <c r="U147" s="42"/>
      <c r="V147" s="42"/>
      <c r="W147" s="42"/>
    </row>
    <row r="148" spans="1:34" s="78" customFormat="1" x14ac:dyDescent="0.2">
      <c r="A148" s="82"/>
      <c r="E148" s="42"/>
      <c r="F148" s="42"/>
      <c r="G148" s="42"/>
      <c r="H148" s="42"/>
      <c r="I148" s="98"/>
      <c r="J148" s="98"/>
      <c r="K148" s="98"/>
      <c r="L148" s="3"/>
      <c r="M148" s="42"/>
      <c r="N148" s="42"/>
      <c r="O148" s="42"/>
      <c r="P148" s="42"/>
      <c r="Q148" s="81"/>
      <c r="R148" s="81"/>
      <c r="S148" s="81"/>
      <c r="T148" s="81"/>
      <c r="U148" s="42"/>
      <c r="V148" s="42"/>
      <c r="W148" s="42"/>
    </row>
    <row r="149" spans="1:34" s="78" customFormat="1" x14ac:dyDescent="0.2">
      <c r="A149" s="82"/>
      <c r="E149" s="42"/>
      <c r="F149" s="42"/>
      <c r="G149" s="3"/>
      <c r="H149" s="3"/>
      <c r="I149" s="98"/>
      <c r="J149" s="98"/>
      <c r="K149" s="98"/>
      <c r="L149" s="3"/>
      <c r="M149" s="42"/>
      <c r="N149" s="42"/>
      <c r="O149" s="42"/>
      <c r="P149" s="42"/>
      <c r="Q149" s="81"/>
      <c r="R149" s="81"/>
      <c r="S149" s="81"/>
      <c r="T149" s="81"/>
      <c r="U149" s="42"/>
      <c r="V149" s="42"/>
      <c r="W149" s="42"/>
    </row>
    <row r="150" spans="1:34" s="78" customFormat="1" x14ac:dyDescent="0.2">
      <c r="A150" s="82"/>
      <c r="E150" s="42"/>
      <c r="F150" s="42"/>
      <c r="G150" s="3"/>
      <c r="H150" s="3"/>
      <c r="I150" s="98"/>
      <c r="J150" s="98"/>
      <c r="K150" s="98"/>
      <c r="L150" s="3"/>
      <c r="M150" s="42"/>
      <c r="N150" s="42"/>
      <c r="O150" s="42"/>
      <c r="P150" s="42"/>
      <c r="Q150" s="81"/>
      <c r="R150" s="81"/>
      <c r="S150" s="81"/>
      <c r="T150" s="81"/>
      <c r="U150" s="42"/>
      <c r="V150" s="42"/>
      <c r="W150" s="42"/>
    </row>
    <row r="151" spans="1:34" x14ac:dyDescent="0.2">
      <c r="A151" s="82"/>
      <c r="B151" s="78"/>
      <c r="C151" s="78"/>
      <c r="D151" s="78"/>
      <c r="E151" s="42"/>
      <c r="F151" s="42"/>
      <c r="G151" s="3"/>
      <c r="H151" s="3"/>
      <c r="I151" s="98"/>
      <c r="J151" s="98"/>
      <c r="K151" s="98"/>
      <c r="M151" s="42"/>
    </row>
    <row r="152" spans="1:34" x14ac:dyDescent="0.2">
      <c r="A152" s="82"/>
      <c r="E152" s="42"/>
      <c r="F152" s="3"/>
      <c r="G152" s="3"/>
      <c r="H152" s="3"/>
      <c r="M152" s="42"/>
    </row>
    <row r="153" spans="1:34" x14ac:dyDescent="0.2">
      <c r="A153" s="82"/>
      <c r="E153" s="42"/>
      <c r="F153" s="3"/>
      <c r="G153" s="3"/>
      <c r="H153" s="3"/>
      <c r="M153" s="42"/>
    </row>
    <row r="154" spans="1:34" x14ac:dyDescent="0.2">
      <c r="A154" s="82"/>
      <c r="E154" s="42"/>
      <c r="F154" s="3"/>
      <c r="G154" s="3"/>
      <c r="H154" s="3"/>
      <c r="M154" s="42"/>
    </row>
    <row r="155" spans="1:34" x14ac:dyDescent="0.2">
      <c r="A155" s="82"/>
      <c r="E155" s="42"/>
      <c r="F155" s="3"/>
      <c r="G155" s="3"/>
      <c r="H155" s="3"/>
      <c r="M155" s="42"/>
    </row>
    <row r="156" spans="1:34" x14ac:dyDescent="0.2">
      <c r="A156" s="82"/>
      <c r="E156" s="42"/>
      <c r="F156" s="42"/>
      <c r="G156" s="3"/>
      <c r="H156" s="3"/>
      <c r="M156" s="42"/>
    </row>
    <row r="157" spans="1:34" x14ac:dyDescent="0.2">
      <c r="A157" s="82"/>
      <c r="E157" s="42"/>
      <c r="F157" s="42"/>
      <c r="G157" s="3"/>
      <c r="H157" s="3"/>
      <c r="M157" s="42"/>
    </row>
    <row r="158" spans="1:34" x14ac:dyDescent="0.2">
      <c r="A158" s="82"/>
      <c r="E158" s="42"/>
      <c r="F158" s="42"/>
      <c r="G158" s="3"/>
      <c r="H158" s="3"/>
      <c r="M158" s="42"/>
    </row>
    <row r="159" spans="1:34" x14ac:dyDescent="0.2">
      <c r="A159" s="82"/>
      <c r="E159" s="42"/>
      <c r="F159" s="42"/>
      <c r="G159" s="3"/>
      <c r="H159" s="3"/>
      <c r="M159" s="42"/>
    </row>
    <row r="160" spans="1:34" s="81" customFormat="1" x14ac:dyDescent="0.2">
      <c r="A160" s="82"/>
      <c r="B160" s="52"/>
      <c r="C160" s="52"/>
      <c r="D160" s="52"/>
      <c r="E160" s="42"/>
      <c r="F160" s="42"/>
      <c r="G160" s="3"/>
      <c r="H160" s="3"/>
      <c r="I160" s="52"/>
      <c r="J160" s="52"/>
      <c r="K160" s="52"/>
      <c r="L160" s="3"/>
      <c r="M160" s="42"/>
      <c r="N160" s="42"/>
      <c r="O160" s="42"/>
      <c r="P160" s="42"/>
      <c r="U160" s="42"/>
      <c r="V160" s="42"/>
      <c r="W160" s="42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</row>
    <row r="161" spans="1:34" s="81" customFormat="1" x14ac:dyDescent="0.2">
      <c r="A161" s="82"/>
      <c r="B161" s="52"/>
      <c r="C161" s="52"/>
      <c r="D161" s="52"/>
      <c r="E161" s="42"/>
      <c r="F161" s="84"/>
      <c r="G161" s="3"/>
      <c r="H161" s="3"/>
      <c r="I161" s="52"/>
      <c r="J161" s="52"/>
      <c r="K161" s="52"/>
      <c r="L161" s="3"/>
      <c r="M161" s="42"/>
      <c r="N161" s="42"/>
      <c r="O161" s="42"/>
      <c r="P161" s="42"/>
      <c r="U161" s="42"/>
      <c r="V161" s="42"/>
      <c r="W161" s="42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</row>
    <row r="162" spans="1:34" s="81" customFormat="1" x14ac:dyDescent="0.2">
      <c r="A162" s="82"/>
      <c r="B162" s="52"/>
      <c r="C162" s="52"/>
      <c r="D162" s="52"/>
      <c r="E162" s="42"/>
      <c r="F162" s="84"/>
      <c r="G162" s="3"/>
      <c r="H162" s="3"/>
      <c r="I162" s="52"/>
      <c r="J162" s="52"/>
      <c r="K162" s="52"/>
      <c r="L162" s="3"/>
      <c r="M162" s="42"/>
      <c r="N162" s="42"/>
      <c r="O162" s="42"/>
      <c r="P162" s="42"/>
      <c r="U162" s="42"/>
      <c r="V162" s="42"/>
      <c r="W162" s="42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</row>
    <row r="163" spans="1:34" s="81" customFormat="1" x14ac:dyDescent="0.2">
      <c r="A163" s="82"/>
      <c r="B163" s="52"/>
      <c r="C163" s="52"/>
      <c r="D163" s="52"/>
      <c r="E163" s="42"/>
      <c r="F163" s="84"/>
      <c r="G163" s="3"/>
      <c r="H163" s="3"/>
      <c r="I163" s="52"/>
      <c r="J163" s="52"/>
      <c r="K163" s="52"/>
      <c r="L163" s="3"/>
      <c r="M163" s="42"/>
      <c r="N163" s="42"/>
      <c r="O163" s="42"/>
      <c r="P163" s="42"/>
      <c r="U163" s="42"/>
      <c r="V163" s="42"/>
      <c r="W163" s="42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</row>
    <row r="164" spans="1:34" s="81" customFormat="1" x14ac:dyDescent="0.2">
      <c r="A164" s="82"/>
      <c r="B164" s="52"/>
      <c r="C164" s="52"/>
      <c r="D164" s="52"/>
      <c r="E164" s="42"/>
      <c r="F164" s="84"/>
      <c r="G164" s="3"/>
      <c r="H164" s="3"/>
      <c r="I164" s="52"/>
      <c r="J164" s="52"/>
      <c r="K164" s="52"/>
      <c r="L164" s="3"/>
      <c r="M164" s="42"/>
      <c r="N164" s="42"/>
      <c r="O164" s="42"/>
      <c r="P164" s="42"/>
      <c r="U164" s="42"/>
      <c r="V164" s="42"/>
      <c r="W164" s="42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</row>
    <row r="165" spans="1:34" s="81" customFormat="1" x14ac:dyDescent="0.2">
      <c r="A165" s="82"/>
      <c r="B165" s="52"/>
      <c r="C165" s="52"/>
      <c r="D165" s="52"/>
      <c r="E165" s="42"/>
      <c r="F165" s="84"/>
      <c r="G165" s="3"/>
      <c r="H165" s="3"/>
      <c r="I165" s="52"/>
      <c r="J165" s="52"/>
      <c r="K165" s="52"/>
      <c r="L165" s="3"/>
      <c r="M165" s="42"/>
      <c r="N165" s="42"/>
      <c r="O165" s="42"/>
      <c r="P165" s="42"/>
      <c r="U165" s="42"/>
      <c r="V165" s="42"/>
      <c r="W165" s="42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</row>
    <row r="166" spans="1:34" s="81" customFormat="1" x14ac:dyDescent="0.2">
      <c r="A166" s="82"/>
      <c r="B166" s="52"/>
      <c r="C166" s="52"/>
      <c r="D166" s="52"/>
      <c r="E166" s="42"/>
      <c r="F166" s="3"/>
      <c r="G166" s="3"/>
      <c r="H166" s="3"/>
      <c r="I166" s="52"/>
      <c r="J166" s="52"/>
      <c r="K166" s="52"/>
      <c r="L166" s="3"/>
      <c r="M166" s="42"/>
      <c r="N166" s="42"/>
      <c r="O166" s="42"/>
      <c r="P166" s="42"/>
      <c r="U166" s="42"/>
      <c r="V166" s="42"/>
      <c r="W166" s="42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</row>
    <row r="167" spans="1:34" s="81" customFormat="1" x14ac:dyDescent="0.2">
      <c r="A167" s="82"/>
      <c r="B167" s="52"/>
      <c r="C167" s="52"/>
      <c r="D167" s="52"/>
      <c r="E167" s="42"/>
      <c r="F167" s="3"/>
      <c r="G167" s="3"/>
      <c r="H167" s="3"/>
      <c r="I167" s="52"/>
      <c r="J167" s="52"/>
      <c r="K167" s="52"/>
      <c r="L167" s="3"/>
      <c r="M167" s="42"/>
      <c r="N167" s="42"/>
      <c r="O167" s="42"/>
      <c r="P167" s="42"/>
      <c r="U167" s="42"/>
      <c r="V167" s="42"/>
      <c r="W167" s="42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</row>
    <row r="168" spans="1:34" s="81" customFormat="1" x14ac:dyDescent="0.2">
      <c r="A168" s="82"/>
      <c r="B168" s="52"/>
      <c r="C168" s="52"/>
      <c r="D168" s="52"/>
      <c r="E168" s="3"/>
      <c r="F168" s="3"/>
      <c r="G168" s="3"/>
      <c r="H168" s="3"/>
      <c r="I168" s="52"/>
      <c r="J168" s="52"/>
      <c r="K168" s="52"/>
      <c r="L168" s="3"/>
      <c r="M168" s="42"/>
      <c r="N168" s="42"/>
      <c r="O168" s="42"/>
      <c r="P168" s="42"/>
      <c r="U168" s="42"/>
      <c r="V168" s="42"/>
      <c r="W168" s="42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</row>
    <row r="169" spans="1:34" s="81" customFormat="1" x14ac:dyDescent="0.2">
      <c r="A169" s="82"/>
      <c r="B169" s="52"/>
      <c r="C169" s="52"/>
      <c r="D169" s="52"/>
      <c r="E169" s="3"/>
      <c r="F169" s="3"/>
      <c r="G169" s="3"/>
      <c r="H169" s="3"/>
      <c r="I169" s="52"/>
      <c r="J169" s="52"/>
      <c r="K169" s="52"/>
      <c r="L169" s="3"/>
      <c r="M169" s="42"/>
      <c r="N169" s="42"/>
      <c r="O169" s="42"/>
      <c r="P169" s="42"/>
      <c r="U169" s="42"/>
      <c r="V169" s="42"/>
      <c r="W169" s="42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</row>
    <row r="170" spans="1:34" s="81" customFormat="1" x14ac:dyDescent="0.2">
      <c r="A170" s="82"/>
      <c r="B170" s="52"/>
      <c r="C170" s="52"/>
      <c r="D170" s="52"/>
      <c r="E170" s="3"/>
      <c r="F170" s="3"/>
      <c r="G170" s="3"/>
      <c r="H170" s="3"/>
      <c r="I170" s="52"/>
      <c r="J170" s="52"/>
      <c r="K170" s="52"/>
      <c r="L170" s="3"/>
      <c r="M170" s="42"/>
      <c r="N170" s="42"/>
      <c r="O170" s="42"/>
      <c r="P170" s="42"/>
      <c r="U170" s="42"/>
      <c r="V170" s="42"/>
      <c r="W170" s="42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</row>
    <row r="171" spans="1:34" s="81" customFormat="1" x14ac:dyDescent="0.2">
      <c r="A171" s="82"/>
      <c r="B171" s="52"/>
      <c r="C171" s="52"/>
      <c r="D171" s="52"/>
      <c r="E171" s="3"/>
      <c r="F171" s="3"/>
      <c r="G171" s="3"/>
      <c r="H171" s="3"/>
      <c r="I171" s="52"/>
      <c r="J171" s="52"/>
      <c r="K171" s="52"/>
      <c r="L171" s="3"/>
      <c r="M171" s="42"/>
      <c r="N171" s="42"/>
      <c r="O171" s="42"/>
      <c r="P171" s="42"/>
      <c r="U171" s="42"/>
      <c r="V171" s="42"/>
      <c r="W171" s="42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</row>
    <row r="172" spans="1:34" s="81" customFormat="1" x14ac:dyDescent="0.2">
      <c r="A172" s="82"/>
      <c r="B172" s="52"/>
      <c r="C172" s="52"/>
      <c r="D172" s="52"/>
      <c r="E172" s="3"/>
      <c r="F172" s="3"/>
      <c r="G172" s="3"/>
      <c r="H172" s="3"/>
      <c r="I172" s="52"/>
      <c r="J172" s="52"/>
      <c r="K172" s="52"/>
      <c r="L172" s="3"/>
      <c r="M172" s="42"/>
      <c r="N172" s="42"/>
      <c r="O172" s="42"/>
      <c r="P172" s="42"/>
      <c r="U172" s="42"/>
      <c r="V172" s="42"/>
      <c r="W172" s="42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</row>
    <row r="173" spans="1:34" s="81" customFormat="1" x14ac:dyDescent="0.2">
      <c r="A173" s="82"/>
      <c r="B173" s="52"/>
      <c r="C173" s="52"/>
      <c r="D173" s="52"/>
      <c r="E173" s="3"/>
      <c r="F173" s="3"/>
      <c r="G173" s="3"/>
      <c r="H173" s="3"/>
      <c r="I173" s="52"/>
      <c r="J173" s="52"/>
      <c r="K173" s="52"/>
      <c r="L173" s="3"/>
      <c r="M173" s="42"/>
      <c r="N173" s="42"/>
      <c r="O173" s="42"/>
      <c r="P173" s="42"/>
      <c r="U173" s="42"/>
      <c r="V173" s="42"/>
      <c r="W173" s="42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</row>
    <row r="174" spans="1:34" s="81" customFormat="1" x14ac:dyDescent="0.2">
      <c r="A174" s="82"/>
      <c r="B174" s="52"/>
      <c r="C174" s="52"/>
      <c r="D174" s="52"/>
      <c r="E174" s="3"/>
      <c r="F174" s="3"/>
      <c r="G174" s="3"/>
      <c r="H174" s="3"/>
      <c r="I174" s="52"/>
      <c r="J174" s="52"/>
      <c r="K174" s="52"/>
      <c r="L174" s="3"/>
      <c r="M174" s="42"/>
      <c r="N174" s="42"/>
      <c r="O174" s="42"/>
      <c r="P174" s="42"/>
      <c r="U174" s="42"/>
      <c r="V174" s="42"/>
      <c r="W174" s="42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</row>
    <row r="175" spans="1:34" s="81" customFormat="1" x14ac:dyDescent="0.2">
      <c r="A175" s="52"/>
      <c r="B175" s="3"/>
      <c r="C175" s="3"/>
      <c r="D175" s="3"/>
      <c r="E175" s="3"/>
      <c r="F175" s="3"/>
      <c r="G175" s="3"/>
      <c r="H175" s="3"/>
      <c r="I175" s="52"/>
      <c r="J175" s="52"/>
      <c r="K175" s="52"/>
      <c r="L175" s="3"/>
      <c r="M175" s="42"/>
      <c r="N175" s="42"/>
      <c r="O175" s="42"/>
      <c r="P175" s="42"/>
      <c r="U175" s="42"/>
      <c r="V175" s="42"/>
      <c r="W175" s="42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</row>
    <row r="176" spans="1:34" s="81" customFormat="1" x14ac:dyDescent="0.2">
      <c r="A176" s="52"/>
      <c r="B176" s="3"/>
      <c r="C176" s="3"/>
      <c r="D176" s="3"/>
      <c r="E176" s="3"/>
      <c r="F176" s="3"/>
      <c r="G176" s="3"/>
      <c r="H176" s="3"/>
      <c r="I176" s="52"/>
      <c r="J176" s="52"/>
      <c r="K176" s="52"/>
      <c r="L176" s="3"/>
      <c r="M176" s="42"/>
      <c r="N176" s="42"/>
      <c r="O176" s="42"/>
      <c r="P176" s="42"/>
      <c r="U176" s="42"/>
      <c r="V176" s="42"/>
      <c r="W176" s="42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</row>
    <row r="177" spans="1:34" s="81" customFormat="1" x14ac:dyDescent="0.2">
      <c r="A177" s="52"/>
      <c r="B177" s="3"/>
      <c r="C177" s="3"/>
      <c r="D177" s="3"/>
      <c r="E177" s="3"/>
      <c r="F177" s="3"/>
      <c r="G177" s="3"/>
      <c r="H177" s="3"/>
      <c r="I177" s="52"/>
      <c r="J177" s="52"/>
      <c r="K177" s="52"/>
      <c r="L177" s="3"/>
      <c r="M177" s="42"/>
      <c r="N177" s="42"/>
      <c r="O177" s="42"/>
      <c r="P177" s="42"/>
      <c r="U177" s="42"/>
      <c r="V177" s="42"/>
      <c r="W177" s="42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</row>
    <row r="178" spans="1:34" s="81" customFormat="1" x14ac:dyDescent="0.2">
      <c r="A178" s="52"/>
      <c r="B178" s="3"/>
      <c r="C178" s="3"/>
      <c r="D178" s="3"/>
      <c r="E178" s="3"/>
      <c r="F178" s="3"/>
      <c r="G178" s="3"/>
      <c r="H178" s="3"/>
      <c r="I178" s="52"/>
      <c r="J178" s="52"/>
      <c r="K178" s="52"/>
      <c r="L178" s="3"/>
      <c r="M178" s="42"/>
      <c r="N178" s="42"/>
      <c r="O178" s="42"/>
      <c r="P178" s="42"/>
      <c r="U178" s="42"/>
      <c r="V178" s="42"/>
      <c r="W178" s="42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</row>
    <row r="179" spans="1:34" s="81" customFormat="1" x14ac:dyDescent="0.2">
      <c r="A179" s="52"/>
      <c r="B179" s="3"/>
      <c r="C179" s="3"/>
      <c r="D179" s="3"/>
      <c r="E179" s="3"/>
      <c r="F179" s="3"/>
      <c r="G179" s="3"/>
      <c r="H179" s="3"/>
      <c r="I179" s="52"/>
      <c r="J179" s="52"/>
      <c r="K179" s="52"/>
      <c r="L179" s="3"/>
      <c r="M179" s="42"/>
      <c r="N179" s="42"/>
      <c r="O179" s="42"/>
      <c r="P179" s="42"/>
      <c r="U179" s="42"/>
      <c r="V179" s="42"/>
      <c r="W179" s="42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</row>
    <row r="180" spans="1:34" s="81" customFormat="1" x14ac:dyDescent="0.2">
      <c r="A180" s="52"/>
      <c r="B180" s="3"/>
      <c r="C180" s="3"/>
      <c r="D180" s="3"/>
      <c r="E180" s="3"/>
      <c r="F180" s="3"/>
      <c r="G180" s="3"/>
      <c r="H180" s="3"/>
      <c r="I180" s="52"/>
      <c r="J180" s="52"/>
      <c r="K180" s="52"/>
      <c r="L180" s="3"/>
      <c r="M180" s="42"/>
      <c r="N180" s="42"/>
      <c r="O180" s="42"/>
      <c r="P180" s="42"/>
      <c r="U180" s="42"/>
      <c r="V180" s="42"/>
      <c r="W180" s="42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</row>
    <row r="181" spans="1:34" s="81" customFormat="1" x14ac:dyDescent="0.2">
      <c r="A181" s="52"/>
      <c r="B181" s="3"/>
      <c r="C181" s="3"/>
      <c r="D181" s="3"/>
      <c r="E181" s="3"/>
      <c r="F181" s="3"/>
      <c r="G181" s="3"/>
      <c r="H181" s="3"/>
      <c r="I181" s="52"/>
      <c r="J181" s="52"/>
      <c r="K181" s="52"/>
      <c r="L181" s="3"/>
      <c r="M181" s="42"/>
      <c r="N181" s="42"/>
      <c r="O181" s="42"/>
      <c r="P181" s="42"/>
      <c r="U181" s="42"/>
      <c r="V181" s="42"/>
      <c r="W181" s="42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</row>
    <row r="182" spans="1:34" s="81" customFormat="1" x14ac:dyDescent="0.2">
      <c r="A182" s="52"/>
      <c r="B182" s="3"/>
      <c r="C182" s="3"/>
      <c r="D182" s="3"/>
      <c r="E182" s="3"/>
      <c r="F182" s="3"/>
      <c r="G182" s="3"/>
      <c r="H182" s="3"/>
      <c r="I182" s="52"/>
      <c r="J182" s="52"/>
      <c r="K182" s="52"/>
      <c r="L182" s="3"/>
      <c r="M182" s="42"/>
      <c r="N182" s="42"/>
      <c r="O182" s="42"/>
      <c r="P182" s="42"/>
      <c r="U182" s="42"/>
      <c r="V182" s="42"/>
      <c r="W182" s="42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</row>
    <row r="183" spans="1:34" s="81" customFormat="1" x14ac:dyDescent="0.2">
      <c r="A183" s="52"/>
      <c r="B183" s="3"/>
      <c r="C183" s="3"/>
      <c r="D183" s="3"/>
      <c r="E183" s="3"/>
      <c r="F183" s="3"/>
      <c r="G183" s="3"/>
      <c r="H183" s="3"/>
      <c r="I183" s="52"/>
      <c r="J183" s="52"/>
      <c r="K183" s="52"/>
      <c r="L183" s="3"/>
      <c r="N183" s="42"/>
      <c r="O183" s="42"/>
      <c r="P183" s="42"/>
      <c r="U183" s="42"/>
      <c r="V183" s="42"/>
      <c r="W183" s="42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</row>
    <row r="184" spans="1:34" s="81" customFormat="1" x14ac:dyDescent="0.2">
      <c r="A184" s="52"/>
      <c r="B184" s="3"/>
      <c r="C184" s="3"/>
      <c r="D184" s="3"/>
      <c r="E184" s="3"/>
      <c r="F184" s="3"/>
      <c r="G184" s="3"/>
      <c r="H184" s="3"/>
      <c r="I184" s="52"/>
      <c r="J184" s="52"/>
      <c r="K184" s="52"/>
      <c r="L184" s="3"/>
      <c r="N184" s="42"/>
      <c r="O184" s="42"/>
      <c r="P184" s="42"/>
      <c r="U184" s="42"/>
      <c r="V184" s="42"/>
      <c r="W184" s="42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</row>
    <row r="185" spans="1:34" s="81" customFormat="1" x14ac:dyDescent="0.2">
      <c r="A185" s="52"/>
      <c r="B185" s="3"/>
      <c r="C185" s="3"/>
      <c r="D185" s="3"/>
      <c r="E185" s="3"/>
      <c r="F185" s="3"/>
      <c r="G185" s="3"/>
      <c r="H185" s="3"/>
      <c r="I185" s="52"/>
      <c r="J185" s="52"/>
      <c r="K185" s="52"/>
      <c r="L185" s="3"/>
      <c r="N185" s="42"/>
      <c r="O185" s="42"/>
      <c r="P185" s="42"/>
      <c r="U185" s="42"/>
      <c r="V185" s="42"/>
      <c r="W185" s="42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</row>
    <row r="186" spans="1:34" s="81" customFormat="1" x14ac:dyDescent="0.2">
      <c r="A186" s="52"/>
      <c r="B186" s="52"/>
      <c r="C186" s="83"/>
      <c r="D186" s="83"/>
      <c r="E186" s="83"/>
      <c r="F186" s="52"/>
      <c r="G186" s="52"/>
      <c r="H186" s="52"/>
      <c r="I186" s="52"/>
      <c r="J186" s="52"/>
      <c r="K186" s="52"/>
      <c r="L186" s="3"/>
      <c r="N186" s="42"/>
      <c r="O186" s="42"/>
      <c r="P186" s="42"/>
      <c r="U186" s="42"/>
      <c r="V186" s="42"/>
      <c r="W186" s="42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</row>
    <row r="187" spans="1:34" s="81" customFormat="1" x14ac:dyDescent="0.2">
      <c r="A187" s="52"/>
      <c r="B187" s="52"/>
      <c r="C187" s="83"/>
      <c r="D187" s="83"/>
      <c r="E187" s="83"/>
      <c r="F187" s="52"/>
      <c r="G187" s="52"/>
      <c r="H187" s="52"/>
      <c r="I187" s="52"/>
      <c r="J187" s="52"/>
      <c r="K187" s="52"/>
      <c r="L187" s="3"/>
      <c r="N187" s="42"/>
      <c r="O187" s="42"/>
      <c r="P187" s="42"/>
      <c r="U187" s="42"/>
      <c r="V187" s="42"/>
      <c r="W187" s="42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</row>
    <row r="188" spans="1:34" s="81" customFormat="1" x14ac:dyDescent="0.2">
      <c r="A188" s="52"/>
      <c r="B188" s="52"/>
      <c r="C188" s="83"/>
      <c r="D188" s="83"/>
      <c r="E188" s="83"/>
      <c r="F188" s="52"/>
      <c r="G188" s="52"/>
      <c r="H188" s="52"/>
      <c r="I188" s="52"/>
      <c r="J188" s="52"/>
      <c r="K188" s="52"/>
      <c r="L188" s="3"/>
      <c r="N188" s="42"/>
      <c r="O188" s="42"/>
      <c r="P188" s="42"/>
      <c r="U188" s="42"/>
      <c r="V188" s="42"/>
      <c r="W188" s="42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</row>
    <row r="189" spans="1:34" s="81" customFormat="1" x14ac:dyDescent="0.2">
      <c r="A189" s="52"/>
      <c r="B189" s="52"/>
      <c r="C189" s="83"/>
      <c r="D189" s="83"/>
      <c r="E189" s="83"/>
      <c r="F189" s="52"/>
      <c r="G189" s="52"/>
      <c r="H189" s="52"/>
      <c r="I189" s="52"/>
      <c r="J189" s="52"/>
      <c r="K189" s="52"/>
      <c r="L189" s="3"/>
      <c r="N189" s="42"/>
      <c r="O189" s="42"/>
      <c r="P189" s="42"/>
      <c r="U189" s="42"/>
      <c r="V189" s="42"/>
      <c r="W189" s="42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</row>
    <row r="190" spans="1:34" s="81" customFormat="1" x14ac:dyDescent="0.2">
      <c r="A190" s="52"/>
      <c r="B190" s="52"/>
      <c r="C190" s="83"/>
      <c r="D190" s="83"/>
      <c r="E190" s="83"/>
      <c r="F190" s="52"/>
      <c r="G190" s="52"/>
      <c r="H190" s="52"/>
      <c r="I190" s="52"/>
      <c r="J190" s="52"/>
      <c r="K190" s="52"/>
      <c r="L190" s="3"/>
      <c r="N190" s="42"/>
      <c r="O190" s="42"/>
      <c r="P190" s="42"/>
      <c r="U190" s="42"/>
      <c r="V190" s="42"/>
      <c r="W190" s="42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</row>
    <row r="191" spans="1:34" s="81" customFormat="1" x14ac:dyDescent="0.2">
      <c r="A191" s="52"/>
      <c r="B191" s="52"/>
      <c r="C191" s="83"/>
      <c r="D191" s="83"/>
      <c r="E191" s="83"/>
      <c r="F191" s="52"/>
      <c r="G191" s="52"/>
      <c r="H191" s="52"/>
      <c r="I191" s="52"/>
      <c r="J191" s="52"/>
      <c r="K191" s="52"/>
      <c r="L191" s="3"/>
      <c r="N191" s="42"/>
      <c r="O191" s="42"/>
      <c r="P191" s="42"/>
      <c r="U191" s="42"/>
      <c r="V191" s="42"/>
      <c r="W191" s="42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</row>
  </sheetData>
  <mergeCells count="7">
    <mergeCell ref="A37:K37"/>
    <mergeCell ref="B7:K7"/>
    <mergeCell ref="B8:K8"/>
    <mergeCell ref="A19:F19"/>
    <mergeCell ref="G19:L19"/>
    <mergeCell ref="A20:F20"/>
    <mergeCell ref="G20:L2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-0.499984740745262"/>
  </sheetPr>
  <dimension ref="A1:W203"/>
  <sheetViews>
    <sheetView showGridLines="0" zoomScaleNormal="100" zoomScaleSheetLayoutView="100" workbookViewId="0">
      <selection activeCell="M10" sqref="M10"/>
    </sheetView>
  </sheetViews>
  <sheetFormatPr baseColWidth="10" defaultRowHeight="12.75" x14ac:dyDescent="0.2"/>
  <cols>
    <col min="1" max="1" width="1.85546875" style="52" customWidth="1"/>
    <col min="2" max="2" width="13" style="52" customWidth="1"/>
    <col min="3" max="8" width="10.42578125" style="52" customWidth="1"/>
    <col min="9" max="9" width="11.7109375" style="52" customWidth="1"/>
    <col min="10" max="10" width="10.85546875" style="52" customWidth="1"/>
    <col min="11" max="11" width="13" style="52" customWidth="1"/>
    <col min="12" max="12" width="1.7109375" style="3" customWidth="1"/>
    <col min="13" max="13" width="7.42578125" style="81" customWidth="1"/>
    <col min="14" max="14" width="12" style="81" customWidth="1"/>
    <col min="15" max="15" width="11.85546875" style="81" customWidth="1"/>
    <col min="16" max="16" width="7.5703125" style="81" customWidth="1"/>
    <col min="17" max="17" width="11.42578125" style="81"/>
    <col min="18" max="23" width="11.42578125" style="42"/>
    <col min="24" max="16384" width="11.42578125" style="43"/>
  </cols>
  <sheetData>
    <row r="1" spans="1:17" ht="33.75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M1" s="42"/>
      <c r="N1" s="1" t="s">
        <v>77</v>
      </c>
      <c r="O1" s="1"/>
      <c r="P1" s="1"/>
      <c r="Q1" s="42"/>
    </row>
    <row r="2" spans="1:17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M2" s="42"/>
      <c r="N2" s="95">
        <f>'[8]BD construcción mensual'!BL160</f>
        <v>383</v>
      </c>
      <c r="O2" s="47">
        <v>42736</v>
      </c>
      <c r="P2" s="84">
        <v>5.4583333333333338E-2</v>
      </c>
      <c r="Q2" s="42"/>
    </row>
    <row r="3" spans="1:17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M3" s="42"/>
      <c r="N3" s="95">
        <f>'[8]BD construcción mensual'!BL161</f>
        <v>230</v>
      </c>
      <c r="O3" s="88">
        <v>42767</v>
      </c>
      <c r="P3" s="84">
        <v>4.6333333333333337E-2</v>
      </c>
      <c r="Q3" s="42"/>
    </row>
    <row r="4" spans="1:17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M4" s="42"/>
      <c r="N4" s="95">
        <f>'[8]BD construcción mensual'!BL162</f>
        <v>213</v>
      </c>
      <c r="O4" s="88">
        <v>42795</v>
      </c>
      <c r="P4" s="84">
        <v>4.4249999999999998E-2</v>
      </c>
      <c r="Q4" s="42"/>
    </row>
    <row r="5" spans="1:17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M5" s="42"/>
      <c r="N5" s="95">
        <f>'[8]BD construcción mensual'!BL163</f>
        <v>322</v>
      </c>
      <c r="O5" s="88">
        <v>42826</v>
      </c>
      <c r="P5" s="84">
        <v>4.1250000000000002E-2</v>
      </c>
      <c r="Q5" s="42"/>
    </row>
    <row r="6" spans="1:17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6"/>
      <c r="M6" s="42"/>
      <c r="N6" s="95">
        <f>'[8]BD construcción mensual'!BL164</f>
        <v>190</v>
      </c>
      <c r="O6" s="88">
        <v>42856</v>
      </c>
      <c r="P6" s="84">
        <v>3.1666666666666669E-2</v>
      </c>
      <c r="Q6" s="42"/>
    </row>
    <row r="7" spans="1:17" ht="14.25" x14ac:dyDescent="0.2">
      <c r="A7" s="44"/>
      <c r="B7" s="45"/>
      <c r="C7" s="363" t="s">
        <v>166</v>
      </c>
      <c r="D7" s="363"/>
      <c r="E7" s="363"/>
      <c r="F7" s="363"/>
      <c r="G7" s="363"/>
      <c r="H7" s="363"/>
      <c r="I7" s="363"/>
      <c r="J7" s="363"/>
      <c r="K7" s="363"/>
      <c r="L7" s="46"/>
      <c r="M7" s="42"/>
      <c r="N7" s="95">
        <f>'[8]BD construcción mensual'!BL165</f>
        <v>3</v>
      </c>
      <c r="O7" s="47">
        <v>42887</v>
      </c>
      <c r="P7" s="84">
        <v>2.8250000000000001E-2</v>
      </c>
      <c r="Q7" s="42"/>
    </row>
    <row r="8" spans="1:17" x14ac:dyDescent="0.2">
      <c r="A8" s="44"/>
      <c r="B8" s="45"/>
      <c r="C8" s="348" t="str">
        <f>+CONCATENATE("número de viviendas mensual ",C11,"-",H11)</f>
        <v>número de viviendas mensual 2017-2022</v>
      </c>
      <c r="D8" s="348"/>
      <c r="E8" s="348"/>
      <c r="F8" s="348"/>
      <c r="G8" s="348"/>
      <c r="H8" s="348"/>
      <c r="I8" s="348"/>
      <c r="J8" s="348"/>
      <c r="K8" s="348"/>
      <c r="L8" s="46"/>
      <c r="M8" s="42"/>
      <c r="N8" s="95">
        <f>'[8]BD construcción mensual'!BL166</f>
        <v>4</v>
      </c>
      <c r="O8" s="88">
        <v>42917</v>
      </c>
      <c r="P8" s="84">
        <v>2.9166666666666667E-2</v>
      </c>
      <c r="Q8" s="42"/>
    </row>
    <row r="9" spans="1:17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51"/>
      <c r="L9" s="46"/>
      <c r="M9" s="42"/>
      <c r="N9" s="95">
        <f>'[8]BD construcción mensual'!BL167</f>
        <v>0</v>
      </c>
      <c r="O9" s="47">
        <v>42948</v>
      </c>
      <c r="P9" s="84">
        <v>3.9750000000000001E-2</v>
      </c>
      <c r="Q9" s="42"/>
    </row>
    <row r="10" spans="1:17" ht="15.75" customHeight="1" x14ac:dyDescent="0.2">
      <c r="A10" s="44"/>
      <c r="C10" s="358" t="s">
        <v>30</v>
      </c>
      <c r="D10" s="358"/>
      <c r="E10" s="358"/>
      <c r="F10" s="358"/>
      <c r="G10" s="358"/>
      <c r="H10" s="358"/>
      <c r="I10" s="350" t="str">
        <f>+CONCATENATE("% Cambio   '",MID(H11,3,2),"/'",MID(G11,3,2))</f>
        <v>% Cambio   '22/'21</v>
      </c>
      <c r="J10" s="350" t="str">
        <f>+CONCATENATE("'",MID(H11,3,2)," como % de '",MID(G11,3,2))</f>
        <v>'22 como % de '21</v>
      </c>
      <c r="K10" s="350" t="str">
        <f>+CONCATENATE("% Cambio   '",MID(G11,3,2),"/'",MID(F11,3,2))</f>
        <v>% Cambio   '21/'20</v>
      </c>
      <c r="L10" s="46"/>
      <c r="M10" s="42"/>
      <c r="N10" s="95">
        <f>'[8]BD construcción mensual'!BL168</f>
        <v>0</v>
      </c>
      <c r="O10" s="88">
        <v>42979</v>
      </c>
      <c r="P10" s="84">
        <v>0.10566666666666667</v>
      </c>
      <c r="Q10" s="42"/>
    </row>
    <row r="11" spans="1:17" x14ac:dyDescent="0.2">
      <c r="A11" s="44"/>
      <c r="C11" s="53">
        <f>'Insumos importados'!C11</f>
        <v>2017</v>
      </c>
      <c r="D11" s="53">
        <f>'Insumos importados'!D11</f>
        <v>2018</v>
      </c>
      <c r="E11" s="53">
        <f>'Insumos importados'!E11</f>
        <v>2019</v>
      </c>
      <c r="F11" s="53">
        <f>'Insumos importados'!F11</f>
        <v>2020</v>
      </c>
      <c r="G11" s="53">
        <f>'Insumos importados'!G11</f>
        <v>2021</v>
      </c>
      <c r="H11" s="53">
        <f>'Insumos importados'!H11</f>
        <v>2022</v>
      </c>
      <c r="I11" s="350"/>
      <c r="J11" s="350"/>
      <c r="K11" s="350"/>
      <c r="L11" s="46"/>
      <c r="M11" s="54"/>
      <c r="N11" s="95">
        <f>'[8]BD construcción mensual'!BL169</f>
        <v>0</v>
      </c>
      <c r="O11" s="47">
        <v>43009</v>
      </c>
      <c r="P11" s="84">
        <v>0.13691666666666666</v>
      </c>
      <c r="Q11" s="42"/>
    </row>
    <row r="12" spans="1:17" ht="12" customHeight="1" x14ac:dyDescent="0.2">
      <c r="A12" s="44"/>
      <c r="C12" s="50"/>
      <c r="D12" s="50"/>
      <c r="E12" s="50"/>
      <c r="F12" s="50"/>
      <c r="G12" s="50"/>
      <c r="H12" s="50"/>
      <c r="I12" s="50"/>
      <c r="J12" s="50"/>
      <c r="K12" s="50"/>
      <c r="L12" s="46"/>
      <c r="M12" s="42"/>
      <c r="N12" s="95">
        <f>'[8]BD construcción mensual'!BL170</f>
        <v>0</v>
      </c>
      <c r="O12" s="47">
        <v>43040</v>
      </c>
      <c r="P12" s="84">
        <f>+(AVERAGE(N2:N12))/1000</f>
        <v>0.12227272727272727</v>
      </c>
      <c r="Q12" s="42"/>
    </row>
    <row r="13" spans="1:17" x14ac:dyDescent="0.2">
      <c r="A13" s="44"/>
      <c r="B13" s="3" t="s">
        <v>46</v>
      </c>
      <c r="C13" s="100">
        <f>N2</f>
        <v>383</v>
      </c>
      <c r="D13" s="100">
        <f>N14</f>
        <v>39</v>
      </c>
      <c r="E13" s="100">
        <f>N26</f>
        <v>10</v>
      </c>
      <c r="F13" s="100">
        <f>N38</f>
        <v>1116</v>
      </c>
      <c r="G13" s="100">
        <f>N50</f>
        <v>180</v>
      </c>
      <c r="H13" s="100">
        <f t="shared" ref="H13:H18" si="0">N62</f>
        <v>169</v>
      </c>
      <c r="I13" s="55">
        <f t="shared" ref="I13" si="1">+((H13/G13)-1)*100</f>
        <v>-6.1111111111111116</v>
      </c>
      <c r="J13" s="55">
        <f t="shared" ref="J13" si="2">+(H13/G13)*100</f>
        <v>93.888888888888886</v>
      </c>
      <c r="K13" s="55">
        <f t="shared" ref="K13:K18" si="3">+((G13/F13)-1)*100</f>
        <v>-83.870967741935488</v>
      </c>
      <c r="L13" s="46"/>
      <c r="M13" s="56">
        <f>+IF(H13&lt;&gt;"",1,"")</f>
        <v>1</v>
      </c>
      <c r="N13" s="95">
        <f>'[8]BD construcción mensual'!BL171</f>
        <v>66</v>
      </c>
      <c r="O13" s="47">
        <v>43070</v>
      </c>
      <c r="P13" s="84">
        <f t="shared" ref="P13:P44" si="4">+(AVERAGE(N2:N13))/1000</f>
        <v>0.11758333333333333</v>
      </c>
      <c r="Q13" s="42"/>
    </row>
    <row r="14" spans="1:17" x14ac:dyDescent="0.2">
      <c r="A14" s="44"/>
      <c r="B14" s="3" t="s">
        <v>47</v>
      </c>
      <c r="C14" s="100">
        <f t="shared" ref="C14:C24" si="5">N3</f>
        <v>230</v>
      </c>
      <c r="D14" s="100">
        <f t="shared" ref="D14:D24" si="6">N15</f>
        <v>-38</v>
      </c>
      <c r="E14" s="100">
        <f t="shared" ref="E14:E24" si="7">N27</f>
        <v>153</v>
      </c>
      <c r="F14" s="100">
        <f t="shared" ref="F14:F24" si="8">N39</f>
        <v>157</v>
      </c>
      <c r="G14" s="100">
        <f t="shared" ref="G14:G24" si="9">N51</f>
        <v>84</v>
      </c>
      <c r="H14" s="100">
        <f t="shared" si="0"/>
        <v>387</v>
      </c>
      <c r="I14" s="55">
        <f t="shared" ref="I14" si="10">+((H14/G14)-1)*100</f>
        <v>360.71428571428567</v>
      </c>
      <c r="J14" s="55">
        <f t="shared" ref="J14" si="11">+(H14/G14)*100</f>
        <v>460.71428571428567</v>
      </c>
      <c r="K14" s="55">
        <f t="shared" si="3"/>
        <v>-46.496815286624205</v>
      </c>
      <c r="L14" s="46"/>
      <c r="M14" s="56">
        <f t="shared" ref="M14:M24" si="12">+IF(H14&lt;&gt;"",1,"")</f>
        <v>1</v>
      </c>
      <c r="N14" s="95">
        <f>'[8]BD construcción mensual'!BL172</f>
        <v>39</v>
      </c>
      <c r="O14" s="47">
        <v>43101</v>
      </c>
      <c r="P14" s="84">
        <f t="shared" si="4"/>
        <v>8.8916666666666672E-2</v>
      </c>
      <c r="Q14" s="42"/>
    </row>
    <row r="15" spans="1:17" x14ac:dyDescent="0.2">
      <c r="A15" s="44"/>
      <c r="B15" s="3" t="s">
        <v>48</v>
      </c>
      <c r="C15" s="100">
        <f t="shared" si="5"/>
        <v>213</v>
      </c>
      <c r="D15" s="100">
        <f t="shared" si="6"/>
        <v>34</v>
      </c>
      <c r="E15" s="100">
        <f t="shared" si="7"/>
        <v>17</v>
      </c>
      <c r="F15" s="100">
        <f t="shared" si="8"/>
        <v>101</v>
      </c>
      <c r="G15" s="100">
        <f t="shared" si="9"/>
        <v>75</v>
      </c>
      <c r="H15" s="100">
        <f t="shared" si="0"/>
        <v>300</v>
      </c>
      <c r="I15" s="55">
        <f t="shared" ref="I15" si="13">+((H15/G15)-1)*100</f>
        <v>300</v>
      </c>
      <c r="J15" s="55">
        <f t="shared" ref="J15" si="14">+(H15/G15)*100</f>
        <v>400</v>
      </c>
      <c r="K15" s="55">
        <f t="shared" si="3"/>
        <v>-25.742574257425744</v>
      </c>
      <c r="L15" s="46"/>
      <c r="M15" s="56">
        <f t="shared" si="12"/>
        <v>1</v>
      </c>
      <c r="N15" s="95">
        <f>'[8]BD construcción mensual'!BL173</f>
        <v>-38</v>
      </c>
      <c r="O15" s="47">
        <v>43132</v>
      </c>
      <c r="P15" s="84">
        <f t="shared" si="4"/>
        <v>6.6583333333333328E-2</v>
      </c>
      <c r="Q15" s="42"/>
    </row>
    <row r="16" spans="1:17" x14ac:dyDescent="0.2">
      <c r="A16" s="44"/>
      <c r="B16" s="3" t="s">
        <v>49</v>
      </c>
      <c r="C16" s="100">
        <f t="shared" si="5"/>
        <v>322</v>
      </c>
      <c r="D16" s="100">
        <f t="shared" si="6"/>
        <v>20</v>
      </c>
      <c r="E16" s="100">
        <f t="shared" si="7"/>
        <v>118</v>
      </c>
      <c r="F16" s="100">
        <f t="shared" si="8"/>
        <v>27</v>
      </c>
      <c r="G16" s="100">
        <f t="shared" si="9"/>
        <v>54</v>
      </c>
      <c r="H16" s="100">
        <f t="shared" si="0"/>
        <v>430</v>
      </c>
      <c r="I16" s="55">
        <f t="shared" ref="I16" si="15">+((H16/G16)-1)*100</f>
        <v>696.2962962962963</v>
      </c>
      <c r="J16" s="55">
        <f t="shared" ref="J16" si="16">+(H16/G16)*100</f>
        <v>796.2962962962963</v>
      </c>
      <c r="K16" s="55">
        <f t="shared" si="3"/>
        <v>100</v>
      </c>
      <c r="L16" s="46"/>
      <c r="M16" s="56">
        <f t="shared" si="12"/>
        <v>1</v>
      </c>
      <c r="N16" s="95">
        <f>'[8]BD construcción mensual'!BL174</f>
        <v>34</v>
      </c>
      <c r="O16" s="88">
        <v>43160</v>
      </c>
      <c r="P16" s="84">
        <f t="shared" si="4"/>
        <v>5.1666666666666666E-2</v>
      </c>
      <c r="Q16" s="42"/>
    </row>
    <row r="17" spans="1:17" x14ac:dyDescent="0.2">
      <c r="A17" s="44"/>
      <c r="B17" s="3" t="s">
        <v>50</v>
      </c>
      <c r="C17" s="100">
        <f t="shared" si="5"/>
        <v>190</v>
      </c>
      <c r="D17" s="100">
        <f t="shared" si="6"/>
        <v>6</v>
      </c>
      <c r="E17" s="100">
        <f t="shared" si="7"/>
        <v>116</v>
      </c>
      <c r="F17" s="100">
        <f t="shared" si="8"/>
        <v>34</v>
      </c>
      <c r="G17" s="100">
        <f t="shared" si="9"/>
        <v>190</v>
      </c>
      <c r="H17" s="100">
        <f t="shared" si="0"/>
        <v>181</v>
      </c>
      <c r="I17" s="55">
        <f t="shared" ref="I17" si="17">+((H17/G17)-1)*100</f>
        <v>-4.7368421052631611</v>
      </c>
      <c r="J17" s="55">
        <f t="shared" ref="J17" si="18">+(H17/G17)*100</f>
        <v>95.263157894736835</v>
      </c>
      <c r="K17" s="55">
        <f t="shared" si="3"/>
        <v>458.8235294117647</v>
      </c>
      <c r="L17" s="46"/>
      <c r="M17" s="56">
        <f t="shared" si="12"/>
        <v>1</v>
      </c>
      <c r="N17" s="95">
        <f>'[8]BD construcción mensual'!BL175</f>
        <v>20</v>
      </c>
      <c r="O17" s="47">
        <v>43191</v>
      </c>
      <c r="P17" s="84">
        <f t="shared" si="4"/>
        <v>2.6499999999999999E-2</v>
      </c>
      <c r="Q17" s="42"/>
    </row>
    <row r="18" spans="1:17" x14ac:dyDescent="0.2">
      <c r="A18" s="44"/>
      <c r="B18" s="3" t="s">
        <v>51</v>
      </c>
      <c r="C18" s="100">
        <f t="shared" si="5"/>
        <v>3</v>
      </c>
      <c r="D18" s="100">
        <f t="shared" si="6"/>
        <v>205</v>
      </c>
      <c r="E18" s="100">
        <f t="shared" si="7"/>
        <v>53</v>
      </c>
      <c r="F18" s="100">
        <f t="shared" si="8"/>
        <v>57</v>
      </c>
      <c r="G18" s="100">
        <f t="shared" si="9"/>
        <v>56</v>
      </c>
      <c r="H18" s="100">
        <f t="shared" si="0"/>
        <v>232</v>
      </c>
      <c r="I18" s="55">
        <f t="shared" ref="I18" si="19">+((H18/G18)-1)*100</f>
        <v>314.28571428571433</v>
      </c>
      <c r="J18" s="55">
        <f t="shared" ref="J18" si="20">+(H18/G18)*100</f>
        <v>414.28571428571433</v>
      </c>
      <c r="K18" s="55">
        <f t="shared" si="3"/>
        <v>-1.7543859649122862</v>
      </c>
      <c r="L18" s="46"/>
      <c r="M18" s="56">
        <f t="shared" si="12"/>
        <v>1</v>
      </c>
      <c r="N18" s="95">
        <f>'[8]BD construcción mensual'!BL176</f>
        <v>6</v>
      </c>
      <c r="O18" s="47">
        <v>43221</v>
      </c>
      <c r="P18" s="84">
        <f t="shared" si="4"/>
        <v>1.1166666666666667E-2</v>
      </c>
      <c r="Q18" s="42"/>
    </row>
    <row r="19" spans="1:17" x14ac:dyDescent="0.2">
      <c r="A19" s="44"/>
      <c r="B19" s="3" t="s">
        <v>52</v>
      </c>
      <c r="C19" s="100">
        <f t="shared" si="5"/>
        <v>4</v>
      </c>
      <c r="D19" s="100">
        <f t="shared" si="6"/>
        <v>4</v>
      </c>
      <c r="E19" s="100">
        <f t="shared" si="7"/>
        <v>96</v>
      </c>
      <c r="F19" s="100">
        <f t="shared" si="8"/>
        <v>296</v>
      </c>
      <c r="G19" s="100">
        <f t="shared" si="9"/>
        <v>65</v>
      </c>
      <c r="H19" s="100">
        <f t="shared" ref="H19" si="21">N68</f>
        <v>167</v>
      </c>
      <c r="I19" s="55">
        <f t="shared" ref="I19" si="22">+((H19/G19)-1)*100</f>
        <v>156.92307692307693</v>
      </c>
      <c r="J19" s="55">
        <f t="shared" ref="J19" si="23">+(H19/G19)*100</f>
        <v>256.92307692307696</v>
      </c>
      <c r="K19" s="55">
        <f t="shared" ref="K19" si="24">+((G19/F19)-1)*100</f>
        <v>-78.040540540540533</v>
      </c>
      <c r="L19" s="46"/>
      <c r="M19" s="56">
        <f t="shared" si="12"/>
        <v>1</v>
      </c>
      <c r="N19" s="95">
        <f>'[8]BD construcción mensual'!BL177</f>
        <v>205</v>
      </c>
      <c r="O19" s="47">
        <v>43252</v>
      </c>
      <c r="P19" s="84">
        <f t="shared" si="4"/>
        <v>2.8000000000000001E-2</v>
      </c>
      <c r="Q19" s="42"/>
    </row>
    <row r="20" spans="1:17" x14ac:dyDescent="0.2">
      <c r="A20" s="44"/>
      <c r="B20" s="3" t="s">
        <v>53</v>
      </c>
      <c r="C20" s="100">
        <f t="shared" si="5"/>
        <v>0</v>
      </c>
      <c r="D20" s="100">
        <f t="shared" si="6"/>
        <v>0</v>
      </c>
      <c r="E20" s="100">
        <f t="shared" si="7"/>
        <v>141</v>
      </c>
      <c r="F20" s="100">
        <f t="shared" si="8"/>
        <v>153</v>
      </c>
      <c r="G20" s="100">
        <f t="shared" si="9"/>
        <v>52</v>
      </c>
      <c r="H20" s="100">
        <f t="shared" ref="H20" si="25">N69</f>
        <v>317</v>
      </c>
      <c r="I20" s="55">
        <f t="shared" ref="I20" si="26">+((H20/G20)-1)*100</f>
        <v>509.61538461538458</v>
      </c>
      <c r="J20" s="55">
        <f t="shared" ref="J20" si="27">+(H20/G20)*100</f>
        <v>609.61538461538453</v>
      </c>
      <c r="K20" s="55">
        <f t="shared" ref="K20" si="28">+((G20/F20)-1)*100</f>
        <v>-66.013071895424829</v>
      </c>
      <c r="L20" s="46"/>
      <c r="M20" s="56">
        <f t="shared" si="12"/>
        <v>1</v>
      </c>
      <c r="N20" s="95">
        <f>'[8]BD construcción mensual'!BL178</f>
        <v>4</v>
      </c>
      <c r="O20" s="47">
        <v>43282</v>
      </c>
      <c r="P20" s="84">
        <f t="shared" si="4"/>
        <v>2.8000000000000001E-2</v>
      </c>
      <c r="Q20" s="42"/>
    </row>
    <row r="21" spans="1:17" x14ac:dyDescent="0.2">
      <c r="A21" s="44"/>
      <c r="B21" s="3" t="s">
        <v>54</v>
      </c>
      <c r="C21" s="100">
        <f t="shared" si="5"/>
        <v>0</v>
      </c>
      <c r="D21" s="100">
        <f t="shared" si="6"/>
        <v>0</v>
      </c>
      <c r="E21" s="100">
        <f t="shared" si="7"/>
        <v>323</v>
      </c>
      <c r="F21" s="100">
        <f t="shared" si="8"/>
        <v>141</v>
      </c>
      <c r="G21" s="100">
        <f t="shared" si="9"/>
        <v>126</v>
      </c>
      <c r="H21" s="100">
        <f t="shared" ref="H21" si="29">N70</f>
        <v>437</v>
      </c>
      <c r="I21" s="55">
        <f t="shared" ref="I21" si="30">+((H21/G21)-1)*100</f>
        <v>246.82539682539684</v>
      </c>
      <c r="J21" s="55">
        <f t="shared" ref="J21" si="31">+(H21/G21)*100</f>
        <v>346.82539682539687</v>
      </c>
      <c r="K21" s="55">
        <f t="shared" ref="K21" si="32">+((G21/F21)-1)*100</f>
        <v>-10.638297872340431</v>
      </c>
      <c r="L21" s="46"/>
      <c r="M21" s="56">
        <f t="shared" si="12"/>
        <v>1</v>
      </c>
      <c r="N21" s="95">
        <f>'[8]BD construcción mensual'!BL179</f>
        <v>0</v>
      </c>
      <c r="O21" s="88">
        <v>43313</v>
      </c>
      <c r="P21" s="84">
        <f t="shared" si="4"/>
        <v>2.8000000000000001E-2</v>
      </c>
      <c r="Q21" s="42"/>
    </row>
    <row r="22" spans="1:17" x14ac:dyDescent="0.2">
      <c r="A22" s="44"/>
      <c r="B22" s="3" t="s">
        <v>55</v>
      </c>
      <c r="C22" s="100">
        <f t="shared" si="5"/>
        <v>0</v>
      </c>
      <c r="D22" s="100">
        <f t="shared" si="6"/>
        <v>4</v>
      </c>
      <c r="E22" s="100">
        <f t="shared" si="7"/>
        <v>108</v>
      </c>
      <c r="F22" s="100">
        <f t="shared" si="8"/>
        <v>96</v>
      </c>
      <c r="G22" s="100">
        <f t="shared" si="9"/>
        <v>210</v>
      </c>
      <c r="H22" s="163">
        <f>N71</f>
        <v>182</v>
      </c>
      <c r="I22" s="57">
        <f>+((H22/G22)-1)*100</f>
        <v>-13.33333333333333</v>
      </c>
      <c r="J22" s="57">
        <f>+(H22/G22)*100</f>
        <v>86.666666666666671</v>
      </c>
      <c r="K22" s="57">
        <f>+((G22/F22)-1)*100</f>
        <v>118.75</v>
      </c>
      <c r="L22" s="46"/>
      <c r="M22" s="56">
        <f t="shared" si="12"/>
        <v>1</v>
      </c>
      <c r="N22" s="95">
        <f>'[8]BD construcción mensual'!BL180</f>
        <v>0</v>
      </c>
      <c r="O22" s="47">
        <v>43344</v>
      </c>
      <c r="P22" s="84">
        <f t="shared" si="4"/>
        <v>2.8000000000000001E-2</v>
      </c>
      <c r="Q22" s="42"/>
    </row>
    <row r="23" spans="1:17" x14ac:dyDescent="0.2">
      <c r="A23" s="44"/>
      <c r="B23" s="3" t="s">
        <v>56</v>
      </c>
      <c r="C23" s="100">
        <f t="shared" si="5"/>
        <v>0</v>
      </c>
      <c r="D23" s="100">
        <f t="shared" si="6"/>
        <v>12</v>
      </c>
      <c r="E23" s="100">
        <f t="shared" si="7"/>
        <v>132</v>
      </c>
      <c r="F23" s="100">
        <f t="shared" si="8"/>
        <v>257</v>
      </c>
      <c r="G23" s="100">
        <f t="shared" si="9"/>
        <v>254</v>
      </c>
      <c r="H23" s="55"/>
      <c r="I23" s="55"/>
      <c r="J23" s="55"/>
      <c r="K23" s="55">
        <f t="shared" ref="K23:K24" si="33">+((G23/F23)-1)*100</f>
        <v>-1.1673151750972721</v>
      </c>
      <c r="L23" s="46"/>
      <c r="M23" s="56" t="str">
        <f t="shared" si="12"/>
        <v/>
      </c>
      <c r="N23" s="95">
        <f>'[8]BD construcción mensual'!BL181</f>
        <v>4</v>
      </c>
      <c r="O23" s="47">
        <v>43374</v>
      </c>
      <c r="P23" s="84">
        <f t="shared" si="4"/>
        <v>2.8333333333333332E-2</v>
      </c>
      <c r="Q23" s="42"/>
    </row>
    <row r="24" spans="1:17" x14ac:dyDescent="0.2">
      <c r="A24" s="44"/>
      <c r="B24" s="3" t="s">
        <v>57</v>
      </c>
      <c r="C24" s="100">
        <f t="shared" si="5"/>
        <v>66</v>
      </c>
      <c r="D24" s="100">
        <f t="shared" si="6"/>
        <v>39</v>
      </c>
      <c r="E24" s="100">
        <f t="shared" si="7"/>
        <v>2330</v>
      </c>
      <c r="F24" s="100">
        <f t="shared" si="8"/>
        <v>548</v>
      </c>
      <c r="G24" s="100">
        <f t="shared" si="9"/>
        <v>384</v>
      </c>
      <c r="H24" s="55"/>
      <c r="I24" s="55"/>
      <c r="J24" s="55"/>
      <c r="K24" s="55">
        <f t="shared" si="33"/>
        <v>-29.92700729927007</v>
      </c>
      <c r="L24" s="46"/>
      <c r="M24" s="56" t="str">
        <f t="shared" si="12"/>
        <v/>
      </c>
      <c r="N24" s="95">
        <f>'[8]BD construcción mensual'!BL182</f>
        <v>12</v>
      </c>
      <c r="O24" s="47">
        <v>43405</v>
      </c>
      <c r="P24" s="84">
        <f t="shared" si="4"/>
        <v>2.9333333333333333E-2</v>
      </c>
      <c r="Q24" s="42"/>
    </row>
    <row r="25" spans="1:17" x14ac:dyDescent="0.2">
      <c r="A25" s="44"/>
      <c r="B25" s="61" t="s">
        <v>58</v>
      </c>
      <c r="C25" s="101">
        <f t="shared" ref="C25:H25" si="34">+SUM(C13:C24)</f>
        <v>1411</v>
      </c>
      <c r="D25" s="101">
        <f t="shared" si="34"/>
        <v>325</v>
      </c>
      <c r="E25" s="101">
        <f t="shared" si="34"/>
        <v>3597</v>
      </c>
      <c r="F25" s="101">
        <f t="shared" si="34"/>
        <v>2983</v>
      </c>
      <c r="G25" s="101">
        <f t="shared" si="34"/>
        <v>1730</v>
      </c>
      <c r="H25" s="101">
        <f t="shared" si="34"/>
        <v>2802</v>
      </c>
      <c r="I25" s="60"/>
      <c r="J25" s="60"/>
      <c r="K25" s="60"/>
      <c r="L25" s="46"/>
      <c r="M25" s="56"/>
      <c r="N25" s="95">
        <f>'[8]BD construcción mensual'!BL183</f>
        <v>39</v>
      </c>
      <c r="O25" s="47">
        <v>43435</v>
      </c>
      <c r="P25" s="84">
        <f t="shared" si="4"/>
        <v>2.7083333333333331E-2</v>
      </c>
      <c r="Q25" s="42"/>
    </row>
    <row r="26" spans="1:17" x14ac:dyDescent="0.2">
      <c r="A26" s="44"/>
      <c r="B26" s="61" t="s">
        <v>59</v>
      </c>
      <c r="C26" s="92"/>
      <c r="D26" s="62">
        <f t="shared" ref="D26:H26" si="35">+((D25/C25)-1)*100</f>
        <v>-76.966690290574064</v>
      </c>
      <c r="E26" s="62">
        <f t="shared" si="35"/>
        <v>1006.7692307692308</v>
      </c>
      <c r="F26" s="62">
        <f t="shared" si="35"/>
        <v>-17.069780372532662</v>
      </c>
      <c r="G26" s="62">
        <f t="shared" si="35"/>
        <v>-42.004693261816961</v>
      </c>
      <c r="H26" s="62">
        <f t="shared" si="35"/>
        <v>61.965317919075133</v>
      </c>
      <c r="I26" s="60"/>
      <c r="J26" s="60"/>
      <c r="K26" s="60"/>
      <c r="L26" s="46"/>
      <c r="M26" s="42"/>
      <c r="N26" s="95">
        <f>'[8]BD construcción mensual'!BL184</f>
        <v>10</v>
      </c>
      <c r="O26" s="47">
        <v>43466</v>
      </c>
      <c r="P26" s="84">
        <f t="shared" si="4"/>
        <v>2.4666666666666667E-2</v>
      </c>
      <c r="Q26" s="42"/>
    </row>
    <row r="27" spans="1:17" x14ac:dyDescent="0.2">
      <c r="A27" s="44"/>
      <c r="B27" s="3"/>
      <c r="C27" s="58"/>
      <c r="D27" s="58"/>
      <c r="E27" s="58"/>
      <c r="F27" s="58"/>
      <c r="G27" s="58"/>
      <c r="H27" s="59"/>
      <c r="I27" s="65"/>
      <c r="J27" s="65"/>
      <c r="K27" s="65"/>
      <c r="L27" s="46"/>
      <c r="M27" s="42"/>
      <c r="N27" s="95">
        <f>'[8]BD construcción mensual'!BL185</f>
        <v>153</v>
      </c>
      <c r="O27" s="47">
        <v>43497</v>
      </c>
      <c r="P27" s="84">
        <f t="shared" si="4"/>
        <v>4.0583333333333332E-2</v>
      </c>
      <c r="Q27" s="42"/>
    </row>
    <row r="28" spans="1:17" x14ac:dyDescent="0.2">
      <c r="A28" s="44"/>
      <c r="B28" s="61" t="s">
        <v>26</v>
      </c>
      <c r="C28" s="101">
        <f t="shared" ref="C28:H28" si="36">+SUMPRODUCT(C13:C24,$M$13:$M$24)</f>
        <v>1345</v>
      </c>
      <c r="D28" s="101">
        <f t="shared" si="36"/>
        <v>274</v>
      </c>
      <c r="E28" s="101">
        <f>+SUMPRODUCT(E13:E24,$M$13:$M$24)</f>
        <v>1135</v>
      </c>
      <c r="F28" s="101">
        <f t="shared" si="36"/>
        <v>2178</v>
      </c>
      <c r="G28" s="101">
        <f t="shared" si="36"/>
        <v>1092</v>
      </c>
      <c r="H28" s="163">
        <f t="shared" si="36"/>
        <v>2802</v>
      </c>
      <c r="I28" s="57">
        <f>+((H28/G28)-1)*100</f>
        <v>156.59340659340663</v>
      </c>
      <c r="J28" s="57">
        <f>+(H28/G28)*100</f>
        <v>256.5934065934066</v>
      </c>
      <c r="K28" s="57">
        <f>+((G28/F28)-1)*100</f>
        <v>-49.862258953168052</v>
      </c>
      <c r="L28" s="46"/>
      <c r="M28" s="42"/>
      <c r="N28" s="95">
        <f>'[8]BD construcción mensual'!BL186</f>
        <v>17</v>
      </c>
      <c r="O28" s="47">
        <v>43525</v>
      </c>
      <c r="P28" s="84">
        <f t="shared" si="4"/>
        <v>3.9166666666666662E-2</v>
      </c>
      <c r="Q28" s="42"/>
    </row>
    <row r="29" spans="1:17" x14ac:dyDescent="0.2">
      <c r="A29" s="44"/>
      <c r="B29" s="61" t="s">
        <v>59</v>
      </c>
      <c r="C29" s="92"/>
      <c r="D29" s="62">
        <f t="shared" ref="D29:E29" si="37">+((D28/C28)-1)*100</f>
        <v>-79.628252788104092</v>
      </c>
      <c r="E29" s="62">
        <f t="shared" si="37"/>
        <v>314.23357664233578</v>
      </c>
      <c r="F29" s="62">
        <f>+((F28/E28)-1)*100</f>
        <v>91.894273127753308</v>
      </c>
      <c r="G29" s="62">
        <f>+((G28/F28)-1)*100</f>
        <v>-49.862258953168052</v>
      </c>
      <c r="H29" s="57">
        <f>+((H28/G28)-1)*100</f>
        <v>156.59340659340663</v>
      </c>
      <c r="I29" s="63"/>
      <c r="J29" s="63"/>
      <c r="K29" s="63"/>
      <c r="L29" s="46"/>
      <c r="M29" s="42"/>
      <c r="N29" s="95">
        <f>'[8]BD construcción mensual'!BL187</f>
        <v>118</v>
      </c>
      <c r="O29" s="47">
        <v>43556</v>
      </c>
      <c r="P29" s="84">
        <f t="shared" si="4"/>
        <v>4.7333333333333338E-2</v>
      </c>
      <c r="Q29" s="42"/>
    </row>
    <row r="30" spans="1:17" ht="12" customHeight="1" x14ac:dyDescent="0.2">
      <c r="A30" s="44"/>
      <c r="C30" s="64"/>
      <c r="D30" s="64"/>
      <c r="E30" s="64"/>
      <c r="F30" s="64"/>
      <c r="G30" s="59"/>
      <c r="H30" s="59"/>
      <c r="I30" s="65"/>
      <c r="J30" s="65"/>
      <c r="K30" s="65"/>
      <c r="L30" s="46"/>
      <c r="M30" s="42"/>
      <c r="N30" s="95">
        <f>'[8]BD construcción mensual'!BL188</f>
        <v>116</v>
      </c>
      <c r="O30" s="47">
        <v>43586</v>
      </c>
      <c r="P30" s="84">
        <f t="shared" si="4"/>
        <v>5.6500000000000002E-2</v>
      </c>
      <c r="Q30" s="42"/>
    </row>
    <row r="31" spans="1:17" ht="12" customHeight="1" x14ac:dyDescent="0.2">
      <c r="A31" s="44"/>
      <c r="C31" s="64"/>
      <c r="D31" s="64"/>
      <c r="E31" s="64"/>
      <c r="F31" s="64"/>
      <c r="G31" s="59"/>
      <c r="H31" s="59"/>
      <c r="I31" s="65"/>
      <c r="J31" s="65"/>
      <c r="K31" s="65"/>
      <c r="L31" s="46"/>
      <c r="M31" s="42"/>
      <c r="N31" s="95">
        <f>'[8]BD construcción mensual'!BL189</f>
        <v>53</v>
      </c>
      <c r="O31" s="47">
        <v>43617</v>
      </c>
      <c r="P31" s="84">
        <f t="shared" si="4"/>
        <v>4.3833333333333335E-2</v>
      </c>
      <c r="Q31" s="42"/>
    </row>
    <row r="32" spans="1:17" ht="14.25" x14ac:dyDescent="0.2">
      <c r="A32" s="44"/>
      <c r="B32" s="66"/>
      <c r="C32" s="347" t="s">
        <v>148</v>
      </c>
      <c r="D32" s="347"/>
      <c r="E32" s="347"/>
      <c r="F32" s="347"/>
      <c r="G32" s="347"/>
      <c r="H32" s="347"/>
      <c r="I32" s="347"/>
      <c r="J32" s="347"/>
      <c r="K32" s="67"/>
      <c r="L32" s="46"/>
      <c r="M32" s="42"/>
      <c r="N32" s="95">
        <f>'[8]BD construcción mensual'!BL190</f>
        <v>96</v>
      </c>
      <c r="O32" s="47">
        <v>43647</v>
      </c>
      <c r="P32" s="84">
        <f t="shared" si="4"/>
        <v>5.1499999999999997E-2</v>
      </c>
      <c r="Q32" s="42"/>
    </row>
    <row r="33" spans="1:17" x14ac:dyDescent="0.2">
      <c r="A33" s="68"/>
      <c r="C33" s="354" t="str">
        <f>+CONCATENATE("miles de viviendas, promedio móvil 12 meses ",D11,"-",H11)</f>
        <v>miles de viviendas, promedio móvil 12 meses 2018-2022</v>
      </c>
      <c r="D33" s="354"/>
      <c r="E33" s="354"/>
      <c r="F33" s="354"/>
      <c r="G33" s="354"/>
      <c r="H33" s="354"/>
      <c r="I33" s="354"/>
      <c r="J33" s="354"/>
      <c r="K33" s="102"/>
      <c r="L33" s="46"/>
      <c r="M33" s="42"/>
      <c r="N33" s="95">
        <f>'[8]BD construcción mensual'!BL191</f>
        <v>141</v>
      </c>
      <c r="O33" s="47">
        <v>43678</v>
      </c>
      <c r="P33" s="84">
        <f t="shared" si="4"/>
        <v>6.3250000000000001E-2</v>
      </c>
      <c r="Q33" s="42"/>
    </row>
    <row r="34" spans="1:17" x14ac:dyDescent="0.2">
      <c r="A34" s="68"/>
      <c r="C34" s="69"/>
      <c r="D34" s="69"/>
      <c r="E34" s="69"/>
      <c r="F34" s="69"/>
      <c r="G34" s="70"/>
      <c r="H34" s="70"/>
      <c r="I34" s="71"/>
      <c r="J34" s="71"/>
      <c r="K34" s="71"/>
      <c r="L34" s="46"/>
      <c r="M34" s="42"/>
      <c r="N34" s="95">
        <f>'[8]BD construcción mensual'!BL192</f>
        <v>323</v>
      </c>
      <c r="O34" s="47">
        <v>43709</v>
      </c>
      <c r="P34" s="84">
        <f t="shared" si="4"/>
        <v>9.0166666666666673E-2</v>
      </c>
      <c r="Q34" s="42"/>
    </row>
    <row r="35" spans="1:17" x14ac:dyDescent="0.2">
      <c r="A35" s="68"/>
      <c r="C35" s="69"/>
      <c r="D35" s="69"/>
      <c r="E35" s="69"/>
      <c r="F35" s="69"/>
      <c r="G35" s="70"/>
      <c r="H35" s="70"/>
      <c r="I35" s="71"/>
      <c r="J35" s="71"/>
      <c r="K35" s="71"/>
      <c r="L35" s="46"/>
      <c r="M35" s="42"/>
      <c r="N35" s="95">
        <f>'[8]BD construcción mensual'!BL193</f>
        <v>108</v>
      </c>
      <c r="O35" s="47">
        <v>43739</v>
      </c>
      <c r="P35" s="84">
        <f t="shared" si="4"/>
        <v>9.8833333333333329E-2</v>
      </c>
      <c r="Q35" s="42"/>
    </row>
    <row r="36" spans="1:17" x14ac:dyDescent="0.2">
      <c r="A36" s="68"/>
      <c r="C36" s="69"/>
      <c r="D36" s="69"/>
      <c r="E36" s="69"/>
      <c r="F36" s="69"/>
      <c r="G36" s="70"/>
      <c r="H36" s="70"/>
      <c r="I36" s="71"/>
      <c r="J36" s="71"/>
      <c r="K36" s="71"/>
      <c r="L36" s="46"/>
      <c r="M36" s="42"/>
      <c r="N36" s="95">
        <f>'[8]BD construcción mensual'!BL194</f>
        <v>132</v>
      </c>
      <c r="O36" s="47">
        <v>43770</v>
      </c>
      <c r="P36" s="84">
        <f t="shared" si="4"/>
        <v>0.10883333333333332</v>
      </c>
      <c r="Q36" s="42"/>
    </row>
    <row r="37" spans="1:17" x14ac:dyDescent="0.2">
      <c r="A37" s="68"/>
      <c r="C37" s="69"/>
      <c r="D37" s="69"/>
      <c r="E37" s="69"/>
      <c r="F37" s="69"/>
      <c r="G37" s="70"/>
      <c r="H37" s="70"/>
      <c r="I37" s="71"/>
      <c r="J37" s="71"/>
      <c r="K37" s="71"/>
      <c r="L37" s="46"/>
      <c r="M37" s="42"/>
      <c r="N37" s="95">
        <f>'[8]BD construcción mensual'!BL195</f>
        <v>2330</v>
      </c>
      <c r="O37" s="47">
        <v>43800</v>
      </c>
      <c r="P37" s="84">
        <f t="shared" si="4"/>
        <v>0.29975000000000002</v>
      </c>
      <c r="Q37" s="42"/>
    </row>
    <row r="38" spans="1:17" x14ac:dyDescent="0.2">
      <c r="A38" s="68"/>
      <c r="C38" s="69"/>
      <c r="D38" s="69"/>
      <c r="E38" s="69"/>
      <c r="F38" s="69"/>
      <c r="G38" s="70"/>
      <c r="H38" s="70"/>
      <c r="I38" s="71"/>
      <c r="J38" s="71"/>
      <c r="K38" s="71"/>
      <c r="L38" s="46"/>
      <c r="M38" s="42"/>
      <c r="N38" s="95">
        <f>'[8]BD construcción mensual'!BL196</f>
        <v>1116</v>
      </c>
      <c r="O38" s="47">
        <v>43831</v>
      </c>
      <c r="P38" s="84">
        <f t="shared" si="4"/>
        <v>0.39191666666666669</v>
      </c>
      <c r="Q38" s="42"/>
    </row>
    <row r="39" spans="1:17" x14ac:dyDescent="0.2">
      <c r="A39" s="68"/>
      <c r="C39" s="69"/>
      <c r="D39" s="69"/>
      <c r="E39" s="69"/>
      <c r="F39" s="69"/>
      <c r="G39" s="70"/>
      <c r="H39" s="70"/>
      <c r="I39" s="71"/>
      <c r="J39" s="71"/>
      <c r="K39" s="71"/>
      <c r="L39" s="46"/>
      <c r="M39" s="42"/>
      <c r="N39" s="95">
        <f>'[8]BD construcción mensual'!BL197</f>
        <v>157</v>
      </c>
      <c r="O39" s="47">
        <v>43862</v>
      </c>
      <c r="P39" s="84">
        <f t="shared" si="4"/>
        <v>0.39224999999999999</v>
      </c>
      <c r="Q39" s="42"/>
    </row>
    <row r="40" spans="1:17" x14ac:dyDescent="0.2">
      <c r="A40" s="68"/>
      <c r="C40" s="69"/>
      <c r="D40" s="69"/>
      <c r="E40" s="69"/>
      <c r="F40" s="69"/>
      <c r="G40" s="70"/>
      <c r="H40" s="70"/>
      <c r="I40" s="71"/>
      <c r="J40" s="71"/>
      <c r="K40" s="71"/>
      <c r="L40" s="46"/>
      <c r="M40" s="42"/>
      <c r="N40" s="95">
        <f>'[8]BD construcción mensual'!BL198</f>
        <v>101</v>
      </c>
      <c r="O40" s="47">
        <v>43891</v>
      </c>
      <c r="P40" s="84">
        <f t="shared" si="4"/>
        <v>0.39924999999999999</v>
      </c>
      <c r="Q40" s="42"/>
    </row>
    <row r="41" spans="1:17" x14ac:dyDescent="0.2">
      <c r="A41" s="68"/>
      <c r="C41" s="69"/>
      <c r="D41" s="69"/>
      <c r="E41" s="69"/>
      <c r="F41" s="69"/>
      <c r="G41" s="70"/>
      <c r="H41" s="70"/>
      <c r="I41" s="71"/>
      <c r="J41" s="71"/>
      <c r="K41" s="71"/>
      <c r="L41" s="46"/>
      <c r="M41" s="42"/>
      <c r="N41" s="95">
        <f>'[8]BD construcción mensual'!BL199</f>
        <v>27</v>
      </c>
      <c r="O41" s="47">
        <v>43922</v>
      </c>
      <c r="P41" s="84">
        <f t="shared" si="4"/>
        <v>0.39166666666666666</v>
      </c>
      <c r="Q41" s="42"/>
    </row>
    <row r="42" spans="1:17" x14ac:dyDescent="0.2">
      <c r="A42" s="68"/>
      <c r="C42" s="69"/>
      <c r="D42" s="69"/>
      <c r="E42" s="69"/>
      <c r="F42" s="69"/>
      <c r="G42" s="70"/>
      <c r="H42" s="70"/>
      <c r="I42" s="71"/>
      <c r="J42" s="71"/>
      <c r="K42" s="71"/>
      <c r="L42" s="46"/>
      <c r="M42" s="42"/>
      <c r="N42" s="95">
        <f>'[8]BD construcción mensual'!BL200</f>
        <v>34</v>
      </c>
      <c r="O42" s="47">
        <v>43952</v>
      </c>
      <c r="P42" s="84">
        <f t="shared" si="4"/>
        <v>0.38483333333333331</v>
      </c>
      <c r="Q42" s="42"/>
    </row>
    <row r="43" spans="1:17" x14ac:dyDescent="0.2">
      <c r="A43" s="68"/>
      <c r="C43" s="69"/>
      <c r="D43" s="69"/>
      <c r="E43" s="69"/>
      <c r="F43" s="69"/>
      <c r="G43" s="70"/>
      <c r="H43" s="70"/>
      <c r="I43" s="71"/>
      <c r="J43" s="71"/>
      <c r="K43" s="71"/>
      <c r="L43" s="46"/>
      <c r="M43" s="42"/>
      <c r="N43" s="95">
        <f>'[8]BD construcción mensual'!BL201</f>
        <v>57</v>
      </c>
      <c r="O43" s="47">
        <v>43983</v>
      </c>
      <c r="P43" s="84">
        <f t="shared" si="4"/>
        <v>0.38516666666666671</v>
      </c>
      <c r="Q43" s="42"/>
    </row>
    <row r="44" spans="1:17" x14ac:dyDescent="0.2">
      <c r="A44" s="68"/>
      <c r="C44" s="69"/>
      <c r="D44" s="69"/>
      <c r="E44" s="69"/>
      <c r="F44" s="69"/>
      <c r="G44" s="70"/>
      <c r="H44" s="70"/>
      <c r="I44" s="71"/>
      <c r="J44" s="71"/>
      <c r="K44" s="71"/>
      <c r="L44" s="46"/>
      <c r="M44" s="42"/>
      <c r="N44" s="95">
        <f>'[8]BD construcción mensual'!BL202</f>
        <v>296</v>
      </c>
      <c r="O44" s="47">
        <v>44013</v>
      </c>
      <c r="P44" s="84">
        <f t="shared" si="4"/>
        <v>0.40183333333333332</v>
      </c>
      <c r="Q44" s="42"/>
    </row>
    <row r="45" spans="1:17" x14ac:dyDescent="0.2">
      <c r="A45" s="68"/>
      <c r="B45" s="66"/>
      <c r="C45" s="70"/>
      <c r="D45" s="70"/>
      <c r="E45" s="70"/>
      <c r="F45" s="70"/>
      <c r="G45" s="70"/>
      <c r="H45" s="70"/>
      <c r="I45" s="74"/>
      <c r="J45" s="74"/>
      <c r="K45" s="74"/>
      <c r="L45" s="46"/>
      <c r="M45" s="42"/>
      <c r="N45" s="95">
        <f>'[8]BD construcción mensual'!BL203</f>
        <v>153</v>
      </c>
      <c r="O45" s="47">
        <v>44044</v>
      </c>
      <c r="P45" s="84">
        <f t="shared" ref="P45:P62" si="38">+(AVERAGE(N34:N45))/1000</f>
        <v>0.40283333333333332</v>
      </c>
      <c r="Q45" s="42"/>
    </row>
    <row r="46" spans="1:17" x14ac:dyDescent="0.2">
      <c r="A46" s="202" t="s">
        <v>192</v>
      </c>
      <c r="B46" s="205"/>
      <c r="C46" s="206"/>
      <c r="D46" s="206"/>
      <c r="E46" s="206"/>
      <c r="F46" s="206"/>
      <c r="G46" s="206"/>
      <c r="H46" s="206"/>
      <c r="I46" s="207"/>
      <c r="J46" s="207"/>
      <c r="K46" s="207"/>
      <c r="L46" s="46"/>
      <c r="M46" s="42"/>
      <c r="N46" s="95">
        <f>'[8]BD construcción mensual'!BL204</f>
        <v>141</v>
      </c>
      <c r="O46" s="47">
        <v>44075</v>
      </c>
      <c r="P46" s="84">
        <f t="shared" si="38"/>
        <v>0.38766666666666666</v>
      </c>
      <c r="Q46" s="42"/>
    </row>
    <row r="47" spans="1:17" x14ac:dyDescent="0.2">
      <c r="A47" s="202" t="s">
        <v>194</v>
      </c>
      <c r="B47" s="103"/>
      <c r="C47" s="70"/>
      <c r="D47" s="70"/>
      <c r="E47" s="70"/>
      <c r="F47" s="70"/>
      <c r="G47" s="70"/>
      <c r="H47" s="70"/>
      <c r="I47" s="74"/>
      <c r="J47" s="74"/>
      <c r="K47" s="74"/>
      <c r="L47" s="46"/>
      <c r="M47" s="42"/>
      <c r="N47" s="95">
        <f>'[8]BD construcción mensual'!BL205</f>
        <v>96</v>
      </c>
      <c r="O47" s="47">
        <v>44105</v>
      </c>
      <c r="P47" s="84">
        <f t="shared" si="38"/>
        <v>0.38666666666666666</v>
      </c>
      <c r="Q47" s="42"/>
    </row>
    <row r="48" spans="1:17" ht="13.5" customHeight="1" x14ac:dyDescent="0.2">
      <c r="A48" s="202" t="s">
        <v>78</v>
      </c>
      <c r="B48" s="208"/>
      <c r="C48" s="209"/>
      <c r="D48" s="209"/>
      <c r="E48" s="209"/>
      <c r="F48" s="209"/>
      <c r="G48" s="209"/>
      <c r="H48" s="209"/>
      <c r="I48" s="207"/>
      <c r="J48" s="207"/>
      <c r="K48" s="207"/>
      <c r="L48" s="46"/>
      <c r="M48" s="42"/>
      <c r="N48" s="95">
        <f>'[8]BD construcción mensual'!BL206</f>
        <v>257</v>
      </c>
      <c r="O48" s="47">
        <v>44136</v>
      </c>
      <c r="P48" s="84">
        <f t="shared" si="38"/>
        <v>0.39708333333333329</v>
      </c>
      <c r="Q48" s="42"/>
    </row>
    <row r="49" spans="1:23" x14ac:dyDescent="0.2">
      <c r="A49" s="368" t="s">
        <v>79</v>
      </c>
      <c r="B49" s="369"/>
      <c r="C49" s="369"/>
      <c r="D49" s="369"/>
      <c r="E49" s="369"/>
      <c r="F49" s="369"/>
      <c r="G49" s="369"/>
      <c r="H49" s="369"/>
      <c r="I49" s="369"/>
      <c r="J49" s="369"/>
      <c r="K49" s="369"/>
      <c r="L49" s="46"/>
      <c r="M49" s="42"/>
      <c r="N49" s="95">
        <f>'[8]BD construcción mensual'!BL207</f>
        <v>548</v>
      </c>
      <c r="O49" s="47">
        <v>44166</v>
      </c>
      <c r="P49" s="84">
        <f t="shared" si="38"/>
        <v>0.24858333333333335</v>
      </c>
      <c r="Q49" s="42"/>
    </row>
    <row r="50" spans="1:23" s="78" customFormat="1" x14ac:dyDescent="0.2">
      <c r="A50" s="197" t="s">
        <v>171</v>
      </c>
      <c r="B50" s="199"/>
      <c r="C50" s="210"/>
      <c r="D50" s="210"/>
      <c r="E50" s="210"/>
      <c r="F50" s="210"/>
      <c r="G50" s="210"/>
      <c r="H50" s="210"/>
      <c r="I50" s="211"/>
      <c r="J50" s="211"/>
      <c r="K50" s="211"/>
      <c r="L50" s="76"/>
      <c r="M50" s="42"/>
      <c r="N50" s="95">
        <f>'[8]BD construcción mensual'!BL208</f>
        <v>180</v>
      </c>
      <c r="O50" s="47">
        <v>44197</v>
      </c>
      <c r="P50" s="84">
        <f t="shared" si="38"/>
        <v>0.17058333333333334</v>
      </c>
      <c r="Q50" s="42"/>
      <c r="R50" s="42"/>
      <c r="S50" s="42"/>
      <c r="T50" s="42"/>
      <c r="U50" s="42"/>
      <c r="V50" s="42"/>
      <c r="W50" s="42"/>
    </row>
    <row r="51" spans="1:23" s="42" customFormat="1" x14ac:dyDescent="0.2">
      <c r="A51" s="1"/>
      <c r="B51" s="1"/>
      <c r="C51" s="1"/>
      <c r="D51" s="1"/>
      <c r="E51" s="1"/>
      <c r="F51" s="1"/>
      <c r="G51" s="1"/>
      <c r="H51" s="1"/>
      <c r="I51" s="77"/>
      <c r="J51" s="77"/>
      <c r="K51" s="77"/>
      <c r="L51" s="1"/>
      <c r="N51" s="95">
        <f>'[8]BD construcción mensual'!BL209</f>
        <v>84</v>
      </c>
      <c r="O51" s="47">
        <v>44228</v>
      </c>
      <c r="P51" s="84">
        <f t="shared" si="38"/>
        <v>0.16450000000000001</v>
      </c>
    </row>
    <row r="52" spans="1:23" s="42" customFormat="1" x14ac:dyDescent="0.2">
      <c r="A52" s="80"/>
      <c r="D52" s="1"/>
      <c r="E52" s="1"/>
      <c r="F52" s="1"/>
      <c r="G52" s="1"/>
      <c r="H52" s="1"/>
      <c r="I52" s="1"/>
      <c r="J52" s="1"/>
      <c r="K52" s="1"/>
      <c r="L52" s="1"/>
      <c r="N52" s="95">
        <f>'[8]BD construcción mensual'!BL210</f>
        <v>75</v>
      </c>
      <c r="O52" s="47">
        <v>44256</v>
      </c>
      <c r="P52" s="84">
        <f t="shared" si="38"/>
        <v>0.16233333333333333</v>
      </c>
    </row>
    <row r="53" spans="1:23" s="42" customFormat="1" x14ac:dyDescent="0.2">
      <c r="A53" s="80"/>
      <c r="E53" s="1"/>
      <c r="F53" s="1"/>
      <c r="G53" s="1"/>
      <c r="H53" s="1"/>
      <c r="I53" s="1"/>
      <c r="J53" s="1"/>
      <c r="K53" s="1"/>
      <c r="L53" s="1"/>
      <c r="N53" s="95">
        <f>'[8]BD construcción mensual'!BL211</f>
        <v>54</v>
      </c>
      <c r="O53" s="47">
        <v>44287</v>
      </c>
      <c r="P53" s="84">
        <f t="shared" si="38"/>
        <v>0.16458333333333333</v>
      </c>
    </row>
    <row r="54" spans="1:23" s="42" customFormat="1" x14ac:dyDescent="0.2">
      <c r="A54" s="80"/>
      <c r="E54" s="1"/>
      <c r="F54" s="1"/>
      <c r="G54" s="1"/>
      <c r="H54" s="1"/>
      <c r="I54" s="1"/>
      <c r="J54" s="1"/>
      <c r="K54" s="1"/>
      <c r="L54" s="1"/>
      <c r="N54" s="95">
        <f>'[8]BD construcción mensual'!BL212</f>
        <v>190</v>
      </c>
      <c r="O54" s="47">
        <v>44317</v>
      </c>
      <c r="P54" s="84">
        <f t="shared" si="38"/>
        <v>0.17758333333333334</v>
      </c>
    </row>
    <row r="55" spans="1:23" s="42" customFormat="1" x14ac:dyDescent="0.2">
      <c r="A55" s="80"/>
      <c r="E55" s="1"/>
      <c r="F55" s="1"/>
      <c r="G55" s="1"/>
      <c r="H55" s="1"/>
      <c r="I55" s="1"/>
      <c r="J55" s="1"/>
      <c r="K55" s="1"/>
      <c r="L55" s="1"/>
      <c r="N55" s="95">
        <f>'[8]BD construcción mensual'!BL213</f>
        <v>56</v>
      </c>
      <c r="O55" s="47">
        <v>44348</v>
      </c>
      <c r="P55" s="84">
        <f t="shared" si="38"/>
        <v>0.17749999999999999</v>
      </c>
    </row>
    <row r="56" spans="1:23" s="42" customFormat="1" x14ac:dyDescent="0.2">
      <c r="A56" s="80"/>
      <c r="E56" s="1"/>
      <c r="F56" s="1"/>
      <c r="G56" s="1"/>
      <c r="H56" s="1"/>
      <c r="I56" s="1"/>
      <c r="J56" s="1"/>
      <c r="K56" s="1"/>
      <c r="L56" s="1"/>
      <c r="N56" s="95">
        <f>'[8]BD construcción mensual'!BL214</f>
        <v>65</v>
      </c>
      <c r="O56" s="47">
        <v>44378</v>
      </c>
      <c r="P56" s="84">
        <f t="shared" si="38"/>
        <v>0.15825</v>
      </c>
    </row>
    <row r="57" spans="1:23" s="42" customFormat="1" x14ac:dyDescent="0.2">
      <c r="A57" s="80"/>
      <c r="E57" s="1"/>
      <c r="F57" s="1"/>
      <c r="G57" s="1"/>
      <c r="H57" s="1"/>
      <c r="I57" s="1"/>
      <c r="J57" s="1"/>
      <c r="K57" s="1"/>
      <c r="L57" s="1"/>
      <c r="N57" s="95">
        <f>'[8]BD construcción mensual'!BL215</f>
        <v>52</v>
      </c>
      <c r="O57" s="47">
        <v>44409</v>
      </c>
      <c r="P57" s="84">
        <f t="shared" si="38"/>
        <v>0.14983333333333335</v>
      </c>
    </row>
    <row r="58" spans="1:23" s="42" customFormat="1" x14ac:dyDescent="0.2">
      <c r="A58" s="80"/>
      <c r="E58" s="1"/>
      <c r="F58" s="1"/>
      <c r="G58" s="1"/>
      <c r="H58" s="1"/>
      <c r="I58" s="1"/>
      <c r="J58" s="1"/>
      <c r="K58" s="1"/>
      <c r="L58" s="1"/>
      <c r="N58" s="95">
        <f>'[8]BD construcción mensual'!BL216</f>
        <v>126</v>
      </c>
      <c r="O58" s="47">
        <v>44440</v>
      </c>
      <c r="P58" s="84">
        <f t="shared" si="38"/>
        <v>0.14858333333333335</v>
      </c>
    </row>
    <row r="59" spans="1:23" s="42" customFormat="1" x14ac:dyDescent="0.2">
      <c r="A59" s="80"/>
      <c r="E59" s="1"/>
      <c r="F59" s="1"/>
      <c r="G59" s="1"/>
      <c r="H59" s="1"/>
      <c r="I59" s="1"/>
      <c r="J59" s="1"/>
      <c r="K59" s="1"/>
      <c r="L59" s="1"/>
      <c r="N59" s="95">
        <f>'[8]BD construcción mensual'!BL217</f>
        <v>210</v>
      </c>
      <c r="O59" s="47">
        <v>44470</v>
      </c>
      <c r="P59" s="84">
        <f t="shared" si="38"/>
        <v>0.15808333333333335</v>
      </c>
    </row>
    <row r="60" spans="1:23" s="42" customFormat="1" x14ac:dyDescent="0.2">
      <c r="A60" s="80"/>
      <c r="E60" s="1"/>
      <c r="F60" s="1"/>
      <c r="G60" s="1"/>
      <c r="H60" s="1"/>
      <c r="I60" s="1"/>
      <c r="J60" s="1"/>
      <c r="K60" s="1"/>
      <c r="L60" s="1"/>
      <c r="N60" s="95">
        <f>'[8]BD construcción mensual'!BL218</f>
        <v>254</v>
      </c>
      <c r="O60" s="47">
        <v>44501</v>
      </c>
      <c r="P60" s="84">
        <f t="shared" si="38"/>
        <v>0.15783333333333335</v>
      </c>
    </row>
    <row r="61" spans="1:23" s="42" customFormat="1" x14ac:dyDescent="0.2">
      <c r="A61" s="80"/>
      <c r="E61" s="1"/>
      <c r="F61" s="1"/>
      <c r="G61" s="1"/>
      <c r="H61" s="1"/>
      <c r="I61" s="1"/>
      <c r="J61" s="1"/>
      <c r="K61" s="1"/>
      <c r="L61" s="1"/>
      <c r="N61" s="95">
        <f>'[8]BD construcción mensual'!BL219</f>
        <v>384</v>
      </c>
      <c r="O61" s="47">
        <v>44531</v>
      </c>
      <c r="P61" s="84">
        <f t="shared" si="38"/>
        <v>0.14416666666666667</v>
      </c>
    </row>
    <row r="62" spans="1:23" s="42" customFormat="1" x14ac:dyDescent="0.2">
      <c r="A62" s="80"/>
      <c r="E62" s="1"/>
      <c r="F62" s="1"/>
      <c r="G62" s="1"/>
      <c r="H62" s="1"/>
      <c r="I62" s="1"/>
      <c r="J62" s="1"/>
      <c r="K62" s="1"/>
      <c r="L62" s="1"/>
      <c r="N62" s="95">
        <f>'[8]BD construcción mensual'!BL220</f>
        <v>169</v>
      </c>
      <c r="O62" s="47">
        <v>44562</v>
      </c>
      <c r="P62" s="84">
        <f t="shared" si="38"/>
        <v>0.14324999999999999</v>
      </c>
    </row>
    <row r="63" spans="1:23" s="42" customFormat="1" x14ac:dyDescent="0.2">
      <c r="A63" s="80"/>
      <c r="E63" s="1"/>
      <c r="F63" s="1"/>
      <c r="G63" s="1"/>
      <c r="H63" s="1"/>
      <c r="I63" s="1"/>
      <c r="J63" s="1"/>
      <c r="K63" s="1"/>
      <c r="L63" s="1"/>
      <c r="N63" s="95">
        <f>'[8]BD construcción mensual'!BL221</f>
        <v>387</v>
      </c>
      <c r="O63" s="47">
        <v>44593</v>
      </c>
      <c r="P63" s="84">
        <f t="shared" ref="P63" si="39">+(AVERAGE(N52:N63))/1000</f>
        <v>0.16850000000000001</v>
      </c>
    </row>
    <row r="64" spans="1:23" s="42" customFormat="1" x14ac:dyDescent="0.2">
      <c r="A64" s="80"/>
      <c r="E64" s="1"/>
      <c r="F64" s="1"/>
      <c r="G64" s="1"/>
      <c r="H64" s="1"/>
      <c r="I64" s="1"/>
      <c r="J64" s="1"/>
      <c r="K64" s="1"/>
      <c r="L64" s="1"/>
      <c r="N64" s="95">
        <f>'[8]BD construcción mensual'!BL222</f>
        <v>300</v>
      </c>
      <c r="O64" s="47">
        <v>44621</v>
      </c>
      <c r="P64" s="84">
        <f t="shared" ref="P64" si="40">+(AVERAGE(N53:N64))/1000</f>
        <v>0.18725</v>
      </c>
    </row>
    <row r="65" spans="1:17" s="42" customFormat="1" x14ac:dyDescent="0.2">
      <c r="A65" s="80"/>
      <c r="E65" s="1"/>
      <c r="F65" s="1"/>
      <c r="G65" s="1"/>
      <c r="H65" s="1"/>
      <c r="I65" s="1"/>
      <c r="J65" s="1"/>
      <c r="K65" s="1"/>
      <c r="L65" s="1"/>
      <c r="N65" s="95">
        <f>'[8]BD construcción mensual'!BL223</f>
        <v>430</v>
      </c>
      <c r="O65" s="47">
        <v>44652</v>
      </c>
      <c r="P65" s="84">
        <f t="shared" ref="P65" si="41">+(AVERAGE(N54:N65))/1000</f>
        <v>0.21858333333333335</v>
      </c>
    </row>
    <row r="66" spans="1:17" s="42" customFormat="1" x14ac:dyDescent="0.2">
      <c r="A66" s="80"/>
      <c r="E66" s="1"/>
      <c r="F66" s="1"/>
      <c r="G66" s="1"/>
      <c r="H66" s="1"/>
      <c r="I66" s="1"/>
      <c r="J66" s="1"/>
      <c r="K66" s="1"/>
      <c r="L66" s="1"/>
      <c r="N66" s="95">
        <f>'[8]BD construcción mensual'!BL224</f>
        <v>181</v>
      </c>
      <c r="O66" s="47">
        <v>44682</v>
      </c>
      <c r="P66" s="84">
        <f t="shared" ref="P66" si="42">+(AVERAGE(N55:N66))/1000</f>
        <v>0.21783333333333335</v>
      </c>
    </row>
    <row r="67" spans="1:17" s="42" customFormat="1" x14ac:dyDescent="0.2">
      <c r="A67" s="80"/>
      <c r="E67" s="1"/>
      <c r="F67" s="1"/>
      <c r="G67" s="1"/>
      <c r="H67" s="1"/>
      <c r="I67" s="1"/>
      <c r="J67" s="1"/>
      <c r="K67" s="1"/>
      <c r="L67" s="1"/>
      <c r="N67" s="95">
        <f>'[8]BD construcción mensual'!BL225</f>
        <v>232</v>
      </c>
      <c r="O67" s="47">
        <v>44713</v>
      </c>
      <c r="P67" s="84">
        <f t="shared" ref="P67" si="43">+(AVERAGE(N56:N67))/1000</f>
        <v>0.23250000000000001</v>
      </c>
    </row>
    <row r="68" spans="1:17" s="42" customFormat="1" x14ac:dyDescent="0.2">
      <c r="A68" s="80"/>
      <c r="E68" s="1"/>
      <c r="F68" s="1"/>
      <c r="G68" s="1"/>
      <c r="H68" s="1"/>
      <c r="I68" s="1"/>
      <c r="J68" s="1"/>
      <c r="K68" s="1"/>
      <c r="L68" s="1"/>
      <c r="N68" s="95">
        <f>'[8]BD construcción mensual'!BL226</f>
        <v>167</v>
      </c>
      <c r="O68" s="47">
        <v>44743</v>
      </c>
      <c r="P68" s="84">
        <f t="shared" ref="P68" si="44">+(AVERAGE(N57:N68))/1000</f>
        <v>0.24099999999999999</v>
      </c>
    </row>
    <row r="69" spans="1:17" s="42" customFormat="1" x14ac:dyDescent="0.2">
      <c r="A69" s="80"/>
      <c r="E69" s="1"/>
      <c r="F69" s="1"/>
      <c r="G69" s="1"/>
      <c r="H69" s="1"/>
      <c r="I69" s="1"/>
      <c r="J69" s="1"/>
      <c r="K69" s="1"/>
      <c r="L69" s="1"/>
      <c r="N69" s="95">
        <f>'[8]BD construcción mensual'!BL227</f>
        <v>317</v>
      </c>
      <c r="O69" s="47">
        <v>44774</v>
      </c>
      <c r="P69" s="84">
        <f t="shared" ref="P69" si="45">+(AVERAGE(N58:N69))/1000</f>
        <v>0.26308333333333334</v>
      </c>
    </row>
    <row r="70" spans="1:17" s="42" customFormat="1" x14ac:dyDescent="0.2">
      <c r="A70" s="80"/>
      <c r="E70" s="1"/>
      <c r="F70" s="1"/>
      <c r="G70" s="1"/>
      <c r="H70" s="1"/>
      <c r="I70" s="1"/>
      <c r="J70" s="1"/>
      <c r="K70" s="1"/>
      <c r="L70" s="1"/>
      <c r="N70" s="95">
        <f>'[8]BD construcción mensual'!BL228</f>
        <v>437</v>
      </c>
      <c r="O70" s="47">
        <v>44805</v>
      </c>
      <c r="P70" s="84">
        <f t="shared" ref="P70" si="46">+(AVERAGE(N59:N70))/1000</f>
        <v>0.28899999999999998</v>
      </c>
    </row>
    <row r="71" spans="1:17" s="42" customFormat="1" x14ac:dyDescent="0.2">
      <c r="A71" s="80"/>
      <c r="E71" s="1"/>
      <c r="F71" s="1"/>
      <c r="G71" s="1"/>
      <c r="H71" s="1"/>
      <c r="I71" s="1"/>
      <c r="J71" s="1"/>
      <c r="K71" s="1"/>
      <c r="L71" s="1"/>
      <c r="N71" s="95">
        <f>'[8]BD construcción mensual'!BL229</f>
        <v>182</v>
      </c>
      <c r="O71" s="47">
        <v>44835</v>
      </c>
      <c r="P71" s="84">
        <f>+(AVERAGE(N60:N71))/1000</f>
        <v>0.28666666666666668</v>
      </c>
    </row>
    <row r="72" spans="1:17" s="42" customFormat="1" x14ac:dyDescent="0.2">
      <c r="A72" s="80"/>
      <c r="E72" s="1"/>
      <c r="F72" s="1"/>
      <c r="G72" s="1"/>
      <c r="H72" s="1"/>
      <c r="I72" s="1"/>
      <c r="J72" s="1"/>
      <c r="K72" s="1"/>
      <c r="L72" s="1"/>
      <c r="N72" s="95"/>
      <c r="P72" s="84"/>
    </row>
    <row r="73" spans="1:17" s="42" customFormat="1" x14ac:dyDescent="0.2">
      <c r="A73" s="80"/>
      <c r="E73" s="1"/>
      <c r="F73" s="1"/>
      <c r="G73" s="1"/>
      <c r="H73" s="1"/>
      <c r="I73" s="1"/>
      <c r="J73" s="1"/>
      <c r="K73" s="1"/>
      <c r="L73" s="1"/>
      <c r="N73" s="95"/>
      <c r="P73" s="84"/>
    </row>
    <row r="74" spans="1:17" s="42" customFormat="1" x14ac:dyDescent="0.2">
      <c r="A74" s="80"/>
      <c r="E74" s="1"/>
      <c r="F74" s="1"/>
      <c r="G74" s="1"/>
      <c r="H74" s="1"/>
      <c r="I74" s="1"/>
      <c r="J74" s="1"/>
      <c r="K74" s="1"/>
      <c r="L74" s="1"/>
      <c r="N74" s="95"/>
      <c r="P74" s="84"/>
    </row>
    <row r="75" spans="1:17" s="42" customFormat="1" x14ac:dyDescent="0.2">
      <c r="A75" s="80"/>
      <c r="E75" s="1"/>
      <c r="F75" s="1"/>
      <c r="G75" s="1"/>
      <c r="H75" s="1"/>
      <c r="I75" s="1"/>
      <c r="J75" s="1"/>
      <c r="K75" s="1"/>
      <c r="L75" s="1"/>
      <c r="N75" s="95"/>
      <c r="P75" s="84"/>
    </row>
    <row r="76" spans="1:17" s="42" customFormat="1" x14ac:dyDescent="0.2">
      <c r="A76" s="80"/>
      <c r="E76" s="1"/>
      <c r="F76" s="1"/>
      <c r="G76" s="1"/>
      <c r="H76" s="1"/>
      <c r="I76" s="1"/>
      <c r="J76" s="1"/>
      <c r="K76" s="1"/>
      <c r="L76" s="1"/>
      <c r="N76" s="95"/>
      <c r="P76" s="84"/>
    </row>
    <row r="77" spans="1:17" s="42" customFormat="1" x14ac:dyDescent="0.2">
      <c r="A77" s="80"/>
      <c r="E77" s="1"/>
      <c r="F77" s="1"/>
      <c r="G77" s="1"/>
      <c r="H77" s="1"/>
      <c r="I77" s="1"/>
      <c r="J77" s="1"/>
      <c r="K77" s="1"/>
      <c r="L77" s="1"/>
      <c r="N77" s="95"/>
      <c r="P77" s="84"/>
      <c r="Q77" s="1"/>
    </row>
    <row r="78" spans="1:17" s="42" customFormat="1" x14ac:dyDescent="0.2">
      <c r="A78" s="80"/>
      <c r="E78" s="1"/>
      <c r="F78" s="1"/>
      <c r="G78" s="1"/>
      <c r="H78" s="1"/>
      <c r="I78" s="1"/>
      <c r="J78" s="1"/>
      <c r="K78" s="1"/>
      <c r="L78" s="1"/>
      <c r="N78" s="95"/>
      <c r="P78" s="84"/>
    </row>
    <row r="79" spans="1:17" s="42" customFormat="1" x14ac:dyDescent="0.2">
      <c r="A79" s="80"/>
      <c r="E79" s="1"/>
      <c r="F79" s="1"/>
      <c r="G79" s="1"/>
      <c r="H79" s="1"/>
      <c r="I79" s="1"/>
      <c r="J79" s="1"/>
      <c r="K79" s="1"/>
      <c r="L79" s="1"/>
      <c r="N79" s="95"/>
      <c r="P79" s="84"/>
    </row>
    <row r="80" spans="1:17" s="42" customFormat="1" x14ac:dyDescent="0.2">
      <c r="A80" s="80"/>
      <c r="E80" s="1"/>
      <c r="F80" s="1"/>
      <c r="G80" s="1"/>
      <c r="H80" s="1"/>
      <c r="I80" s="1"/>
      <c r="J80" s="1"/>
      <c r="K80" s="1"/>
      <c r="L80" s="1"/>
      <c r="N80" s="95"/>
      <c r="P80" s="84"/>
    </row>
    <row r="81" spans="1:16" s="42" customFormat="1" x14ac:dyDescent="0.2">
      <c r="A81" s="80"/>
      <c r="E81" s="1"/>
      <c r="F81" s="1"/>
      <c r="G81" s="1"/>
      <c r="H81" s="1"/>
      <c r="I81" s="1"/>
      <c r="J81" s="1"/>
      <c r="K81" s="1"/>
      <c r="L81" s="1"/>
      <c r="N81" s="95"/>
      <c r="P81" s="84"/>
    </row>
    <row r="82" spans="1:16" s="42" customFormat="1" x14ac:dyDescent="0.2">
      <c r="A82" s="80"/>
      <c r="E82" s="1"/>
      <c r="F82" s="1"/>
      <c r="G82" s="1"/>
      <c r="H82" s="1"/>
      <c r="I82" s="1"/>
      <c r="J82" s="1"/>
      <c r="K82" s="1"/>
      <c r="L82" s="1"/>
      <c r="N82" s="95"/>
      <c r="P82" s="84"/>
    </row>
    <row r="83" spans="1:16" s="42" customFormat="1" x14ac:dyDescent="0.2">
      <c r="A83" s="80"/>
      <c r="E83" s="1"/>
      <c r="F83" s="1"/>
      <c r="G83" s="1"/>
      <c r="H83" s="1"/>
      <c r="I83" s="1"/>
      <c r="J83" s="1"/>
      <c r="K83" s="1"/>
      <c r="L83" s="1"/>
      <c r="N83" s="95"/>
      <c r="P83" s="84"/>
    </row>
    <row r="84" spans="1:16" s="42" customFormat="1" x14ac:dyDescent="0.2">
      <c r="A84" s="80"/>
      <c r="E84" s="1"/>
      <c r="F84" s="1"/>
      <c r="G84" s="1"/>
      <c r="H84" s="1"/>
      <c r="I84" s="1"/>
      <c r="J84" s="1"/>
      <c r="K84" s="1"/>
      <c r="L84" s="1"/>
      <c r="N84" s="95"/>
      <c r="P84" s="84"/>
    </row>
    <row r="85" spans="1:16" s="42" customFormat="1" x14ac:dyDescent="0.2">
      <c r="A85" s="80"/>
      <c r="E85" s="80"/>
      <c r="F85" s="1"/>
      <c r="G85" s="1"/>
      <c r="H85" s="1"/>
      <c r="I85" s="1"/>
      <c r="J85" s="1"/>
      <c r="K85" s="1"/>
      <c r="L85" s="1"/>
      <c r="N85" s="95"/>
      <c r="P85" s="84"/>
    </row>
    <row r="86" spans="1:16" s="42" customFormat="1" x14ac:dyDescent="0.2">
      <c r="A86" s="80"/>
      <c r="E86" s="80"/>
      <c r="F86" s="1"/>
      <c r="G86" s="1"/>
      <c r="H86" s="1"/>
      <c r="I86" s="1"/>
      <c r="J86" s="1"/>
      <c r="K86" s="1"/>
      <c r="L86" s="1"/>
      <c r="N86" s="95"/>
      <c r="P86" s="84"/>
    </row>
    <row r="87" spans="1:16" s="42" customFormat="1" x14ac:dyDescent="0.2">
      <c r="A87" s="80"/>
      <c r="E87" s="80"/>
      <c r="F87" s="1"/>
      <c r="G87" s="1"/>
      <c r="H87" s="1"/>
      <c r="I87" s="1"/>
      <c r="J87" s="1"/>
      <c r="K87" s="1"/>
      <c r="L87" s="1"/>
      <c r="N87" s="95"/>
      <c r="P87" s="84"/>
    </row>
    <row r="88" spans="1:16" s="42" customFormat="1" x14ac:dyDescent="0.2">
      <c r="A88" s="80"/>
      <c r="E88" s="80"/>
      <c r="F88" s="1"/>
      <c r="G88" s="1"/>
      <c r="H88" s="1"/>
      <c r="I88" s="1"/>
      <c r="J88" s="1"/>
      <c r="K88" s="1"/>
      <c r="L88" s="1"/>
      <c r="N88" s="95"/>
      <c r="P88" s="84"/>
    </row>
    <row r="89" spans="1:16" s="42" customFormat="1" x14ac:dyDescent="0.2">
      <c r="A89" s="80"/>
      <c r="E89" s="80"/>
      <c r="F89" s="1"/>
      <c r="G89" s="1"/>
      <c r="H89" s="1"/>
      <c r="I89" s="1"/>
      <c r="J89" s="1"/>
      <c r="K89" s="1"/>
      <c r="L89" s="1"/>
      <c r="N89" s="95"/>
      <c r="P89" s="84"/>
    </row>
    <row r="90" spans="1:16" s="42" customFormat="1" x14ac:dyDescent="0.2">
      <c r="A90" s="80"/>
      <c r="E90" s="80"/>
      <c r="F90" s="1"/>
      <c r="G90" s="1"/>
      <c r="H90" s="1"/>
      <c r="I90" s="1"/>
      <c r="J90" s="1"/>
      <c r="K90" s="1"/>
      <c r="L90" s="1"/>
      <c r="N90" s="95"/>
      <c r="P90" s="84"/>
    </row>
    <row r="91" spans="1:16" s="42" customFormat="1" x14ac:dyDescent="0.2">
      <c r="A91" s="80"/>
      <c r="E91" s="80"/>
      <c r="F91" s="1"/>
      <c r="G91" s="1"/>
      <c r="H91" s="1"/>
      <c r="I91" s="1"/>
      <c r="J91" s="1"/>
      <c r="K91" s="1"/>
      <c r="L91" s="1"/>
      <c r="N91" s="95"/>
      <c r="P91" s="84"/>
    </row>
    <row r="92" spans="1:16" s="42" customFormat="1" x14ac:dyDescent="0.2">
      <c r="A92" s="80"/>
      <c r="E92" s="80"/>
      <c r="F92" s="1"/>
      <c r="G92" s="1"/>
      <c r="H92" s="1"/>
      <c r="I92" s="1"/>
      <c r="J92" s="1"/>
      <c r="K92" s="1"/>
      <c r="L92" s="1"/>
      <c r="N92" s="95"/>
      <c r="P92" s="84"/>
    </row>
    <row r="93" spans="1:16" s="42" customFormat="1" x14ac:dyDescent="0.2">
      <c r="A93" s="80"/>
      <c r="E93" s="80"/>
      <c r="F93" s="1"/>
      <c r="G93" s="1"/>
      <c r="H93" s="1"/>
      <c r="I93" s="1"/>
      <c r="J93" s="1"/>
      <c r="K93" s="1"/>
      <c r="L93" s="1"/>
      <c r="N93" s="95"/>
      <c r="P93" s="84"/>
    </row>
    <row r="94" spans="1:16" s="42" customFormat="1" x14ac:dyDescent="0.2">
      <c r="A94" s="80"/>
      <c r="E94" s="80"/>
      <c r="F94" s="1"/>
      <c r="G94" s="1"/>
      <c r="H94" s="1"/>
      <c r="I94" s="1"/>
      <c r="J94" s="1"/>
      <c r="K94" s="1"/>
      <c r="L94" s="1"/>
      <c r="N94" s="95"/>
      <c r="P94" s="84"/>
    </row>
    <row r="95" spans="1:16" s="42" customFormat="1" x14ac:dyDescent="0.2">
      <c r="A95" s="80"/>
      <c r="E95" s="80"/>
      <c r="F95" s="1"/>
      <c r="G95" s="1"/>
      <c r="H95" s="1"/>
      <c r="I95" s="1"/>
      <c r="J95" s="1"/>
      <c r="K95" s="1"/>
      <c r="L95" s="1"/>
      <c r="N95" s="95"/>
      <c r="P95" s="84"/>
    </row>
    <row r="96" spans="1:16" s="42" customFormat="1" x14ac:dyDescent="0.2">
      <c r="A96" s="80"/>
      <c r="E96" s="80"/>
      <c r="F96" s="1"/>
      <c r="G96" s="1"/>
      <c r="H96" s="1"/>
      <c r="I96" s="1"/>
      <c r="J96" s="1"/>
      <c r="K96" s="1"/>
      <c r="L96" s="1"/>
      <c r="N96" s="95"/>
      <c r="P96" s="84"/>
    </row>
    <row r="97" spans="1:16" s="42" customFormat="1" x14ac:dyDescent="0.2">
      <c r="A97" s="80"/>
      <c r="E97" s="80"/>
      <c r="F97" s="1"/>
      <c r="G97" s="1"/>
      <c r="H97" s="1"/>
      <c r="I97" s="1"/>
      <c r="J97" s="1"/>
      <c r="K97" s="1"/>
      <c r="L97" s="1"/>
      <c r="N97" s="95"/>
      <c r="P97" s="84"/>
    </row>
    <row r="98" spans="1:16" s="42" customFormat="1" x14ac:dyDescent="0.2">
      <c r="A98" s="80"/>
      <c r="E98" s="80"/>
      <c r="F98" s="1"/>
      <c r="G98" s="1"/>
      <c r="H98" s="1"/>
      <c r="I98" s="1"/>
      <c r="J98" s="1"/>
      <c r="K98" s="1"/>
      <c r="L98" s="1"/>
      <c r="N98" s="95"/>
      <c r="P98" s="84"/>
    </row>
    <row r="99" spans="1:16" s="42" customFormat="1" x14ac:dyDescent="0.2">
      <c r="A99" s="80"/>
      <c r="E99" s="80"/>
      <c r="F99" s="1"/>
      <c r="G99" s="1"/>
      <c r="H99" s="1"/>
      <c r="I99" s="1"/>
      <c r="J99" s="1"/>
      <c r="K99" s="1"/>
      <c r="L99" s="1"/>
      <c r="N99" s="95"/>
      <c r="P99" s="84"/>
    </row>
    <row r="100" spans="1:16" s="42" customFormat="1" x14ac:dyDescent="0.2">
      <c r="A100" s="80"/>
      <c r="E100" s="80"/>
      <c r="F100" s="1"/>
      <c r="G100" s="1"/>
      <c r="H100" s="1"/>
      <c r="I100" s="1"/>
      <c r="J100" s="1"/>
      <c r="K100" s="1"/>
      <c r="L100" s="1"/>
      <c r="N100" s="95"/>
      <c r="P100" s="84"/>
    </row>
    <row r="101" spans="1:16" s="42" customFormat="1" x14ac:dyDescent="0.2">
      <c r="A101" s="80"/>
      <c r="E101" s="80"/>
      <c r="F101" s="1"/>
      <c r="G101" s="1"/>
      <c r="H101" s="1"/>
      <c r="I101" s="1"/>
      <c r="J101" s="1"/>
      <c r="K101" s="1"/>
      <c r="L101" s="1"/>
      <c r="N101" s="95"/>
      <c r="P101" s="84"/>
    </row>
    <row r="102" spans="1:16" s="42" customFormat="1" x14ac:dyDescent="0.2">
      <c r="A102" s="80"/>
      <c r="E102" s="80"/>
      <c r="F102" s="1"/>
      <c r="G102" s="1"/>
      <c r="H102" s="1"/>
      <c r="I102" s="1"/>
      <c r="J102" s="1"/>
      <c r="K102" s="1"/>
      <c r="L102" s="1"/>
      <c r="N102" s="95"/>
      <c r="P102" s="84"/>
    </row>
    <row r="103" spans="1:16" s="42" customFormat="1" x14ac:dyDescent="0.2">
      <c r="A103" s="80"/>
      <c r="E103" s="80"/>
      <c r="F103" s="1"/>
      <c r="G103" s="1"/>
      <c r="H103" s="1"/>
      <c r="I103" s="1"/>
      <c r="J103" s="1"/>
      <c r="K103" s="1"/>
      <c r="L103" s="1"/>
      <c r="N103" s="95"/>
      <c r="P103" s="84"/>
    </row>
    <row r="104" spans="1:16" s="42" customFormat="1" x14ac:dyDescent="0.2">
      <c r="A104" s="80"/>
      <c r="E104" s="80"/>
      <c r="F104" s="1"/>
      <c r="G104" s="1"/>
      <c r="H104" s="1"/>
      <c r="I104" s="1"/>
      <c r="J104" s="1"/>
      <c r="K104" s="1"/>
      <c r="L104" s="1"/>
      <c r="N104" s="95"/>
      <c r="P104" s="84"/>
    </row>
    <row r="105" spans="1:16" s="42" customFormat="1" x14ac:dyDescent="0.2">
      <c r="A105" s="80"/>
      <c r="E105" s="80"/>
      <c r="F105" s="1"/>
      <c r="G105" s="1"/>
      <c r="H105" s="1"/>
      <c r="I105" s="1"/>
      <c r="J105" s="1"/>
      <c r="K105" s="1"/>
      <c r="L105" s="1"/>
    </row>
    <row r="106" spans="1:16" s="42" customFormat="1" x14ac:dyDescent="0.2">
      <c r="A106" s="80"/>
      <c r="E106" s="80"/>
      <c r="F106" s="1"/>
      <c r="G106" s="1"/>
      <c r="H106" s="1"/>
      <c r="I106" s="1"/>
      <c r="J106" s="1"/>
      <c r="K106" s="1"/>
      <c r="L106" s="1"/>
    </row>
    <row r="107" spans="1:16" s="42" customFormat="1" x14ac:dyDescent="0.2">
      <c r="A107" s="80"/>
      <c r="E107" s="80"/>
      <c r="F107" s="1"/>
      <c r="G107" s="1"/>
      <c r="H107" s="1"/>
      <c r="I107" s="1"/>
      <c r="J107" s="1"/>
      <c r="K107" s="1"/>
      <c r="L107" s="1"/>
    </row>
    <row r="108" spans="1:16" s="42" customFormat="1" x14ac:dyDescent="0.2">
      <c r="A108" s="80"/>
      <c r="E108" s="80"/>
      <c r="F108" s="1"/>
      <c r="G108" s="1"/>
      <c r="H108" s="1"/>
      <c r="I108" s="1"/>
      <c r="J108" s="1"/>
      <c r="K108" s="1"/>
      <c r="L108" s="1"/>
    </row>
    <row r="109" spans="1:16" s="42" customFormat="1" x14ac:dyDescent="0.2">
      <c r="A109" s="80"/>
      <c r="E109" s="80"/>
      <c r="F109" s="1"/>
      <c r="G109" s="1"/>
      <c r="H109" s="1"/>
      <c r="I109" s="1"/>
      <c r="J109" s="1"/>
      <c r="K109" s="1"/>
      <c r="L109" s="1"/>
    </row>
    <row r="110" spans="1:16" s="42" customFormat="1" x14ac:dyDescent="0.2">
      <c r="A110" s="80"/>
      <c r="E110" s="80"/>
      <c r="F110" s="1"/>
      <c r="G110" s="1"/>
      <c r="H110" s="1"/>
      <c r="I110" s="1"/>
      <c r="J110" s="1"/>
      <c r="K110" s="1"/>
      <c r="L110" s="1"/>
    </row>
    <row r="111" spans="1:16" s="42" customFormat="1" x14ac:dyDescent="0.2">
      <c r="A111" s="80"/>
      <c r="E111" s="80"/>
      <c r="F111" s="1"/>
      <c r="G111" s="1"/>
      <c r="H111" s="1"/>
      <c r="I111" s="1"/>
      <c r="J111" s="1"/>
      <c r="K111" s="1"/>
      <c r="L111" s="1"/>
    </row>
    <row r="112" spans="1:16" s="42" customFormat="1" x14ac:dyDescent="0.2">
      <c r="A112" s="80"/>
      <c r="E112" s="80"/>
      <c r="F112" s="1"/>
      <c r="G112" s="1"/>
      <c r="H112" s="1"/>
      <c r="I112" s="1"/>
      <c r="J112" s="1"/>
      <c r="K112" s="1"/>
      <c r="L112" s="1"/>
    </row>
    <row r="113" spans="1:12" s="42" customFormat="1" x14ac:dyDescent="0.2">
      <c r="A113" s="80"/>
      <c r="E113" s="81"/>
      <c r="L113" s="1"/>
    </row>
    <row r="114" spans="1:12" s="42" customFormat="1" x14ac:dyDescent="0.2">
      <c r="A114" s="80"/>
      <c r="E114" s="81"/>
      <c r="L114" s="1"/>
    </row>
    <row r="115" spans="1:12" s="42" customFormat="1" x14ac:dyDescent="0.2">
      <c r="A115" s="80"/>
      <c r="E115" s="81"/>
      <c r="L115" s="1"/>
    </row>
    <row r="116" spans="1:12" s="42" customFormat="1" x14ac:dyDescent="0.2">
      <c r="A116" s="80"/>
      <c r="E116" s="81"/>
      <c r="L116" s="1"/>
    </row>
    <row r="117" spans="1:12" s="42" customFormat="1" x14ac:dyDescent="0.2">
      <c r="A117" s="80"/>
      <c r="E117" s="81"/>
      <c r="L117" s="1"/>
    </row>
    <row r="118" spans="1:12" s="42" customFormat="1" x14ac:dyDescent="0.2">
      <c r="A118" s="80"/>
      <c r="E118" s="81"/>
      <c r="L118" s="1"/>
    </row>
    <row r="119" spans="1:12" s="42" customFormat="1" x14ac:dyDescent="0.2">
      <c r="A119" s="80"/>
      <c r="L119" s="1"/>
    </row>
    <row r="120" spans="1:12" s="42" customFormat="1" x14ac:dyDescent="0.2">
      <c r="A120" s="80"/>
      <c r="L120" s="1"/>
    </row>
    <row r="121" spans="1:12" s="42" customFormat="1" x14ac:dyDescent="0.2">
      <c r="A121" s="80"/>
      <c r="L121" s="1"/>
    </row>
    <row r="122" spans="1:12" s="42" customFormat="1" x14ac:dyDescent="0.2">
      <c r="A122" s="80"/>
      <c r="L122" s="1"/>
    </row>
    <row r="123" spans="1:12" s="42" customFormat="1" x14ac:dyDescent="0.2">
      <c r="A123" s="80"/>
      <c r="L123" s="1"/>
    </row>
    <row r="124" spans="1:12" s="42" customFormat="1" x14ac:dyDescent="0.2">
      <c r="A124" s="80"/>
      <c r="L124" s="1"/>
    </row>
    <row r="125" spans="1:12" s="42" customFormat="1" x14ac:dyDescent="0.2">
      <c r="A125" s="80"/>
      <c r="K125" s="1"/>
      <c r="L125" s="1"/>
    </row>
    <row r="126" spans="1:12" s="42" customFormat="1" x14ac:dyDescent="0.2">
      <c r="A126" s="80"/>
      <c r="K126" s="1"/>
      <c r="L126" s="1"/>
    </row>
    <row r="127" spans="1:12" s="42" customFormat="1" x14ac:dyDescent="0.2">
      <c r="A127" s="80"/>
      <c r="K127" s="1"/>
      <c r="L127" s="1"/>
    </row>
    <row r="128" spans="1:12" s="42" customFormat="1" x14ac:dyDescent="0.2">
      <c r="A128" s="80"/>
      <c r="K128" s="1"/>
      <c r="L128" s="1"/>
    </row>
    <row r="129" spans="1:12" s="42" customFormat="1" x14ac:dyDescent="0.2">
      <c r="A129" s="80"/>
      <c r="K129" s="1"/>
      <c r="L129" s="1"/>
    </row>
    <row r="130" spans="1:12" s="42" customFormat="1" x14ac:dyDescent="0.2">
      <c r="A130" s="80"/>
      <c r="K130" s="1"/>
      <c r="L130" s="1"/>
    </row>
    <row r="131" spans="1:12" s="42" customFormat="1" x14ac:dyDescent="0.2">
      <c r="A131" s="80"/>
      <c r="K131" s="1"/>
      <c r="L131" s="1"/>
    </row>
    <row r="132" spans="1:12" s="42" customFormat="1" x14ac:dyDescent="0.2">
      <c r="A132" s="80"/>
      <c r="K132" s="1"/>
      <c r="L132" s="1"/>
    </row>
    <row r="133" spans="1:12" s="42" customFormat="1" x14ac:dyDescent="0.2">
      <c r="A133" s="80"/>
      <c r="K133" s="1"/>
      <c r="L133" s="1"/>
    </row>
    <row r="134" spans="1:12" s="42" customFormat="1" x14ac:dyDescent="0.2">
      <c r="A134" s="80"/>
      <c r="K134" s="1"/>
      <c r="L134" s="1"/>
    </row>
    <row r="135" spans="1:12" s="42" customFormat="1" x14ac:dyDescent="0.2">
      <c r="A135" s="80"/>
      <c r="K135" s="1"/>
      <c r="L135" s="1"/>
    </row>
    <row r="136" spans="1:12" s="42" customFormat="1" x14ac:dyDescent="0.2">
      <c r="A136" s="80"/>
      <c r="K136" s="1"/>
      <c r="L136" s="1"/>
    </row>
    <row r="137" spans="1:12" s="42" customFormat="1" x14ac:dyDescent="0.2">
      <c r="A137" s="80"/>
      <c r="J137" s="1"/>
      <c r="K137" s="1"/>
      <c r="L137" s="1"/>
    </row>
    <row r="138" spans="1:12" s="42" customFormat="1" x14ac:dyDescent="0.2">
      <c r="A138" s="80"/>
      <c r="J138" s="1"/>
      <c r="K138" s="1"/>
      <c r="L138" s="1"/>
    </row>
    <row r="139" spans="1:12" s="42" customFormat="1" x14ac:dyDescent="0.2">
      <c r="A139" s="80"/>
      <c r="J139" s="1"/>
      <c r="K139" s="1"/>
      <c r="L139" s="1"/>
    </row>
    <row r="140" spans="1:12" s="42" customFormat="1" x14ac:dyDescent="0.2">
      <c r="A140" s="80"/>
      <c r="J140" s="1"/>
      <c r="K140" s="1"/>
      <c r="L140" s="1"/>
    </row>
    <row r="141" spans="1:12" s="42" customFormat="1" x14ac:dyDescent="0.2">
      <c r="A141" s="80"/>
      <c r="J141" s="1"/>
      <c r="K141" s="1"/>
      <c r="L141" s="1"/>
    </row>
    <row r="142" spans="1:12" s="42" customFormat="1" x14ac:dyDescent="0.2">
      <c r="A142" s="80"/>
      <c r="J142" s="1"/>
      <c r="K142" s="1"/>
      <c r="L142" s="1"/>
    </row>
    <row r="143" spans="1:12" s="42" customFormat="1" x14ac:dyDescent="0.2">
      <c r="A143" s="80"/>
      <c r="J143" s="1"/>
      <c r="K143" s="1"/>
      <c r="L143" s="1"/>
    </row>
    <row r="144" spans="1:12" s="42" customFormat="1" x14ac:dyDescent="0.2">
      <c r="A144" s="80"/>
      <c r="J144" s="1"/>
      <c r="K144" s="1"/>
      <c r="L144" s="1"/>
    </row>
    <row r="145" spans="1:23" s="42" customFormat="1" x14ac:dyDescent="0.2">
      <c r="A145" s="80"/>
      <c r="J145" s="1"/>
      <c r="K145" s="1"/>
      <c r="L145" s="1"/>
    </row>
    <row r="146" spans="1:23" s="42" customFormat="1" x14ac:dyDescent="0.2">
      <c r="A146" s="80"/>
      <c r="J146" s="1"/>
      <c r="K146" s="1"/>
      <c r="L146" s="1"/>
    </row>
    <row r="147" spans="1:23" s="42" customFormat="1" x14ac:dyDescent="0.2">
      <c r="A147" s="80"/>
      <c r="J147" s="1"/>
      <c r="K147" s="1"/>
      <c r="L147" s="1"/>
    </row>
    <row r="148" spans="1:23" s="42" customFormat="1" x14ac:dyDescent="0.2">
      <c r="A148" s="80"/>
      <c r="J148" s="1"/>
      <c r="K148" s="1"/>
      <c r="L148" s="1"/>
    </row>
    <row r="149" spans="1:23" s="42" customFormat="1" x14ac:dyDescent="0.2">
      <c r="A149" s="80"/>
      <c r="I149" s="1"/>
      <c r="J149" s="1"/>
      <c r="K149" s="1"/>
      <c r="L149" s="1"/>
    </row>
    <row r="150" spans="1:23" s="42" customFormat="1" x14ac:dyDescent="0.2">
      <c r="A150" s="82"/>
      <c r="I150" s="3"/>
      <c r="J150" s="3"/>
      <c r="K150" s="3"/>
      <c r="L150" s="3"/>
    </row>
    <row r="151" spans="1:23" s="42" customFormat="1" x14ac:dyDescent="0.2">
      <c r="A151" s="82"/>
      <c r="I151" s="3"/>
      <c r="J151" s="3"/>
      <c r="K151" s="3"/>
      <c r="L151" s="3"/>
    </row>
    <row r="152" spans="1:23" s="42" customFormat="1" x14ac:dyDescent="0.2">
      <c r="A152" s="82"/>
      <c r="I152" s="3"/>
      <c r="J152" s="3"/>
      <c r="K152" s="3"/>
      <c r="L152" s="3"/>
    </row>
    <row r="153" spans="1:23" s="42" customFormat="1" x14ac:dyDescent="0.2">
      <c r="A153" s="82"/>
      <c r="I153" s="3"/>
      <c r="J153" s="3"/>
      <c r="K153" s="3"/>
      <c r="L153" s="3"/>
    </row>
    <row r="154" spans="1:23" s="42" customFormat="1" x14ac:dyDescent="0.2">
      <c r="A154" s="82"/>
      <c r="I154" s="3"/>
      <c r="J154" s="3"/>
      <c r="K154" s="3"/>
      <c r="L154" s="3"/>
    </row>
    <row r="155" spans="1:23" s="42" customFormat="1" x14ac:dyDescent="0.2">
      <c r="A155" s="82"/>
      <c r="I155" s="3"/>
      <c r="J155" s="3"/>
      <c r="K155" s="3"/>
      <c r="L155" s="3"/>
    </row>
    <row r="156" spans="1:23" s="42" customFormat="1" x14ac:dyDescent="0.2">
      <c r="A156" s="82"/>
      <c r="I156" s="3"/>
      <c r="J156" s="3"/>
      <c r="K156" s="3"/>
      <c r="L156" s="3"/>
    </row>
    <row r="157" spans="1:23" s="42" customFormat="1" x14ac:dyDescent="0.2">
      <c r="A157" s="82"/>
      <c r="I157" s="3"/>
      <c r="J157" s="3"/>
      <c r="K157" s="3"/>
      <c r="L157" s="3"/>
    </row>
    <row r="158" spans="1:23" s="78" customFormat="1" x14ac:dyDescent="0.2">
      <c r="A158" s="82"/>
      <c r="B158" s="42"/>
      <c r="C158" s="42"/>
      <c r="D158" s="42"/>
      <c r="E158" s="42"/>
      <c r="F158" s="42"/>
      <c r="G158" s="42"/>
      <c r="H158" s="42"/>
      <c r="I158" s="3"/>
      <c r="J158" s="3"/>
      <c r="K158" s="3"/>
      <c r="L158" s="3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</row>
    <row r="159" spans="1:23" s="78" customFormat="1" x14ac:dyDescent="0.2">
      <c r="A159" s="82"/>
      <c r="E159" s="42"/>
      <c r="F159" s="42"/>
      <c r="G159" s="42"/>
      <c r="H159" s="42"/>
      <c r="I159" s="98"/>
      <c r="J159" s="98"/>
      <c r="K159" s="98"/>
      <c r="L159" s="3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</row>
    <row r="160" spans="1:23" s="78" customFormat="1" x14ac:dyDescent="0.2">
      <c r="A160" s="82"/>
      <c r="E160" s="42"/>
      <c r="F160" s="42"/>
      <c r="G160" s="42"/>
      <c r="H160" s="42"/>
      <c r="I160" s="98"/>
      <c r="J160" s="98"/>
      <c r="K160" s="98"/>
      <c r="L160" s="3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</row>
    <row r="161" spans="1:23" s="78" customFormat="1" x14ac:dyDescent="0.2">
      <c r="A161" s="82"/>
      <c r="E161" s="42"/>
      <c r="F161" s="42"/>
      <c r="G161" s="3"/>
      <c r="H161" s="3"/>
      <c r="I161" s="98"/>
      <c r="J161" s="98"/>
      <c r="K161" s="98"/>
      <c r="L161" s="3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</row>
    <row r="162" spans="1:23" s="78" customFormat="1" x14ac:dyDescent="0.2">
      <c r="A162" s="82"/>
      <c r="E162" s="42"/>
      <c r="F162" s="42"/>
      <c r="G162" s="3"/>
      <c r="H162" s="3"/>
      <c r="I162" s="98"/>
      <c r="J162" s="98"/>
      <c r="K162" s="98"/>
      <c r="L162" s="3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</row>
    <row r="163" spans="1:23" x14ac:dyDescent="0.2">
      <c r="A163" s="82"/>
      <c r="B163" s="78"/>
      <c r="C163" s="78"/>
      <c r="D163" s="78"/>
      <c r="E163" s="42"/>
      <c r="F163" s="42"/>
      <c r="G163" s="3"/>
      <c r="H163" s="3"/>
      <c r="I163" s="98"/>
      <c r="J163" s="98"/>
      <c r="K163" s="98"/>
      <c r="M163" s="42"/>
      <c r="N163" s="42"/>
      <c r="O163" s="42"/>
      <c r="P163" s="42"/>
      <c r="Q163" s="42"/>
    </row>
    <row r="164" spans="1:23" x14ac:dyDescent="0.2">
      <c r="A164" s="82"/>
      <c r="E164" s="42"/>
      <c r="F164" s="3"/>
      <c r="G164" s="3"/>
      <c r="H164" s="3"/>
      <c r="M164" s="42"/>
      <c r="N164" s="42"/>
      <c r="O164" s="42"/>
      <c r="P164" s="42"/>
      <c r="Q164" s="42"/>
    </row>
    <row r="165" spans="1:23" x14ac:dyDescent="0.2">
      <c r="A165" s="82"/>
      <c r="E165" s="42"/>
      <c r="F165" s="3"/>
      <c r="G165" s="3"/>
      <c r="H165" s="3"/>
      <c r="M165" s="42"/>
      <c r="N165" s="42"/>
      <c r="O165" s="42"/>
      <c r="P165" s="42"/>
      <c r="Q165" s="42"/>
    </row>
    <row r="166" spans="1:23" x14ac:dyDescent="0.2">
      <c r="A166" s="82"/>
      <c r="E166" s="42"/>
      <c r="F166" s="3"/>
      <c r="G166" s="3"/>
      <c r="H166" s="3"/>
      <c r="M166" s="42"/>
      <c r="Q166" s="42"/>
    </row>
    <row r="167" spans="1:23" x14ac:dyDescent="0.2">
      <c r="A167" s="82"/>
      <c r="E167" s="42"/>
      <c r="F167" s="3"/>
      <c r="G167" s="3"/>
      <c r="H167" s="3"/>
      <c r="M167" s="42"/>
      <c r="Q167" s="42"/>
    </row>
    <row r="168" spans="1:23" x14ac:dyDescent="0.2">
      <c r="A168" s="82"/>
      <c r="E168" s="42"/>
      <c r="F168" s="42"/>
      <c r="G168" s="3"/>
      <c r="H168" s="3"/>
      <c r="M168" s="42"/>
      <c r="Q168" s="42"/>
    </row>
    <row r="169" spans="1:23" x14ac:dyDescent="0.2">
      <c r="A169" s="82"/>
      <c r="E169" s="42"/>
      <c r="F169" s="42"/>
      <c r="G169" s="3"/>
      <c r="H169" s="3"/>
      <c r="M169" s="42"/>
      <c r="Q169" s="42"/>
    </row>
    <row r="170" spans="1:23" x14ac:dyDescent="0.2">
      <c r="A170" s="82"/>
      <c r="E170" s="42"/>
      <c r="F170" s="42"/>
      <c r="G170" s="3"/>
      <c r="H170" s="3"/>
      <c r="M170" s="42"/>
      <c r="Q170" s="42"/>
    </row>
    <row r="171" spans="1:23" x14ac:dyDescent="0.2">
      <c r="A171" s="82"/>
      <c r="E171" s="42"/>
      <c r="F171" s="42"/>
      <c r="G171" s="3"/>
      <c r="H171" s="3"/>
      <c r="M171" s="42"/>
      <c r="Q171" s="42"/>
    </row>
    <row r="172" spans="1:23" x14ac:dyDescent="0.2">
      <c r="A172" s="82"/>
      <c r="E172" s="42"/>
      <c r="F172" s="42"/>
      <c r="G172" s="3"/>
      <c r="H172" s="3"/>
      <c r="M172" s="42"/>
      <c r="Q172" s="42"/>
    </row>
    <row r="173" spans="1:23" x14ac:dyDescent="0.2">
      <c r="A173" s="82"/>
      <c r="E173" s="42"/>
      <c r="F173" s="84"/>
      <c r="G173" s="3"/>
      <c r="H173" s="3"/>
      <c r="M173" s="42"/>
      <c r="Q173" s="42"/>
    </row>
    <row r="174" spans="1:23" x14ac:dyDescent="0.2">
      <c r="A174" s="82"/>
      <c r="E174" s="42"/>
      <c r="F174" s="84"/>
      <c r="G174" s="3"/>
      <c r="H174" s="3"/>
      <c r="M174" s="42"/>
      <c r="Q174" s="42"/>
    </row>
    <row r="175" spans="1:23" x14ac:dyDescent="0.2">
      <c r="A175" s="82"/>
      <c r="E175" s="42"/>
      <c r="F175" s="84"/>
      <c r="G175" s="3"/>
      <c r="H175" s="3"/>
      <c r="M175" s="42"/>
      <c r="Q175" s="42"/>
    </row>
    <row r="176" spans="1:23" x14ac:dyDescent="0.2">
      <c r="A176" s="82"/>
      <c r="E176" s="42"/>
      <c r="F176" s="84"/>
      <c r="G176" s="3"/>
      <c r="H176" s="3"/>
      <c r="M176" s="42"/>
      <c r="Q176" s="42"/>
    </row>
    <row r="177" spans="1:17" x14ac:dyDescent="0.2">
      <c r="A177" s="82"/>
      <c r="E177" s="42"/>
      <c r="F177" s="84"/>
      <c r="G177" s="3"/>
      <c r="H177" s="3"/>
      <c r="M177" s="42"/>
      <c r="Q177" s="42"/>
    </row>
    <row r="178" spans="1:17" x14ac:dyDescent="0.2">
      <c r="A178" s="82"/>
      <c r="E178" s="42"/>
      <c r="F178" s="3"/>
      <c r="G178" s="3"/>
      <c r="H178" s="3"/>
      <c r="M178" s="42"/>
      <c r="Q178" s="42"/>
    </row>
    <row r="179" spans="1:17" x14ac:dyDescent="0.2">
      <c r="A179" s="82"/>
      <c r="E179" s="42"/>
      <c r="F179" s="3"/>
      <c r="G179" s="3"/>
      <c r="H179" s="3"/>
      <c r="M179" s="42"/>
      <c r="Q179" s="42"/>
    </row>
    <row r="180" spans="1:17" x14ac:dyDescent="0.2">
      <c r="A180" s="82"/>
      <c r="E180" s="3"/>
      <c r="F180" s="3"/>
      <c r="G180" s="3"/>
      <c r="H180" s="3"/>
      <c r="M180" s="42"/>
      <c r="Q180" s="42"/>
    </row>
    <row r="181" spans="1:17" x14ac:dyDescent="0.2">
      <c r="A181" s="82"/>
      <c r="E181" s="3"/>
      <c r="F181" s="3"/>
      <c r="G181" s="3"/>
      <c r="H181" s="3"/>
      <c r="M181" s="42"/>
      <c r="Q181" s="42"/>
    </row>
    <row r="182" spans="1:17" x14ac:dyDescent="0.2">
      <c r="A182" s="82"/>
      <c r="E182" s="3"/>
      <c r="F182" s="3"/>
      <c r="G182" s="3"/>
      <c r="H182" s="3"/>
      <c r="M182" s="42"/>
      <c r="Q182" s="42"/>
    </row>
    <row r="183" spans="1:17" x14ac:dyDescent="0.2">
      <c r="A183" s="82"/>
      <c r="E183" s="3"/>
      <c r="F183" s="3"/>
      <c r="G183" s="3"/>
      <c r="H183" s="3"/>
      <c r="M183" s="42"/>
      <c r="Q183" s="42"/>
    </row>
    <row r="184" spans="1:17" x14ac:dyDescent="0.2">
      <c r="A184" s="82"/>
      <c r="E184" s="3"/>
      <c r="F184" s="3"/>
      <c r="G184" s="3"/>
      <c r="H184" s="3"/>
      <c r="M184" s="42"/>
      <c r="Q184" s="42"/>
    </row>
    <row r="185" spans="1:17" x14ac:dyDescent="0.2">
      <c r="A185" s="82"/>
      <c r="E185" s="3"/>
      <c r="F185" s="3"/>
      <c r="G185" s="3"/>
      <c r="H185" s="3"/>
      <c r="M185" s="42"/>
      <c r="Q185" s="42"/>
    </row>
    <row r="186" spans="1:17" x14ac:dyDescent="0.2">
      <c r="A186" s="82"/>
      <c r="E186" s="3"/>
      <c r="F186" s="3"/>
      <c r="G186" s="3"/>
      <c r="H186" s="3"/>
      <c r="M186" s="42"/>
      <c r="Q186" s="42"/>
    </row>
    <row r="187" spans="1:17" x14ac:dyDescent="0.2">
      <c r="B187" s="3"/>
      <c r="C187" s="3"/>
      <c r="D187" s="3"/>
      <c r="E187" s="3"/>
      <c r="F187" s="3"/>
      <c r="G187" s="3"/>
      <c r="H187" s="3"/>
      <c r="M187" s="42"/>
      <c r="Q187" s="42"/>
    </row>
    <row r="188" spans="1:17" x14ac:dyDescent="0.2">
      <c r="B188" s="3"/>
      <c r="C188" s="3"/>
      <c r="D188" s="3"/>
      <c r="E188" s="3"/>
      <c r="F188" s="3"/>
      <c r="G188" s="3"/>
      <c r="H188" s="3"/>
      <c r="M188" s="42"/>
      <c r="Q188" s="42"/>
    </row>
    <row r="189" spans="1:17" x14ac:dyDescent="0.2">
      <c r="B189" s="3"/>
      <c r="C189" s="3"/>
      <c r="D189" s="3"/>
      <c r="E189" s="3"/>
      <c r="F189" s="3"/>
      <c r="G189" s="3"/>
      <c r="H189" s="3"/>
      <c r="M189" s="42"/>
      <c r="Q189" s="42"/>
    </row>
    <row r="190" spans="1:17" x14ac:dyDescent="0.2">
      <c r="B190" s="3"/>
      <c r="C190" s="3"/>
      <c r="D190" s="3"/>
      <c r="E190" s="3"/>
      <c r="F190" s="3"/>
      <c r="G190" s="3"/>
      <c r="H190" s="3"/>
      <c r="M190" s="42"/>
      <c r="Q190" s="42"/>
    </row>
    <row r="191" spans="1:17" x14ac:dyDescent="0.2">
      <c r="B191" s="3"/>
      <c r="C191" s="3"/>
      <c r="D191" s="3"/>
      <c r="E191" s="3"/>
      <c r="F191" s="3"/>
      <c r="G191" s="3"/>
      <c r="H191" s="3"/>
      <c r="M191" s="42"/>
      <c r="Q191" s="42"/>
    </row>
    <row r="192" spans="1:17" x14ac:dyDescent="0.2">
      <c r="B192" s="3"/>
      <c r="C192" s="3"/>
      <c r="D192" s="3"/>
      <c r="E192" s="3"/>
      <c r="F192" s="3"/>
      <c r="G192" s="3"/>
      <c r="H192" s="3"/>
      <c r="M192" s="42"/>
      <c r="Q192" s="42"/>
    </row>
    <row r="193" spans="2:17" x14ac:dyDescent="0.2">
      <c r="B193" s="3"/>
      <c r="C193" s="3"/>
      <c r="D193" s="3"/>
      <c r="E193" s="3"/>
      <c r="F193" s="3"/>
      <c r="G193" s="3"/>
      <c r="H193" s="3"/>
      <c r="M193" s="42"/>
      <c r="Q193" s="42"/>
    </row>
    <row r="194" spans="2:17" x14ac:dyDescent="0.2">
      <c r="B194" s="3"/>
      <c r="C194" s="3"/>
      <c r="D194" s="3"/>
      <c r="E194" s="3"/>
      <c r="F194" s="3"/>
      <c r="G194" s="3"/>
      <c r="H194" s="3"/>
      <c r="M194" s="42"/>
      <c r="Q194" s="42"/>
    </row>
    <row r="195" spans="2:17" x14ac:dyDescent="0.2">
      <c r="B195" s="3"/>
      <c r="C195" s="3"/>
      <c r="D195" s="3"/>
      <c r="E195" s="3"/>
      <c r="F195" s="3"/>
      <c r="G195" s="3"/>
      <c r="H195" s="3"/>
    </row>
    <row r="196" spans="2:17" x14ac:dyDescent="0.2">
      <c r="B196" s="3"/>
      <c r="C196" s="3"/>
      <c r="D196" s="3"/>
      <c r="E196" s="3"/>
      <c r="F196" s="3"/>
      <c r="G196" s="3"/>
      <c r="H196" s="3"/>
    </row>
    <row r="197" spans="2:17" x14ac:dyDescent="0.2">
      <c r="B197" s="3"/>
      <c r="C197" s="3"/>
      <c r="D197" s="3"/>
      <c r="E197" s="3"/>
      <c r="F197" s="3"/>
      <c r="G197" s="3"/>
      <c r="H197" s="3"/>
    </row>
    <row r="198" spans="2:17" x14ac:dyDescent="0.2">
      <c r="C198" s="83"/>
      <c r="D198" s="83"/>
      <c r="E198" s="83"/>
    </row>
    <row r="199" spans="2:17" x14ac:dyDescent="0.2">
      <c r="C199" s="83"/>
      <c r="D199" s="83"/>
      <c r="E199" s="83"/>
    </row>
    <row r="200" spans="2:17" x14ac:dyDescent="0.2">
      <c r="C200" s="83"/>
      <c r="D200" s="83"/>
      <c r="E200" s="83"/>
    </row>
    <row r="201" spans="2:17" x14ac:dyDescent="0.2">
      <c r="C201" s="83"/>
      <c r="D201" s="83"/>
      <c r="E201" s="83"/>
    </row>
    <row r="202" spans="2:17" x14ac:dyDescent="0.2">
      <c r="C202" s="83"/>
      <c r="D202" s="83"/>
      <c r="E202" s="83"/>
    </row>
    <row r="203" spans="2:17" x14ac:dyDescent="0.2">
      <c r="C203" s="83"/>
      <c r="D203" s="83"/>
      <c r="E203" s="83"/>
    </row>
  </sheetData>
  <mergeCells count="9">
    <mergeCell ref="C32:J32"/>
    <mergeCell ref="C33:J33"/>
    <mergeCell ref="A49:K49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-0.499984740745262"/>
  </sheetPr>
  <dimension ref="A1:AH258"/>
  <sheetViews>
    <sheetView showGridLines="0" zoomScaleNormal="100" zoomScaleSheetLayoutView="100" workbookViewId="0">
      <selection sqref="A1:XFD1048576"/>
    </sheetView>
  </sheetViews>
  <sheetFormatPr baseColWidth="10" defaultRowHeight="12.75" x14ac:dyDescent="0.2"/>
  <cols>
    <col min="1" max="1" width="1.85546875" style="52" customWidth="1"/>
    <col min="2" max="2" width="13" style="52" customWidth="1"/>
    <col min="3" max="8" width="10.42578125" style="52" customWidth="1"/>
    <col min="9" max="9" width="12.5703125" style="52" customWidth="1"/>
    <col min="10" max="10" width="12" style="52" customWidth="1"/>
    <col min="11" max="11" width="12.28515625" style="52" customWidth="1"/>
    <col min="12" max="12" width="2.7109375" style="3" customWidth="1"/>
    <col min="13" max="13" width="6.140625" style="81" bestFit="1" customWidth="1"/>
    <col min="14" max="15" width="11.42578125" style="42"/>
    <col min="16" max="22" width="11.42578125" style="81"/>
    <col min="23" max="23" width="11.42578125" style="42"/>
    <col min="24" max="16384" width="11.42578125" style="43"/>
  </cols>
  <sheetData>
    <row r="1" spans="1:34" ht="33.75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M1" s="42"/>
      <c r="N1" s="1"/>
      <c r="O1" s="1"/>
      <c r="P1" s="80"/>
    </row>
    <row r="2" spans="1:34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M2" s="42"/>
      <c r="N2" s="95"/>
      <c r="O2" s="47"/>
      <c r="P2" s="308"/>
      <c r="AH2" s="228"/>
    </row>
    <row r="3" spans="1:34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M3" s="42"/>
      <c r="N3" s="95"/>
      <c r="O3" s="47"/>
      <c r="P3" s="308"/>
      <c r="AH3" s="228"/>
    </row>
    <row r="4" spans="1:34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M4" s="42"/>
      <c r="N4" s="95"/>
      <c r="O4" s="47"/>
      <c r="P4" s="308"/>
      <c r="AH4" s="228"/>
    </row>
    <row r="5" spans="1:34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M5" s="42"/>
      <c r="N5" s="95"/>
      <c r="O5" s="47"/>
      <c r="P5" s="308"/>
      <c r="AH5" s="228"/>
    </row>
    <row r="6" spans="1:34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6"/>
      <c r="M6" s="42"/>
      <c r="N6" s="95"/>
      <c r="O6" s="47"/>
      <c r="P6" s="308"/>
      <c r="AH6" s="228"/>
    </row>
    <row r="7" spans="1:34" ht="15" customHeight="1" x14ac:dyDescent="0.2">
      <c r="A7" s="44"/>
      <c r="B7" s="363" t="s">
        <v>146</v>
      </c>
      <c r="C7" s="363"/>
      <c r="D7" s="363"/>
      <c r="E7" s="363"/>
      <c r="F7" s="363"/>
      <c r="G7" s="363"/>
      <c r="H7" s="363"/>
      <c r="I7" s="363"/>
      <c r="J7" s="363"/>
      <c r="K7" s="363"/>
      <c r="L7" s="46"/>
      <c r="M7" s="42"/>
      <c r="N7" s="95"/>
      <c r="O7" s="47"/>
      <c r="P7" s="308"/>
      <c r="AH7" s="228"/>
    </row>
    <row r="8" spans="1:34" ht="15" customHeight="1" x14ac:dyDescent="0.2">
      <c r="A8" s="44"/>
      <c r="B8" s="348" t="s">
        <v>214</v>
      </c>
      <c r="C8" s="348"/>
      <c r="D8" s="348"/>
      <c r="E8" s="348"/>
      <c r="F8" s="348"/>
      <c r="G8" s="348"/>
      <c r="H8" s="348"/>
      <c r="I8" s="348"/>
      <c r="J8" s="348"/>
      <c r="K8" s="348"/>
      <c r="L8" s="46"/>
      <c r="M8" s="42"/>
      <c r="N8" s="95"/>
      <c r="O8" s="47"/>
      <c r="P8" s="308"/>
      <c r="R8" s="315"/>
      <c r="W8" s="153"/>
      <c r="AH8" s="228"/>
    </row>
    <row r="9" spans="1:34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51"/>
      <c r="L9" s="46"/>
      <c r="M9" s="42"/>
      <c r="N9" s="95"/>
      <c r="O9" s="47"/>
      <c r="P9" s="308"/>
      <c r="R9" s="315" t="s">
        <v>32</v>
      </c>
      <c r="S9" s="280">
        <v>11</v>
      </c>
      <c r="AH9" s="228"/>
    </row>
    <row r="10" spans="1:34" ht="25.5" x14ac:dyDescent="0.2">
      <c r="A10" s="44"/>
      <c r="E10" s="246" t="s">
        <v>208</v>
      </c>
      <c r="F10" s="246" t="s">
        <v>209</v>
      </c>
      <c r="G10" s="230" t="s">
        <v>40</v>
      </c>
      <c r="H10" s="231" t="s">
        <v>210</v>
      </c>
      <c r="L10" s="46"/>
      <c r="M10" s="42"/>
      <c r="N10" s="95"/>
      <c r="O10" s="47"/>
      <c r="P10" s="308"/>
      <c r="U10" s="280"/>
      <c r="V10" s="280"/>
      <c r="W10" s="23"/>
      <c r="X10" s="23"/>
      <c r="Y10" s="23"/>
      <c r="Z10" s="23"/>
      <c r="AA10" s="23"/>
      <c r="AB10" s="23"/>
      <c r="AC10" s="23"/>
      <c r="AH10" s="228"/>
    </row>
    <row r="11" spans="1:34" x14ac:dyDescent="0.2">
      <c r="A11" s="44"/>
      <c r="E11" s="232">
        <v>2017</v>
      </c>
      <c r="F11" s="240" t="s">
        <v>202</v>
      </c>
      <c r="G11" s="250">
        <v>593</v>
      </c>
      <c r="H11" s="235">
        <v>-33.816964285714292</v>
      </c>
      <c r="L11" s="46"/>
      <c r="M11" s="54"/>
      <c r="N11" s="95"/>
      <c r="O11" s="47"/>
      <c r="P11" s="308"/>
      <c r="T11" s="280"/>
      <c r="AH11" s="228"/>
    </row>
    <row r="12" spans="1:34" ht="12" customHeight="1" x14ac:dyDescent="0.2">
      <c r="A12" s="44"/>
      <c r="E12" s="232">
        <v>2018</v>
      </c>
      <c r="F12" s="240" t="s">
        <v>202</v>
      </c>
      <c r="G12" s="250">
        <v>1951</v>
      </c>
      <c r="H12" s="235">
        <v>229.00505902192242</v>
      </c>
      <c r="L12" s="46"/>
      <c r="M12" s="42"/>
      <c r="N12" s="95"/>
      <c r="O12" s="47"/>
      <c r="P12" s="308"/>
      <c r="Q12" s="81">
        <v>2016</v>
      </c>
      <c r="R12" s="309">
        <v>42675</v>
      </c>
      <c r="S12" s="281">
        <v>896</v>
      </c>
      <c r="U12" s="281"/>
      <c r="V12" s="281"/>
      <c r="W12" s="189"/>
      <c r="X12" s="228"/>
      <c r="Y12" s="228"/>
      <c r="Z12" s="228"/>
      <c r="AA12" s="228"/>
      <c r="AB12" s="228"/>
      <c r="AC12" s="228"/>
      <c r="AH12" s="228"/>
    </row>
    <row r="13" spans="1:34" x14ac:dyDescent="0.2">
      <c r="A13" s="44"/>
      <c r="E13" s="232">
        <v>2019</v>
      </c>
      <c r="F13" s="240" t="s">
        <v>202</v>
      </c>
      <c r="G13" s="250">
        <v>3123</v>
      </c>
      <c r="H13" s="235">
        <v>60.071758072783197</v>
      </c>
      <c r="L13" s="46"/>
      <c r="M13" s="56"/>
      <c r="N13" s="95"/>
      <c r="O13" s="47"/>
      <c r="P13" s="308"/>
      <c r="Q13" s="81">
        <v>2017</v>
      </c>
      <c r="R13" s="309">
        <v>43040</v>
      </c>
      <c r="S13" s="281">
        <v>593</v>
      </c>
      <c r="T13" s="316">
        <v>-33.816964285714292</v>
      </c>
      <c r="U13" s="281"/>
      <c r="V13" s="281"/>
      <c r="W13" s="189"/>
      <c r="X13" s="228"/>
      <c r="Y13" s="228"/>
      <c r="Z13" s="228"/>
      <c r="AA13" s="228"/>
      <c r="AB13" s="228"/>
      <c r="AC13" s="228"/>
      <c r="AH13" s="228"/>
    </row>
    <row r="14" spans="1:34" x14ac:dyDescent="0.2">
      <c r="A14" s="44"/>
      <c r="E14" s="232">
        <v>2020</v>
      </c>
      <c r="F14" s="240" t="s">
        <v>202</v>
      </c>
      <c r="G14" s="250">
        <v>3254</v>
      </c>
      <c r="H14" s="235">
        <v>4.194684598142806</v>
      </c>
      <c r="L14" s="46"/>
      <c r="M14" s="56"/>
      <c r="N14" s="95"/>
      <c r="O14" s="47"/>
      <c r="P14" s="308"/>
      <c r="Q14" s="81">
        <v>2018</v>
      </c>
      <c r="R14" s="309">
        <v>43405</v>
      </c>
      <c r="S14" s="281">
        <v>1951</v>
      </c>
      <c r="T14" s="316">
        <v>229.00505902192242</v>
      </c>
      <c r="U14" s="281"/>
      <c r="V14" s="281"/>
      <c r="W14" s="189"/>
      <c r="X14" s="228"/>
      <c r="Y14" s="228"/>
      <c r="Z14" s="228"/>
      <c r="AA14" s="228"/>
      <c r="AB14" s="228"/>
      <c r="AC14" s="228"/>
      <c r="AH14" s="228"/>
    </row>
    <row r="15" spans="1:34" x14ac:dyDescent="0.2">
      <c r="A15" s="44"/>
      <c r="E15" s="232">
        <v>2021</v>
      </c>
      <c r="F15" s="240" t="s">
        <v>202</v>
      </c>
      <c r="G15" s="250">
        <v>3323</v>
      </c>
      <c r="H15" s="235">
        <v>2.120467117393976</v>
      </c>
      <c r="L15" s="46"/>
      <c r="M15" s="56"/>
      <c r="N15" s="95"/>
      <c r="O15" s="47"/>
      <c r="P15" s="308"/>
      <c r="Q15" s="81">
        <v>2019</v>
      </c>
      <c r="R15" s="309">
        <v>43770</v>
      </c>
      <c r="S15" s="281">
        <v>3123</v>
      </c>
      <c r="T15" s="316">
        <v>60.071758072783197</v>
      </c>
      <c r="U15" s="281"/>
      <c r="V15" s="281"/>
      <c r="W15" s="189"/>
      <c r="X15" s="228"/>
      <c r="Y15" s="228"/>
      <c r="Z15" s="228"/>
      <c r="AA15" s="228"/>
      <c r="AB15" s="228"/>
      <c r="AC15" s="228"/>
      <c r="AH15" s="228"/>
    </row>
    <row r="16" spans="1:34" x14ac:dyDescent="0.2">
      <c r="A16" s="44"/>
      <c r="E16" s="236">
        <v>2022</v>
      </c>
      <c r="F16" s="236" t="s">
        <v>202</v>
      </c>
      <c r="G16" s="251">
        <v>2260</v>
      </c>
      <c r="H16" s="249">
        <v>-31.989166415889258</v>
      </c>
      <c r="L16" s="46"/>
      <c r="M16" s="56"/>
      <c r="N16" s="95"/>
      <c r="O16" s="47"/>
      <c r="P16" s="308"/>
      <c r="Q16" s="81">
        <v>2020</v>
      </c>
      <c r="R16" s="309">
        <v>44136</v>
      </c>
      <c r="S16" s="281">
        <v>3254</v>
      </c>
      <c r="T16" s="316">
        <v>4.194684598142806</v>
      </c>
      <c r="U16" s="281"/>
      <c r="V16" s="281"/>
      <c r="W16" s="189"/>
      <c r="X16" s="228"/>
      <c r="Y16" s="228"/>
      <c r="Z16" s="228"/>
      <c r="AA16" s="228"/>
      <c r="AB16" s="228"/>
      <c r="AC16" s="228"/>
      <c r="AH16" s="228"/>
    </row>
    <row r="17" spans="1:34" x14ac:dyDescent="0.2">
      <c r="A17" s="44"/>
      <c r="L17" s="46"/>
      <c r="M17" s="56"/>
      <c r="N17" s="95"/>
      <c r="O17" s="47"/>
      <c r="P17" s="308"/>
      <c r="Q17" s="81">
        <v>2021</v>
      </c>
      <c r="R17" s="309">
        <v>44501</v>
      </c>
      <c r="S17" s="281">
        <v>3323</v>
      </c>
      <c r="T17" s="316">
        <v>2.120467117393976</v>
      </c>
      <c r="U17" s="281"/>
      <c r="V17" s="281"/>
      <c r="W17" s="189"/>
      <c r="X17" s="228"/>
      <c r="Y17" s="228"/>
      <c r="Z17" s="228"/>
      <c r="AA17" s="228"/>
      <c r="AB17" s="228"/>
      <c r="AC17" s="228"/>
      <c r="AH17" s="228"/>
    </row>
    <row r="18" spans="1:34" x14ac:dyDescent="0.2">
      <c r="A18" s="44"/>
      <c r="L18" s="46"/>
      <c r="M18" s="56"/>
      <c r="N18" s="95"/>
      <c r="O18" s="47"/>
      <c r="P18" s="308"/>
      <c r="Q18" s="81">
        <v>2022</v>
      </c>
      <c r="R18" s="309">
        <v>44866</v>
      </c>
      <c r="S18" s="281">
        <v>2260</v>
      </c>
      <c r="T18" s="316">
        <v>-31.989166415889258</v>
      </c>
      <c r="U18" s="281"/>
      <c r="V18" s="281"/>
      <c r="W18" s="189"/>
      <c r="X18" s="228"/>
      <c r="Y18" s="228"/>
      <c r="Z18" s="228"/>
      <c r="AA18" s="228"/>
      <c r="AB18" s="228"/>
      <c r="AC18" s="228"/>
      <c r="AH18" s="228"/>
    </row>
    <row r="19" spans="1:34" ht="14.25" x14ac:dyDescent="0.2">
      <c r="A19" s="363" t="s">
        <v>147</v>
      </c>
      <c r="B19" s="363"/>
      <c r="C19" s="363"/>
      <c r="D19" s="363"/>
      <c r="E19" s="363"/>
      <c r="F19" s="363"/>
      <c r="G19" s="363" t="s">
        <v>147</v>
      </c>
      <c r="H19" s="363"/>
      <c r="I19" s="363"/>
      <c r="J19" s="363"/>
      <c r="K19" s="363"/>
      <c r="L19" s="46"/>
      <c r="M19" s="56"/>
      <c r="N19" s="95"/>
      <c r="O19" s="47"/>
      <c r="P19" s="308"/>
      <c r="R19" s="281"/>
      <c r="S19" s="281"/>
      <c r="T19" s="281"/>
      <c r="U19" s="281"/>
      <c r="V19" s="281"/>
      <c r="W19" s="189"/>
      <c r="X19" s="228"/>
      <c r="Y19" s="228"/>
      <c r="Z19" s="228"/>
      <c r="AA19" s="228"/>
      <c r="AB19" s="228"/>
      <c r="AC19" s="228"/>
      <c r="AH19" s="228"/>
    </row>
    <row r="20" spans="1:34" x14ac:dyDescent="0.2">
      <c r="A20" s="354" t="s">
        <v>216</v>
      </c>
      <c r="B20" s="354"/>
      <c r="C20" s="354"/>
      <c r="D20" s="354"/>
      <c r="E20" s="354"/>
      <c r="F20" s="354"/>
      <c r="G20" s="354" t="s">
        <v>213</v>
      </c>
      <c r="H20" s="354"/>
      <c r="I20" s="354"/>
      <c r="J20" s="354"/>
      <c r="K20" s="354"/>
      <c r="L20" s="46"/>
      <c r="M20" s="56"/>
      <c r="N20" s="95"/>
      <c r="O20" s="47"/>
      <c r="P20" s="308"/>
      <c r="R20" s="281"/>
      <c r="S20" s="281"/>
      <c r="T20" s="281"/>
      <c r="U20" s="281"/>
      <c r="V20" s="281"/>
      <c r="W20" s="189"/>
      <c r="X20" s="228"/>
      <c r="Y20" s="228"/>
      <c r="Z20" s="228"/>
      <c r="AA20" s="228"/>
      <c r="AB20" s="228"/>
      <c r="AC20" s="228"/>
      <c r="AH20" s="228"/>
    </row>
    <row r="21" spans="1:34" x14ac:dyDescent="0.2">
      <c r="A21" s="44"/>
      <c r="L21" s="46"/>
      <c r="M21" s="56"/>
      <c r="N21" s="95"/>
      <c r="O21" s="47"/>
      <c r="P21" s="308"/>
      <c r="R21" s="281"/>
      <c r="S21" s="281"/>
      <c r="T21" s="281"/>
      <c r="U21" s="281"/>
      <c r="V21" s="281"/>
      <c r="W21" s="189"/>
      <c r="X21" s="228"/>
      <c r="Y21" s="228"/>
      <c r="Z21" s="228"/>
      <c r="AA21" s="228"/>
      <c r="AB21" s="228"/>
      <c r="AC21" s="228"/>
      <c r="AH21" s="228"/>
    </row>
    <row r="22" spans="1:34" x14ac:dyDescent="0.2">
      <c r="A22" s="44"/>
      <c r="L22" s="46"/>
      <c r="M22" s="56"/>
      <c r="N22" s="95"/>
      <c r="O22" s="47"/>
      <c r="P22" s="308"/>
      <c r="R22" s="281"/>
      <c r="S22" s="281"/>
      <c r="T22" s="281"/>
      <c r="U22" s="281"/>
      <c r="V22" s="281"/>
      <c r="W22" s="189"/>
      <c r="X22" s="228"/>
      <c r="Y22" s="228"/>
      <c r="Z22" s="228"/>
      <c r="AA22" s="228"/>
      <c r="AB22" s="228"/>
      <c r="AC22" s="228"/>
      <c r="AH22" s="228"/>
    </row>
    <row r="23" spans="1:34" x14ac:dyDescent="0.2">
      <c r="A23" s="44"/>
      <c r="L23" s="46"/>
      <c r="M23" s="56"/>
      <c r="N23" s="95"/>
      <c r="O23" s="47"/>
      <c r="P23" s="308"/>
      <c r="R23" s="281"/>
      <c r="S23" s="281"/>
      <c r="T23" s="281"/>
      <c r="U23" s="281"/>
      <c r="V23" s="281"/>
      <c r="W23" s="189"/>
      <c r="X23" s="228"/>
      <c r="Y23" s="228"/>
      <c r="Z23" s="228"/>
      <c r="AA23" s="228"/>
      <c r="AB23" s="228"/>
      <c r="AC23" s="228"/>
      <c r="AH23" s="228"/>
    </row>
    <row r="24" spans="1:34" x14ac:dyDescent="0.2">
      <c r="A24" s="44"/>
      <c r="L24" s="46"/>
      <c r="M24" s="56"/>
      <c r="N24" s="95"/>
      <c r="O24" s="47"/>
      <c r="P24" s="308"/>
      <c r="Q24" s="150"/>
      <c r="R24" s="150"/>
      <c r="S24" s="150"/>
      <c r="T24" s="150"/>
      <c r="AH24" s="228"/>
    </row>
    <row r="25" spans="1:34" x14ac:dyDescent="0.2">
      <c r="A25" s="44"/>
      <c r="L25" s="46"/>
      <c r="M25" s="42"/>
      <c r="N25" s="95"/>
      <c r="O25" s="47"/>
      <c r="P25" s="308"/>
      <c r="AH25" s="228"/>
    </row>
    <row r="26" spans="1:34" x14ac:dyDescent="0.2">
      <c r="A26" s="44"/>
      <c r="L26" s="46"/>
      <c r="M26" s="42"/>
      <c r="N26" s="95"/>
      <c r="O26" s="47"/>
      <c r="P26" s="308"/>
      <c r="AH26" s="228"/>
    </row>
    <row r="27" spans="1:34" x14ac:dyDescent="0.2">
      <c r="A27" s="44"/>
      <c r="L27" s="46"/>
      <c r="M27" s="42"/>
      <c r="N27" s="95"/>
      <c r="O27" s="47"/>
      <c r="P27" s="308"/>
      <c r="AH27" s="228"/>
    </row>
    <row r="28" spans="1:34" x14ac:dyDescent="0.2">
      <c r="A28" s="44"/>
      <c r="L28" s="46"/>
      <c r="M28" s="42"/>
      <c r="N28" s="95"/>
      <c r="O28" s="47"/>
      <c r="P28" s="308"/>
      <c r="AH28" s="228"/>
    </row>
    <row r="29" spans="1:34" x14ac:dyDescent="0.2">
      <c r="A29" s="44"/>
      <c r="L29" s="46"/>
      <c r="M29" s="42"/>
      <c r="N29" s="95"/>
      <c r="O29" s="47"/>
      <c r="P29" s="308"/>
      <c r="AH29" s="228"/>
    </row>
    <row r="30" spans="1:34" ht="12" customHeight="1" x14ac:dyDescent="0.2">
      <c r="A30" s="44"/>
      <c r="L30" s="46"/>
      <c r="M30" s="42"/>
      <c r="N30" s="95"/>
      <c r="O30" s="47"/>
      <c r="P30" s="308"/>
      <c r="AH30" s="228"/>
    </row>
    <row r="31" spans="1:34" ht="12" customHeight="1" x14ac:dyDescent="0.2">
      <c r="A31" s="44"/>
      <c r="C31" s="64"/>
      <c r="D31" s="64"/>
      <c r="E31" s="64"/>
      <c r="F31" s="64"/>
      <c r="G31" s="59"/>
      <c r="H31" s="59"/>
      <c r="I31" s="65"/>
      <c r="J31" s="65"/>
      <c r="K31" s="65"/>
      <c r="L31" s="46"/>
      <c r="M31" s="42"/>
      <c r="N31" s="95"/>
      <c r="O31" s="47"/>
      <c r="P31" s="308"/>
      <c r="AH31" s="228"/>
    </row>
    <row r="32" spans="1:34" x14ac:dyDescent="0.2">
      <c r="A32" s="44"/>
      <c r="B32" s="66"/>
      <c r="D32" s="49"/>
      <c r="E32" s="49"/>
      <c r="F32" s="49"/>
      <c r="G32" s="49"/>
      <c r="H32" s="49"/>
      <c r="I32" s="49"/>
      <c r="J32" s="49"/>
      <c r="K32" s="49"/>
      <c r="L32" s="46"/>
      <c r="M32" s="42"/>
      <c r="N32" s="95"/>
      <c r="O32" s="47"/>
      <c r="P32" s="308"/>
      <c r="AH32" s="228"/>
    </row>
    <row r="33" spans="1:34" x14ac:dyDescent="0.2">
      <c r="A33" s="68"/>
      <c r="D33" s="89"/>
      <c r="E33" s="89"/>
      <c r="F33" s="89"/>
      <c r="G33" s="89"/>
      <c r="H33" s="89"/>
      <c r="I33" s="89"/>
      <c r="J33" s="89"/>
      <c r="K33" s="89"/>
      <c r="L33" s="46"/>
      <c r="M33" s="42"/>
      <c r="N33" s="95"/>
      <c r="O33" s="47"/>
      <c r="P33" s="308"/>
      <c r="AH33" s="228"/>
    </row>
    <row r="34" spans="1:34" x14ac:dyDescent="0.2">
      <c r="A34" s="68"/>
      <c r="C34" s="69"/>
      <c r="D34" s="69"/>
      <c r="E34" s="69"/>
      <c r="F34" s="69"/>
      <c r="G34" s="70"/>
      <c r="H34" s="70"/>
      <c r="I34" s="71"/>
      <c r="J34" s="71"/>
      <c r="K34" s="71"/>
      <c r="L34" s="46"/>
      <c r="M34" s="42"/>
      <c r="N34" s="95"/>
      <c r="O34" s="47"/>
      <c r="P34" s="308"/>
      <c r="AH34" s="228"/>
    </row>
    <row r="35" spans="1:34" x14ac:dyDescent="0.2">
      <c r="A35" s="68"/>
      <c r="C35" s="69"/>
      <c r="D35" s="69"/>
      <c r="E35" s="69"/>
      <c r="F35" s="69"/>
      <c r="G35" s="70"/>
      <c r="H35" s="70"/>
      <c r="I35" s="71"/>
      <c r="J35" s="71"/>
      <c r="K35" s="71"/>
      <c r="L35" s="46"/>
      <c r="M35" s="42"/>
      <c r="N35" s="95"/>
      <c r="O35" s="47"/>
      <c r="P35" s="308"/>
      <c r="AH35" s="228"/>
    </row>
    <row r="36" spans="1:34" s="256" customFormat="1" ht="11.25" x14ac:dyDescent="0.2">
      <c r="A36" s="202" t="s">
        <v>192</v>
      </c>
      <c r="B36" s="208"/>
      <c r="C36" s="209"/>
      <c r="D36" s="209"/>
      <c r="E36" s="209"/>
      <c r="F36" s="209"/>
      <c r="G36" s="206"/>
      <c r="H36" s="206"/>
      <c r="I36" s="207"/>
      <c r="J36" s="207"/>
      <c r="K36" s="207"/>
      <c r="L36" s="252"/>
      <c r="M36" s="253"/>
      <c r="N36" s="254"/>
      <c r="O36" s="255"/>
      <c r="P36" s="317"/>
      <c r="Q36" s="318"/>
      <c r="R36" s="318"/>
      <c r="S36" s="318"/>
      <c r="T36" s="318"/>
      <c r="U36" s="318"/>
      <c r="V36" s="318"/>
      <c r="W36" s="253"/>
      <c r="AH36" s="257"/>
    </row>
    <row r="37" spans="1:34" s="258" customFormat="1" ht="11.25" x14ac:dyDescent="0.2">
      <c r="A37" s="202" t="s">
        <v>78</v>
      </c>
      <c r="B37" s="208"/>
      <c r="C37" s="209"/>
      <c r="D37" s="209"/>
      <c r="E37" s="209"/>
      <c r="F37" s="209"/>
      <c r="G37" s="206"/>
      <c r="H37" s="206"/>
      <c r="I37" s="207"/>
      <c r="J37" s="207"/>
      <c r="K37" s="207"/>
      <c r="L37" s="252"/>
      <c r="M37" s="253"/>
      <c r="N37" s="254"/>
      <c r="O37" s="255"/>
      <c r="P37" s="317"/>
      <c r="Q37" s="318"/>
      <c r="R37" s="318"/>
      <c r="S37" s="318"/>
      <c r="T37" s="318"/>
      <c r="U37" s="318"/>
      <c r="V37" s="318"/>
      <c r="W37" s="253"/>
      <c r="AE37" s="256"/>
      <c r="AF37" s="256"/>
      <c r="AG37" s="256"/>
      <c r="AH37" s="257"/>
    </row>
    <row r="38" spans="1:34" s="253" customFormat="1" ht="11.25" x14ac:dyDescent="0.2">
      <c r="A38" s="202" t="s">
        <v>165</v>
      </c>
      <c r="B38" s="208"/>
      <c r="C38" s="209"/>
      <c r="D38" s="209"/>
      <c r="E38" s="209"/>
      <c r="F38" s="209"/>
      <c r="G38" s="206"/>
      <c r="H38" s="206"/>
      <c r="I38" s="207"/>
      <c r="J38" s="207"/>
      <c r="K38" s="207"/>
      <c r="L38" s="252"/>
      <c r="N38" s="254"/>
      <c r="O38" s="255"/>
      <c r="P38" s="317"/>
      <c r="Q38" s="318"/>
      <c r="R38" s="318"/>
      <c r="S38" s="318"/>
      <c r="T38" s="318"/>
      <c r="U38" s="318"/>
      <c r="V38" s="318"/>
      <c r="AE38" s="256"/>
      <c r="AF38" s="256"/>
      <c r="AG38" s="256"/>
      <c r="AH38" s="257"/>
    </row>
    <row r="39" spans="1:34" s="253" customFormat="1" ht="11.25" x14ac:dyDescent="0.2">
      <c r="A39" s="208" t="s">
        <v>164</v>
      </c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52"/>
      <c r="N39" s="254"/>
      <c r="O39" s="255"/>
      <c r="P39" s="317"/>
      <c r="Q39" s="318"/>
      <c r="R39" s="318"/>
      <c r="S39" s="318"/>
      <c r="T39" s="318"/>
      <c r="U39" s="318"/>
      <c r="V39" s="318"/>
      <c r="AE39" s="256"/>
      <c r="AF39" s="256"/>
      <c r="AG39" s="256"/>
      <c r="AH39" s="257"/>
    </row>
    <row r="40" spans="1:34" s="253" customFormat="1" ht="11.25" x14ac:dyDescent="0.2">
      <c r="A40" s="197" t="s">
        <v>171</v>
      </c>
      <c r="B40" s="199"/>
      <c r="C40" s="210"/>
      <c r="D40" s="210"/>
      <c r="E40" s="210"/>
      <c r="F40" s="210"/>
      <c r="G40" s="211"/>
      <c r="H40" s="211"/>
      <c r="I40" s="211"/>
      <c r="J40" s="211"/>
      <c r="K40" s="211"/>
      <c r="L40" s="259"/>
      <c r="N40" s="254"/>
      <c r="O40" s="255"/>
      <c r="P40" s="317"/>
      <c r="Q40" s="318"/>
      <c r="R40" s="318"/>
      <c r="S40" s="318"/>
      <c r="T40" s="318"/>
      <c r="U40" s="318"/>
      <c r="V40" s="318"/>
      <c r="AE40" s="256"/>
      <c r="AF40" s="256"/>
      <c r="AG40" s="256"/>
      <c r="AH40" s="257"/>
    </row>
    <row r="41" spans="1:34" s="42" customFormat="1" x14ac:dyDescent="0.2">
      <c r="A41" s="80"/>
      <c r="D41" s="1"/>
      <c r="E41" s="1"/>
      <c r="F41" s="1"/>
      <c r="G41" s="1"/>
      <c r="H41" s="1"/>
      <c r="I41" s="1"/>
      <c r="J41" s="1"/>
      <c r="K41" s="1"/>
      <c r="L41" s="1"/>
      <c r="N41" s="95"/>
      <c r="O41" s="47"/>
      <c r="P41" s="308"/>
      <c r="Q41" s="81"/>
      <c r="R41" s="81"/>
      <c r="S41" s="81"/>
      <c r="T41" s="81"/>
      <c r="U41" s="81"/>
      <c r="V41" s="81"/>
      <c r="AE41" s="43"/>
      <c r="AF41" s="43"/>
      <c r="AG41" s="43"/>
      <c r="AH41" s="228"/>
    </row>
    <row r="42" spans="1:34" s="42" customFormat="1" x14ac:dyDescent="0.2">
      <c r="A42" s="1"/>
      <c r="E42" s="80"/>
      <c r="F42" s="1"/>
      <c r="G42" s="1"/>
      <c r="H42" s="1"/>
      <c r="I42" s="1"/>
      <c r="J42" s="1"/>
      <c r="K42" s="1"/>
      <c r="L42" s="1"/>
      <c r="N42" s="95"/>
      <c r="O42" s="47"/>
      <c r="P42" s="308"/>
      <c r="Q42" s="81"/>
      <c r="R42" s="81"/>
      <c r="S42" s="81"/>
      <c r="T42" s="81"/>
      <c r="U42" s="81"/>
      <c r="V42" s="81"/>
      <c r="AE42" s="43"/>
      <c r="AF42" s="43"/>
      <c r="AG42" s="43"/>
      <c r="AH42" s="228"/>
    </row>
    <row r="43" spans="1:34" s="42" customFormat="1" x14ac:dyDescent="0.2">
      <c r="A43" s="1"/>
      <c r="E43" s="80"/>
      <c r="F43" s="1"/>
      <c r="G43" s="1"/>
      <c r="H43" s="1"/>
      <c r="I43" s="1"/>
      <c r="J43" s="1"/>
      <c r="K43" s="1"/>
      <c r="L43" s="1"/>
      <c r="N43" s="95"/>
      <c r="O43" s="47"/>
      <c r="P43" s="308"/>
      <c r="Q43" s="81"/>
      <c r="R43" s="81"/>
      <c r="S43" s="81"/>
      <c r="T43" s="81"/>
      <c r="U43" s="81"/>
      <c r="V43" s="81"/>
      <c r="AE43" s="43"/>
      <c r="AF43" s="43"/>
      <c r="AG43" s="43"/>
      <c r="AH43" s="228"/>
    </row>
    <row r="44" spans="1:34" s="42" customFormat="1" x14ac:dyDescent="0.2">
      <c r="A44" s="1"/>
      <c r="E44" s="80"/>
      <c r="F44" s="1"/>
      <c r="G44" s="1"/>
      <c r="H44" s="1"/>
      <c r="I44" s="1"/>
      <c r="J44" s="1"/>
      <c r="K44" s="1"/>
      <c r="L44" s="1"/>
      <c r="N44" s="95"/>
      <c r="O44" s="47"/>
      <c r="P44" s="308"/>
      <c r="Q44" s="81"/>
      <c r="R44" s="81"/>
      <c r="S44" s="81"/>
      <c r="T44" s="81"/>
      <c r="U44" s="81"/>
      <c r="V44" s="81"/>
      <c r="AE44" s="43"/>
      <c r="AF44" s="43"/>
      <c r="AG44" s="43"/>
      <c r="AH44" s="228"/>
    </row>
    <row r="45" spans="1:34" s="42" customFormat="1" x14ac:dyDescent="0.2">
      <c r="A45" s="1"/>
      <c r="E45" s="80"/>
      <c r="F45" s="1"/>
      <c r="G45" s="1"/>
      <c r="H45" s="1"/>
      <c r="I45" s="1"/>
      <c r="J45" s="1"/>
      <c r="K45" s="1"/>
      <c r="L45" s="1"/>
      <c r="N45" s="95"/>
      <c r="O45" s="47"/>
      <c r="P45" s="308"/>
      <c r="Q45" s="81"/>
      <c r="R45" s="81"/>
      <c r="S45" s="81"/>
      <c r="T45" s="81"/>
      <c r="U45" s="81"/>
      <c r="V45" s="81"/>
      <c r="AE45" s="43"/>
      <c r="AF45" s="43"/>
      <c r="AG45" s="43"/>
      <c r="AH45" s="228"/>
    </row>
    <row r="46" spans="1:34" s="42" customFormat="1" x14ac:dyDescent="0.2">
      <c r="A46" s="1"/>
      <c r="E46" s="80"/>
      <c r="F46" s="1"/>
      <c r="G46" s="1"/>
      <c r="H46" s="1"/>
      <c r="I46" s="1"/>
      <c r="J46" s="1"/>
      <c r="K46" s="1"/>
      <c r="L46" s="1"/>
      <c r="N46" s="95"/>
      <c r="O46" s="47"/>
      <c r="P46" s="308"/>
      <c r="Q46" s="81"/>
      <c r="R46" s="81"/>
      <c r="S46" s="81"/>
      <c r="T46" s="81"/>
      <c r="U46" s="81"/>
      <c r="V46" s="81"/>
      <c r="AE46" s="43"/>
      <c r="AF46" s="43"/>
      <c r="AG46" s="43"/>
      <c r="AH46" s="228"/>
    </row>
    <row r="47" spans="1:34" s="42" customFormat="1" x14ac:dyDescent="0.2">
      <c r="A47" s="1"/>
      <c r="E47" s="80"/>
      <c r="F47" s="1"/>
      <c r="G47" s="1"/>
      <c r="H47" s="1"/>
      <c r="I47" s="1"/>
      <c r="J47" s="1"/>
      <c r="K47" s="1"/>
      <c r="L47" s="1"/>
      <c r="N47" s="95"/>
      <c r="O47" s="47"/>
      <c r="P47" s="308"/>
      <c r="Q47" s="81"/>
      <c r="R47" s="81"/>
      <c r="S47" s="81"/>
      <c r="T47" s="81"/>
      <c r="U47" s="81"/>
      <c r="V47" s="81"/>
      <c r="AE47" s="43"/>
      <c r="AF47" s="43"/>
      <c r="AG47" s="43"/>
      <c r="AH47" s="228"/>
    </row>
    <row r="48" spans="1:34" s="42" customFormat="1" x14ac:dyDescent="0.2">
      <c r="A48" s="1"/>
      <c r="E48" s="80"/>
      <c r="F48" s="1"/>
      <c r="G48" s="1"/>
      <c r="H48" s="1"/>
      <c r="I48" s="1"/>
      <c r="J48" s="1"/>
      <c r="K48" s="1"/>
      <c r="L48" s="1"/>
      <c r="N48" s="95"/>
      <c r="O48" s="47"/>
      <c r="P48" s="308"/>
      <c r="Q48" s="81"/>
      <c r="R48" s="81"/>
      <c r="S48" s="81"/>
      <c r="T48" s="81"/>
      <c r="U48" s="81"/>
      <c r="V48" s="81"/>
      <c r="AE48" s="43"/>
      <c r="AF48" s="43"/>
      <c r="AG48" s="43"/>
      <c r="AH48" s="228"/>
    </row>
    <row r="49" spans="1:34" s="42" customFormat="1" x14ac:dyDescent="0.2">
      <c r="A49" s="1"/>
      <c r="E49" s="80"/>
      <c r="F49" s="1"/>
      <c r="G49" s="1"/>
      <c r="H49" s="1"/>
      <c r="I49" s="1"/>
      <c r="J49" s="1"/>
      <c r="K49" s="1"/>
      <c r="L49" s="1"/>
      <c r="N49" s="95"/>
      <c r="O49" s="47"/>
      <c r="P49" s="308"/>
      <c r="Q49" s="81"/>
      <c r="R49" s="81"/>
      <c r="S49" s="81"/>
      <c r="T49" s="81"/>
      <c r="U49" s="81"/>
      <c r="V49" s="81"/>
      <c r="AE49" s="43"/>
      <c r="AF49" s="43"/>
      <c r="AG49" s="43"/>
      <c r="AH49" s="228"/>
    </row>
    <row r="50" spans="1:34" s="42" customFormat="1" x14ac:dyDescent="0.2">
      <c r="A50" s="1"/>
      <c r="E50" s="80"/>
      <c r="F50" s="1"/>
      <c r="G50" s="1"/>
      <c r="H50" s="1"/>
      <c r="I50" s="1"/>
      <c r="J50" s="1"/>
      <c r="K50" s="1"/>
      <c r="L50" s="1"/>
      <c r="N50" s="95"/>
      <c r="O50" s="47"/>
      <c r="P50" s="308"/>
      <c r="Q50" s="81"/>
      <c r="R50" s="81"/>
      <c r="S50" s="81"/>
      <c r="T50" s="81"/>
      <c r="U50" s="81"/>
      <c r="V50" s="81"/>
      <c r="AE50" s="43"/>
      <c r="AF50" s="43"/>
      <c r="AG50" s="43"/>
      <c r="AH50" s="228"/>
    </row>
    <row r="51" spans="1:34" s="42" customFormat="1" x14ac:dyDescent="0.2">
      <c r="A51" s="1"/>
      <c r="E51" s="80"/>
      <c r="F51" s="1"/>
      <c r="G51" s="1"/>
      <c r="H51" s="1"/>
      <c r="I51" s="1"/>
      <c r="J51" s="1"/>
      <c r="K51" s="1"/>
      <c r="L51" s="1"/>
      <c r="N51" s="95"/>
      <c r="O51" s="47"/>
      <c r="P51" s="308"/>
      <c r="Q51" s="81"/>
      <c r="R51" s="81"/>
      <c r="S51" s="81"/>
      <c r="T51" s="81"/>
      <c r="U51" s="81"/>
      <c r="V51" s="81"/>
      <c r="AE51" s="43"/>
      <c r="AF51" s="43"/>
      <c r="AG51" s="43"/>
      <c r="AH51" s="228"/>
    </row>
    <row r="52" spans="1:34" s="42" customFormat="1" x14ac:dyDescent="0.2">
      <c r="A52" s="1"/>
      <c r="E52" s="80"/>
      <c r="F52" s="1"/>
      <c r="G52" s="1"/>
      <c r="H52" s="1"/>
      <c r="I52" s="1"/>
      <c r="J52" s="1"/>
      <c r="K52" s="1"/>
      <c r="L52" s="1"/>
      <c r="N52" s="95"/>
      <c r="O52" s="47"/>
      <c r="P52" s="308"/>
      <c r="Q52" s="81"/>
      <c r="R52" s="81"/>
      <c r="S52" s="81"/>
      <c r="T52" s="81"/>
      <c r="U52" s="81"/>
      <c r="V52" s="81"/>
      <c r="AE52" s="43"/>
      <c r="AF52" s="43"/>
      <c r="AG52" s="43"/>
      <c r="AH52" s="228"/>
    </row>
    <row r="53" spans="1:34" s="42" customFormat="1" x14ac:dyDescent="0.2">
      <c r="A53" s="1"/>
      <c r="E53" s="80"/>
      <c r="F53" s="1"/>
      <c r="G53" s="1"/>
      <c r="H53" s="1"/>
      <c r="I53" s="1"/>
      <c r="J53" s="1"/>
      <c r="K53" s="1"/>
      <c r="L53" s="1"/>
      <c r="N53" s="95"/>
      <c r="O53" s="47"/>
      <c r="P53" s="308"/>
      <c r="Q53" s="81"/>
      <c r="R53" s="81"/>
      <c r="S53" s="81"/>
      <c r="T53" s="81"/>
      <c r="U53" s="81"/>
      <c r="V53" s="81"/>
      <c r="AE53" s="43"/>
      <c r="AF53" s="43"/>
      <c r="AG53" s="43"/>
      <c r="AH53" s="228"/>
    </row>
    <row r="54" spans="1:34" s="42" customFormat="1" x14ac:dyDescent="0.2">
      <c r="A54" s="1"/>
      <c r="E54" s="80"/>
      <c r="F54" s="1"/>
      <c r="G54" s="1"/>
      <c r="H54" s="1"/>
      <c r="I54" s="1"/>
      <c r="J54" s="1"/>
      <c r="K54" s="1"/>
      <c r="L54" s="1"/>
      <c r="N54" s="95"/>
      <c r="O54" s="47"/>
      <c r="P54" s="308"/>
      <c r="Q54" s="81"/>
      <c r="R54" s="81"/>
      <c r="S54" s="81"/>
      <c r="T54" s="81"/>
      <c r="U54" s="81"/>
      <c r="V54" s="81"/>
      <c r="AE54" s="43"/>
      <c r="AF54" s="43"/>
      <c r="AG54" s="43"/>
      <c r="AH54" s="228"/>
    </row>
    <row r="55" spans="1:34" s="42" customFormat="1" x14ac:dyDescent="0.2">
      <c r="A55" s="1"/>
      <c r="E55" s="80"/>
      <c r="F55" s="1"/>
      <c r="G55" s="1"/>
      <c r="H55" s="1"/>
      <c r="I55" s="1"/>
      <c r="J55" s="1"/>
      <c r="K55" s="1"/>
      <c r="L55" s="1"/>
      <c r="N55" s="95"/>
      <c r="O55" s="47"/>
      <c r="P55" s="308"/>
      <c r="Q55" s="81"/>
      <c r="R55" s="81"/>
      <c r="S55" s="81"/>
      <c r="T55" s="81"/>
      <c r="U55" s="81"/>
      <c r="V55" s="81"/>
      <c r="AE55" s="43"/>
      <c r="AF55" s="43"/>
      <c r="AG55" s="43"/>
      <c r="AH55" s="228"/>
    </row>
    <row r="56" spans="1:34" s="42" customFormat="1" x14ac:dyDescent="0.2">
      <c r="A56" s="1"/>
      <c r="E56" s="80"/>
      <c r="F56" s="1"/>
      <c r="G56" s="1"/>
      <c r="H56" s="1"/>
      <c r="I56" s="1"/>
      <c r="J56" s="1"/>
      <c r="K56" s="1"/>
      <c r="L56" s="1"/>
      <c r="N56" s="95"/>
      <c r="O56" s="47"/>
      <c r="P56" s="308"/>
      <c r="Q56" s="81"/>
      <c r="R56" s="81"/>
      <c r="S56" s="81"/>
      <c r="T56" s="81"/>
      <c r="U56" s="81"/>
      <c r="V56" s="81"/>
      <c r="AE56" s="43"/>
      <c r="AF56" s="43"/>
      <c r="AG56" s="43"/>
      <c r="AH56" s="228"/>
    </row>
    <row r="57" spans="1:34" s="42" customFormat="1" x14ac:dyDescent="0.2">
      <c r="A57" s="1"/>
      <c r="E57" s="80"/>
      <c r="F57" s="1"/>
      <c r="G57" s="1"/>
      <c r="H57" s="1"/>
      <c r="I57" s="1"/>
      <c r="J57" s="1"/>
      <c r="K57" s="1"/>
      <c r="L57" s="1"/>
      <c r="N57" s="95"/>
      <c r="O57" s="47"/>
      <c r="P57" s="308"/>
      <c r="Q57" s="81"/>
      <c r="R57" s="81"/>
      <c r="S57" s="81"/>
      <c r="T57" s="81"/>
      <c r="U57" s="81"/>
      <c r="V57" s="81"/>
      <c r="AE57" s="43"/>
      <c r="AF57" s="43"/>
      <c r="AG57" s="43"/>
      <c r="AH57" s="228"/>
    </row>
    <row r="58" spans="1:34" s="42" customFormat="1" x14ac:dyDescent="0.2">
      <c r="A58" s="1"/>
      <c r="E58" s="80"/>
      <c r="F58" s="1"/>
      <c r="G58" s="1"/>
      <c r="H58" s="1"/>
      <c r="I58" s="1"/>
      <c r="J58" s="1"/>
      <c r="K58" s="1"/>
      <c r="L58" s="1"/>
      <c r="N58" s="95"/>
      <c r="O58" s="47"/>
      <c r="P58" s="308"/>
      <c r="Q58" s="81"/>
      <c r="R58" s="81"/>
      <c r="S58" s="81"/>
      <c r="T58" s="81"/>
      <c r="U58" s="81"/>
      <c r="V58" s="81"/>
      <c r="AE58" s="43"/>
      <c r="AF58" s="43"/>
      <c r="AG58" s="43"/>
      <c r="AH58" s="228"/>
    </row>
    <row r="59" spans="1:34" s="42" customFormat="1" x14ac:dyDescent="0.2">
      <c r="A59" s="1"/>
      <c r="E59" s="80"/>
      <c r="F59" s="1"/>
      <c r="G59" s="1"/>
      <c r="H59" s="1"/>
      <c r="I59" s="1"/>
      <c r="J59" s="1"/>
      <c r="K59" s="1"/>
      <c r="L59" s="1"/>
      <c r="N59" s="95"/>
      <c r="O59" s="47"/>
      <c r="P59" s="308"/>
      <c r="Q59" s="81"/>
      <c r="R59" s="81"/>
      <c r="S59" s="81"/>
      <c r="T59" s="81"/>
      <c r="U59" s="81"/>
      <c r="V59" s="81"/>
      <c r="AE59" s="43"/>
      <c r="AF59" s="43"/>
      <c r="AG59" s="43"/>
      <c r="AH59" s="228"/>
    </row>
    <row r="60" spans="1:34" s="42" customFormat="1" x14ac:dyDescent="0.2">
      <c r="A60" s="1"/>
      <c r="E60" s="80"/>
      <c r="F60" s="1"/>
      <c r="G60" s="1"/>
      <c r="H60" s="1"/>
      <c r="I60" s="1"/>
      <c r="J60" s="1"/>
      <c r="K60" s="1"/>
      <c r="L60" s="1"/>
      <c r="N60" s="95"/>
      <c r="O60" s="47"/>
      <c r="P60" s="308"/>
      <c r="Q60" s="81"/>
      <c r="R60" s="81"/>
      <c r="S60" s="81"/>
      <c r="T60" s="81"/>
      <c r="U60" s="81"/>
      <c r="V60" s="81"/>
      <c r="AE60" s="43"/>
      <c r="AF60" s="43"/>
      <c r="AG60" s="43"/>
      <c r="AH60" s="228"/>
    </row>
    <row r="61" spans="1:34" s="42" customFormat="1" x14ac:dyDescent="0.2">
      <c r="A61" s="1"/>
      <c r="E61" s="80"/>
      <c r="F61" s="1"/>
      <c r="G61" s="1"/>
      <c r="H61" s="1"/>
      <c r="I61" s="1"/>
      <c r="J61" s="1"/>
      <c r="K61" s="1"/>
      <c r="L61" s="1"/>
      <c r="N61" s="95"/>
      <c r="P61" s="308"/>
      <c r="Q61" s="81"/>
      <c r="R61" s="81"/>
      <c r="S61" s="81"/>
      <c r="T61" s="81"/>
      <c r="U61" s="81"/>
      <c r="V61" s="81"/>
    </row>
    <row r="62" spans="1:34" s="42" customFormat="1" x14ac:dyDescent="0.2">
      <c r="A62" s="1"/>
      <c r="E62" s="80"/>
      <c r="F62" s="1"/>
      <c r="G62" s="1"/>
      <c r="H62" s="1"/>
      <c r="I62" s="1"/>
      <c r="J62" s="1"/>
      <c r="K62" s="1"/>
      <c r="L62" s="1"/>
      <c r="N62" s="95"/>
      <c r="P62" s="308"/>
      <c r="Q62" s="81"/>
      <c r="R62" s="81"/>
      <c r="S62" s="81"/>
      <c r="T62" s="81"/>
      <c r="U62" s="81"/>
      <c r="V62" s="81"/>
    </row>
    <row r="63" spans="1:34" s="42" customFormat="1" x14ac:dyDescent="0.2">
      <c r="A63" s="1"/>
      <c r="E63" s="80"/>
      <c r="F63" s="1"/>
      <c r="G63" s="1"/>
      <c r="H63" s="1"/>
      <c r="I63" s="1"/>
      <c r="J63" s="1"/>
      <c r="K63" s="1"/>
      <c r="L63" s="1"/>
      <c r="N63" s="95"/>
      <c r="P63" s="308"/>
      <c r="Q63" s="81"/>
      <c r="R63" s="81"/>
      <c r="S63" s="81"/>
      <c r="T63" s="81"/>
      <c r="U63" s="81"/>
      <c r="V63" s="81"/>
    </row>
    <row r="64" spans="1:34" s="42" customFormat="1" x14ac:dyDescent="0.2">
      <c r="A64" s="1"/>
      <c r="E64" s="80"/>
      <c r="F64" s="1"/>
      <c r="G64" s="1"/>
      <c r="H64" s="1"/>
      <c r="I64" s="1"/>
      <c r="J64" s="1"/>
      <c r="K64" s="1"/>
      <c r="L64" s="1"/>
      <c r="N64" s="95"/>
      <c r="P64" s="308"/>
      <c r="Q64" s="81"/>
      <c r="R64" s="81"/>
      <c r="S64" s="81"/>
      <c r="T64" s="81"/>
      <c r="U64" s="81"/>
      <c r="V64" s="81"/>
    </row>
    <row r="65" spans="1:22" s="42" customFormat="1" x14ac:dyDescent="0.2">
      <c r="A65" s="1"/>
      <c r="E65" s="80"/>
      <c r="F65" s="1"/>
      <c r="G65" s="1"/>
      <c r="H65" s="1"/>
      <c r="I65" s="1"/>
      <c r="J65" s="1"/>
      <c r="K65" s="1"/>
      <c r="L65" s="1"/>
      <c r="N65" s="95"/>
      <c r="P65" s="308"/>
      <c r="Q65" s="81"/>
      <c r="R65" s="81"/>
      <c r="S65" s="81"/>
      <c r="T65" s="81"/>
      <c r="U65" s="81"/>
      <c r="V65" s="81"/>
    </row>
    <row r="66" spans="1:22" s="42" customFormat="1" x14ac:dyDescent="0.2">
      <c r="A66" s="1"/>
      <c r="E66" s="80"/>
      <c r="F66" s="1"/>
      <c r="G66" s="1"/>
      <c r="H66" s="1"/>
      <c r="I66" s="1"/>
      <c r="J66" s="1"/>
      <c r="K66" s="1"/>
      <c r="L66" s="1"/>
      <c r="N66" s="95"/>
      <c r="P66" s="308"/>
      <c r="Q66" s="81"/>
      <c r="R66" s="81"/>
      <c r="S66" s="81"/>
      <c r="T66" s="81"/>
      <c r="U66" s="81"/>
      <c r="V66" s="81"/>
    </row>
    <row r="67" spans="1:22" s="42" customFormat="1" x14ac:dyDescent="0.2">
      <c r="A67" s="1"/>
      <c r="E67" s="80"/>
      <c r="F67" s="1"/>
      <c r="G67" s="1"/>
      <c r="H67" s="1"/>
      <c r="I67" s="1"/>
      <c r="J67" s="1"/>
      <c r="K67" s="1"/>
      <c r="L67" s="1"/>
      <c r="N67" s="95"/>
      <c r="P67" s="308"/>
      <c r="Q67" s="81"/>
      <c r="R67" s="81"/>
      <c r="S67" s="81"/>
      <c r="T67" s="81"/>
      <c r="U67" s="81"/>
      <c r="V67" s="81"/>
    </row>
    <row r="68" spans="1:22" s="42" customFormat="1" x14ac:dyDescent="0.2">
      <c r="A68" s="1"/>
      <c r="E68" s="80"/>
      <c r="F68" s="1"/>
      <c r="G68" s="1"/>
      <c r="H68" s="1"/>
      <c r="I68" s="1"/>
      <c r="J68" s="1"/>
      <c r="K68" s="1"/>
      <c r="L68" s="1"/>
      <c r="N68" s="95"/>
      <c r="P68" s="308"/>
      <c r="Q68" s="81"/>
      <c r="R68" s="81"/>
      <c r="S68" s="81"/>
      <c r="T68" s="81"/>
      <c r="U68" s="81"/>
      <c r="V68" s="81"/>
    </row>
    <row r="69" spans="1:22" s="42" customFormat="1" x14ac:dyDescent="0.2">
      <c r="A69" s="1"/>
      <c r="E69" s="80"/>
      <c r="F69" s="1"/>
      <c r="G69" s="1"/>
      <c r="H69" s="1"/>
      <c r="I69" s="1"/>
      <c r="J69" s="1"/>
      <c r="K69" s="1"/>
      <c r="L69" s="1"/>
      <c r="N69" s="95"/>
      <c r="P69" s="308"/>
      <c r="Q69" s="81"/>
      <c r="R69" s="81"/>
      <c r="S69" s="81"/>
      <c r="T69" s="81"/>
      <c r="U69" s="81"/>
      <c r="V69" s="81"/>
    </row>
    <row r="70" spans="1:22" s="42" customFormat="1" x14ac:dyDescent="0.2">
      <c r="A70" s="1"/>
      <c r="E70" s="80"/>
      <c r="F70" s="1"/>
      <c r="G70" s="1"/>
      <c r="H70" s="1"/>
      <c r="I70" s="1"/>
      <c r="J70" s="1"/>
      <c r="K70" s="1"/>
      <c r="L70" s="1"/>
      <c r="N70" s="95"/>
      <c r="P70" s="308"/>
      <c r="Q70" s="81"/>
      <c r="R70" s="81"/>
      <c r="S70" s="81"/>
      <c r="T70" s="81"/>
      <c r="U70" s="81"/>
      <c r="V70" s="81"/>
    </row>
    <row r="71" spans="1:22" s="42" customFormat="1" x14ac:dyDescent="0.2">
      <c r="A71" s="1"/>
      <c r="E71" s="80"/>
      <c r="F71" s="1"/>
      <c r="G71" s="1"/>
      <c r="H71" s="1"/>
      <c r="I71" s="1"/>
      <c r="J71" s="1"/>
      <c r="K71" s="1"/>
      <c r="L71" s="1"/>
      <c r="N71" s="95"/>
      <c r="P71" s="308"/>
      <c r="Q71" s="81"/>
      <c r="R71" s="81"/>
      <c r="S71" s="81"/>
      <c r="T71" s="81"/>
      <c r="U71" s="81"/>
      <c r="V71" s="81"/>
    </row>
    <row r="72" spans="1:22" s="42" customFormat="1" x14ac:dyDescent="0.2">
      <c r="A72" s="1"/>
      <c r="E72" s="80"/>
      <c r="F72" s="1"/>
      <c r="G72" s="1"/>
      <c r="H72" s="1"/>
      <c r="I72" s="1"/>
      <c r="J72" s="1"/>
      <c r="K72" s="1"/>
      <c r="L72" s="1"/>
      <c r="N72" s="95"/>
      <c r="P72" s="308"/>
      <c r="Q72" s="81"/>
      <c r="R72" s="81"/>
      <c r="S72" s="81"/>
      <c r="T72" s="81"/>
      <c r="U72" s="81"/>
      <c r="V72" s="81"/>
    </row>
    <row r="73" spans="1:22" s="42" customFormat="1" x14ac:dyDescent="0.2">
      <c r="A73" s="1"/>
      <c r="E73" s="80"/>
      <c r="F73" s="1"/>
      <c r="G73" s="1"/>
      <c r="H73" s="1"/>
      <c r="I73" s="1"/>
      <c r="J73" s="1"/>
      <c r="K73" s="1"/>
      <c r="L73" s="1"/>
      <c r="N73" s="95"/>
      <c r="P73" s="308"/>
      <c r="Q73" s="81"/>
      <c r="R73" s="81"/>
      <c r="S73" s="81"/>
      <c r="T73" s="81"/>
      <c r="U73" s="81"/>
      <c r="V73" s="81"/>
    </row>
    <row r="74" spans="1:22" s="42" customFormat="1" x14ac:dyDescent="0.2">
      <c r="A74" s="1"/>
      <c r="E74" s="80"/>
      <c r="F74" s="1"/>
      <c r="G74" s="1"/>
      <c r="H74" s="1"/>
      <c r="I74" s="1"/>
      <c r="J74" s="1"/>
      <c r="K74" s="1"/>
      <c r="L74" s="1"/>
      <c r="N74" s="95"/>
      <c r="P74" s="308"/>
      <c r="Q74" s="81"/>
      <c r="R74" s="81"/>
      <c r="S74" s="81"/>
      <c r="T74" s="81"/>
      <c r="U74" s="81"/>
      <c r="V74" s="81"/>
    </row>
    <row r="75" spans="1:22" s="42" customFormat="1" x14ac:dyDescent="0.2">
      <c r="A75" s="1"/>
      <c r="E75" s="80"/>
      <c r="F75" s="1"/>
      <c r="G75" s="1"/>
      <c r="H75" s="1"/>
      <c r="I75" s="1"/>
      <c r="J75" s="1"/>
      <c r="K75" s="1"/>
      <c r="L75" s="1"/>
      <c r="N75" s="95"/>
      <c r="P75" s="308"/>
      <c r="Q75" s="81"/>
      <c r="R75" s="81"/>
      <c r="S75" s="81"/>
      <c r="T75" s="81"/>
      <c r="U75" s="81"/>
      <c r="V75" s="81"/>
    </row>
    <row r="76" spans="1:22" s="42" customFormat="1" x14ac:dyDescent="0.2">
      <c r="A76" s="1"/>
      <c r="E76" s="80"/>
      <c r="F76" s="1"/>
      <c r="G76" s="1"/>
      <c r="H76" s="1"/>
      <c r="I76" s="1"/>
      <c r="J76" s="1"/>
      <c r="K76" s="1"/>
      <c r="L76" s="1"/>
      <c r="N76" s="95"/>
      <c r="P76" s="308"/>
      <c r="Q76" s="81"/>
      <c r="R76" s="81"/>
      <c r="S76" s="81"/>
      <c r="T76" s="81"/>
      <c r="U76" s="81"/>
      <c r="V76" s="81"/>
    </row>
    <row r="77" spans="1:22" s="42" customFormat="1" x14ac:dyDescent="0.2">
      <c r="A77" s="1"/>
      <c r="E77" s="80"/>
      <c r="F77" s="1"/>
      <c r="G77" s="1"/>
      <c r="H77" s="1"/>
      <c r="I77" s="1"/>
      <c r="J77" s="1"/>
      <c r="K77" s="1"/>
      <c r="L77" s="1"/>
      <c r="N77" s="95"/>
      <c r="P77" s="308"/>
      <c r="Q77" s="81"/>
      <c r="R77" s="81"/>
      <c r="S77" s="81"/>
      <c r="T77" s="81"/>
      <c r="U77" s="81"/>
      <c r="V77" s="81"/>
    </row>
    <row r="78" spans="1:22" s="42" customFormat="1" x14ac:dyDescent="0.2">
      <c r="A78" s="1"/>
      <c r="E78" s="80"/>
      <c r="F78" s="1"/>
      <c r="G78" s="1"/>
      <c r="H78" s="1"/>
      <c r="I78" s="1"/>
      <c r="J78" s="1"/>
      <c r="K78" s="1"/>
      <c r="L78" s="1"/>
      <c r="N78" s="95"/>
      <c r="P78" s="308"/>
      <c r="Q78" s="81"/>
      <c r="R78" s="81"/>
      <c r="S78" s="81"/>
      <c r="T78" s="81"/>
      <c r="U78" s="81"/>
      <c r="V78" s="81"/>
    </row>
    <row r="79" spans="1:22" s="42" customFormat="1" x14ac:dyDescent="0.2">
      <c r="A79" s="1"/>
      <c r="E79" s="80"/>
      <c r="F79" s="1"/>
      <c r="G79" s="1"/>
      <c r="H79" s="1"/>
      <c r="I79" s="1"/>
      <c r="J79" s="1"/>
      <c r="K79" s="1"/>
      <c r="L79" s="1"/>
      <c r="N79" s="95"/>
      <c r="P79" s="308"/>
      <c r="Q79" s="81"/>
      <c r="R79" s="81"/>
      <c r="S79" s="81"/>
      <c r="T79" s="81"/>
      <c r="U79" s="81"/>
      <c r="V79" s="81"/>
    </row>
    <row r="80" spans="1:22" s="42" customFormat="1" x14ac:dyDescent="0.2">
      <c r="A80" s="1"/>
      <c r="E80" s="80"/>
      <c r="F80" s="1"/>
      <c r="G80" s="1"/>
      <c r="H80" s="1"/>
      <c r="I80" s="1"/>
      <c r="J80" s="1"/>
      <c r="K80" s="1"/>
      <c r="L80" s="1"/>
      <c r="N80" s="95"/>
      <c r="P80" s="308"/>
      <c r="Q80" s="81"/>
      <c r="R80" s="81"/>
      <c r="S80" s="81"/>
      <c r="T80" s="81"/>
      <c r="U80" s="81"/>
      <c r="V80" s="81"/>
    </row>
    <row r="81" spans="1:22" s="42" customFormat="1" x14ac:dyDescent="0.2">
      <c r="A81" s="1"/>
      <c r="E81" s="80"/>
      <c r="F81" s="1"/>
      <c r="G81" s="1"/>
      <c r="H81" s="1"/>
      <c r="I81" s="1"/>
      <c r="J81" s="1"/>
      <c r="K81" s="1"/>
      <c r="L81" s="1"/>
      <c r="N81" s="95"/>
      <c r="P81" s="308"/>
      <c r="Q81" s="81"/>
      <c r="R81" s="81"/>
      <c r="S81" s="81"/>
      <c r="T81" s="81"/>
      <c r="U81" s="81"/>
      <c r="V81" s="81"/>
    </row>
    <row r="82" spans="1:22" s="42" customFormat="1" x14ac:dyDescent="0.2">
      <c r="A82" s="1"/>
      <c r="E82" s="80"/>
      <c r="F82" s="1"/>
      <c r="G82" s="1"/>
      <c r="H82" s="1"/>
      <c r="I82" s="1"/>
      <c r="J82" s="1"/>
      <c r="K82" s="1"/>
      <c r="L82" s="1"/>
      <c r="N82" s="95"/>
      <c r="P82" s="308"/>
      <c r="Q82" s="81"/>
      <c r="R82" s="81"/>
      <c r="S82" s="81"/>
      <c r="T82" s="81"/>
      <c r="U82" s="81"/>
      <c r="V82" s="81"/>
    </row>
    <row r="83" spans="1:22" s="42" customFormat="1" x14ac:dyDescent="0.2">
      <c r="A83" s="1"/>
      <c r="E83" s="80"/>
      <c r="F83" s="1"/>
      <c r="G83" s="1"/>
      <c r="H83" s="1"/>
      <c r="I83" s="1"/>
      <c r="J83" s="1"/>
      <c r="K83" s="1"/>
      <c r="L83" s="1"/>
      <c r="N83" s="95"/>
      <c r="P83" s="308"/>
      <c r="Q83" s="81"/>
      <c r="R83" s="81"/>
      <c r="S83" s="81"/>
      <c r="T83" s="81"/>
      <c r="U83" s="81"/>
      <c r="V83" s="81"/>
    </row>
    <row r="84" spans="1:22" s="42" customFormat="1" x14ac:dyDescent="0.2">
      <c r="A84" s="1"/>
      <c r="E84" s="80"/>
      <c r="F84" s="1"/>
      <c r="G84" s="1"/>
      <c r="H84" s="1"/>
      <c r="I84" s="1"/>
      <c r="J84" s="1"/>
      <c r="K84" s="1"/>
      <c r="L84" s="1"/>
      <c r="N84" s="95"/>
      <c r="P84" s="308"/>
      <c r="Q84" s="81"/>
      <c r="R84" s="81"/>
      <c r="S84" s="81"/>
      <c r="T84" s="81"/>
      <c r="U84" s="81"/>
      <c r="V84" s="81"/>
    </row>
    <row r="85" spans="1:22" s="42" customFormat="1" x14ac:dyDescent="0.2">
      <c r="A85" s="1"/>
      <c r="E85" s="80"/>
      <c r="F85" s="1"/>
      <c r="G85" s="1"/>
      <c r="H85" s="1"/>
      <c r="I85" s="1"/>
      <c r="J85" s="1"/>
      <c r="K85" s="1"/>
      <c r="L85" s="1"/>
      <c r="N85" s="95"/>
      <c r="P85" s="308"/>
      <c r="Q85" s="81"/>
      <c r="R85" s="81"/>
      <c r="S85" s="81"/>
      <c r="T85" s="81"/>
      <c r="U85" s="81"/>
      <c r="V85" s="81"/>
    </row>
    <row r="86" spans="1:22" s="42" customFormat="1" x14ac:dyDescent="0.2">
      <c r="A86" s="1"/>
      <c r="E86" s="80"/>
      <c r="F86" s="1"/>
      <c r="G86" s="1"/>
      <c r="H86" s="1"/>
      <c r="I86" s="1"/>
      <c r="J86" s="1"/>
      <c r="K86" s="1"/>
      <c r="L86" s="1"/>
      <c r="N86" s="95"/>
      <c r="P86" s="308"/>
      <c r="Q86" s="81"/>
      <c r="R86" s="81"/>
      <c r="S86" s="81"/>
      <c r="T86" s="81"/>
      <c r="U86" s="81"/>
      <c r="V86" s="81"/>
    </row>
    <row r="87" spans="1:22" s="42" customFormat="1" x14ac:dyDescent="0.2">
      <c r="A87" s="1"/>
      <c r="E87" s="80"/>
      <c r="F87" s="1"/>
      <c r="G87" s="1"/>
      <c r="H87" s="1"/>
      <c r="I87" s="1"/>
      <c r="J87" s="1"/>
      <c r="K87" s="1"/>
      <c r="L87" s="1"/>
      <c r="N87" s="95"/>
      <c r="P87" s="308"/>
      <c r="Q87" s="81"/>
      <c r="R87" s="81"/>
      <c r="S87" s="81"/>
      <c r="T87" s="81"/>
      <c r="U87" s="81"/>
      <c r="V87" s="81"/>
    </row>
    <row r="88" spans="1:22" s="42" customFormat="1" x14ac:dyDescent="0.2">
      <c r="A88" s="1"/>
      <c r="E88" s="80"/>
      <c r="F88" s="1"/>
      <c r="G88" s="1"/>
      <c r="H88" s="1"/>
      <c r="I88" s="1"/>
      <c r="J88" s="1"/>
      <c r="K88" s="1"/>
      <c r="L88" s="1"/>
      <c r="N88" s="95"/>
      <c r="P88" s="308"/>
      <c r="Q88" s="81"/>
      <c r="R88" s="81"/>
      <c r="S88" s="81"/>
      <c r="T88" s="81"/>
      <c r="U88" s="81"/>
      <c r="V88" s="81"/>
    </row>
    <row r="89" spans="1:22" s="42" customFormat="1" x14ac:dyDescent="0.2">
      <c r="A89" s="1"/>
      <c r="E89" s="80"/>
      <c r="F89" s="1"/>
      <c r="G89" s="1"/>
      <c r="H89" s="1"/>
      <c r="I89" s="1"/>
      <c r="J89" s="1"/>
      <c r="K89" s="1"/>
      <c r="L89" s="1"/>
      <c r="N89" s="95"/>
      <c r="P89" s="308"/>
      <c r="Q89" s="81"/>
      <c r="R89" s="81"/>
      <c r="S89" s="81"/>
      <c r="T89" s="81"/>
      <c r="U89" s="81"/>
      <c r="V89" s="81"/>
    </row>
    <row r="90" spans="1:22" s="42" customFormat="1" x14ac:dyDescent="0.2">
      <c r="A90" s="1"/>
      <c r="E90" s="80"/>
      <c r="F90" s="1"/>
      <c r="G90" s="1"/>
      <c r="H90" s="1"/>
      <c r="I90" s="1"/>
      <c r="J90" s="1"/>
      <c r="K90" s="1"/>
      <c r="L90" s="1"/>
      <c r="N90" s="95"/>
      <c r="P90" s="308"/>
      <c r="Q90" s="81"/>
      <c r="R90" s="81"/>
      <c r="S90" s="81"/>
      <c r="T90" s="81"/>
      <c r="U90" s="81"/>
      <c r="V90" s="81"/>
    </row>
    <row r="91" spans="1:22" s="42" customFormat="1" x14ac:dyDescent="0.2">
      <c r="A91" s="1"/>
      <c r="E91" s="80"/>
      <c r="F91" s="1"/>
      <c r="G91" s="1"/>
      <c r="H91" s="1"/>
      <c r="I91" s="1"/>
      <c r="J91" s="1"/>
      <c r="K91" s="1"/>
      <c r="L91" s="1"/>
      <c r="N91" s="95"/>
      <c r="P91" s="308"/>
      <c r="Q91" s="81"/>
      <c r="R91" s="81"/>
      <c r="S91" s="81"/>
      <c r="T91" s="81"/>
      <c r="U91" s="81"/>
      <c r="V91" s="81"/>
    </row>
    <row r="92" spans="1:22" s="42" customFormat="1" x14ac:dyDescent="0.2">
      <c r="A92" s="1"/>
      <c r="E92" s="80"/>
      <c r="F92" s="1"/>
      <c r="G92" s="1"/>
      <c r="H92" s="1"/>
      <c r="I92" s="1"/>
      <c r="J92" s="1"/>
      <c r="K92" s="1"/>
      <c r="L92" s="1"/>
      <c r="N92" s="95"/>
      <c r="P92" s="308"/>
      <c r="Q92" s="81"/>
      <c r="R92" s="81"/>
      <c r="S92" s="81"/>
      <c r="T92" s="81"/>
      <c r="U92" s="81"/>
      <c r="V92" s="81"/>
    </row>
    <row r="93" spans="1:22" s="42" customFormat="1" x14ac:dyDescent="0.2">
      <c r="A93" s="1"/>
      <c r="E93" s="80"/>
      <c r="F93" s="1"/>
      <c r="G93" s="1"/>
      <c r="H93" s="1"/>
      <c r="I93" s="1"/>
      <c r="J93" s="1"/>
      <c r="K93" s="1"/>
      <c r="L93" s="1"/>
      <c r="N93" s="95"/>
      <c r="P93" s="308"/>
      <c r="Q93" s="81"/>
      <c r="R93" s="81"/>
      <c r="S93" s="81"/>
      <c r="T93" s="81"/>
      <c r="U93" s="81"/>
      <c r="V93" s="81"/>
    </row>
    <row r="94" spans="1:22" s="42" customFormat="1" x14ac:dyDescent="0.2">
      <c r="A94" s="1"/>
      <c r="E94" s="80"/>
      <c r="F94" s="1"/>
      <c r="G94" s="1"/>
      <c r="H94" s="1"/>
      <c r="I94" s="1"/>
      <c r="J94" s="1"/>
      <c r="K94" s="1"/>
      <c r="L94" s="1"/>
      <c r="P94" s="81"/>
      <c r="Q94" s="81"/>
      <c r="R94" s="81"/>
      <c r="S94" s="81"/>
      <c r="T94" s="81"/>
      <c r="U94" s="81"/>
      <c r="V94" s="81"/>
    </row>
    <row r="95" spans="1:22" s="42" customFormat="1" x14ac:dyDescent="0.2">
      <c r="A95" s="1"/>
      <c r="E95" s="80"/>
      <c r="F95" s="1"/>
      <c r="G95" s="1"/>
      <c r="H95" s="1"/>
      <c r="I95" s="1"/>
      <c r="J95" s="1"/>
      <c r="K95" s="1"/>
      <c r="L95" s="1"/>
      <c r="P95" s="81"/>
      <c r="Q95" s="81"/>
      <c r="R95" s="81"/>
      <c r="S95" s="81"/>
      <c r="T95" s="81"/>
      <c r="U95" s="81"/>
      <c r="V95" s="81"/>
    </row>
    <row r="96" spans="1:22" s="42" customFormat="1" x14ac:dyDescent="0.2">
      <c r="A96" s="1"/>
      <c r="E96" s="80"/>
      <c r="F96" s="1"/>
      <c r="G96" s="1"/>
      <c r="H96" s="1"/>
      <c r="I96" s="1"/>
      <c r="J96" s="1"/>
      <c r="K96" s="1"/>
      <c r="L96" s="1"/>
      <c r="P96" s="81"/>
      <c r="Q96" s="81"/>
      <c r="R96" s="81"/>
      <c r="S96" s="81"/>
      <c r="T96" s="81"/>
      <c r="U96" s="81"/>
      <c r="V96" s="81"/>
    </row>
    <row r="97" spans="1:22" s="42" customFormat="1" x14ac:dyDescent="0.2">
      <c r="A97" s="1"/>
      <c r="E97" s="80"/>
      <c r="F97" s="1"/>
      <c r="G97" s="1"/>
      <c r="H97" s="1"/>
      <c r="I97" s="1"/>
      <c r="J97" s="1"/>
      <c r="K97" s="1"/>
      <c r="L97" s="1"/>
      <c r="P97" s="81"/>
      <c r="Q97" s="81"/>
      <c r="R97" s="81"/>
      <c r="S97" s="81"/>
      <c r="T97" s="81"/>
      <c r="U97" s="81"/>
      <c r="V97" s="81"/>
    </row>
    <row r="98" spans="1:22" s="42" customFormat="1" x14ac:dyDescent="0.2">
      <c r="A98" s="1"/>
      <c r="E98" s="80"/>
      <c r="F98" s="1"/>
      <c r="G98" s="1"/>
      <c r="H98" s="1"/>
      <c r="I98" s="1"/>
      <c r="J98" s="1"/>
      <c r="K98" s="1"/>
      <c r="L98" s="1"/>
      <c r="P98" s="81"/>
      <c r="Q98" s="81"/>
      <c r="R98" s="81"/>
      <c r="S98" s="81"/>
      <c r="T98" s="81"/>
      <c r="U98" s="81"/>
      <c r="V98" s="81"/>
    </row>
    <row r="99" spans="1:22" s="42" customFormat="1" x14ac:dyDescent="0.2">
      <c r="A99" s="1"/>
      <c r="E99" s="80"/>
      <c r="F99" s="1"/>
      <c r="G99" s="1"/>
      <c r="H99" s="1"/>
      <c r="I99" s="1"/>
      <c r="J99" s="1"/>
      <c r="K99" s="1"/>
      <c r="L99" s="1"/>
      <c r="P99" s="81"/>
      <c r="Q99" s="81"/>
      <c r="R99" s="81"/>
      <c r="S99" s="81"/>
      <c r="T99" s="81"/>
      <c r="U99" s="81"/>
      <c r="V99" s="81"/>
    </row>
    <row r="100" spans="1:22" s="42" customFormat="1" x14ac:dyDescent="0.2">
      <c r="A100" s="1"/>
      <c r="E100" s="80"/>
      <c r="F100" s="1"/>
      <c r="G100" s="1"/>
      <c r="H100" s="1"/>
      <c r="I100" s="1"/>
      <c r="J100" s="1"/>
      <c r="K100" s="1"/>
      <c r="L100" s="1"/>
      <c r="P100" s="81"/>
      <c r="Q100" s="81"/>
      <c r="R100" s="81"/>
      <c r="S100" s="81"/>
      <c r="T100" s="81"/>
      <c r="U100" s="81"/>
      <c r="V100" s="81"/>
    </row>
    <row r="101" spans="1:22" s="42" customFormat="1" x14ac:dyDescent="0.2">
      <c r="A101" s="1"/>
      <c r="E101" s="80"/>
      <c r="F101" s="1"/>
      <c r="G101" s="1"/>
      <c r="H101" s="1"/>
      <c r="I101" s="1"/>
      <c r="J101" s="1"/>
      <c r="K101" s="1"/>
      <c r="L101" s="1"/>
      <c r="P101" s="81"/>
      <c r="Q101" s="81"/>
      <c r="R101" s="81"/>
      <c r="S101" s="81"/>
      <c r="T101" s="81"/>
      <c r="U101" s="81"/>
      <c r="V101" s="81"/>
    </row>
    <row r="102" spans="1:22" s="42" customFormat="1" x14ac:dyDescent="0.2">
      <c r="A102" s="1"/>
      <c r="E102" s="81"/>
      <c r="L102" s="1"/>
      <c r="P102" s="81"/>
      <c r="Q102" s="81"/>
      <c r="R102" s="81"/>
      <c r="S102" s="81"/>
      <c r="T102" s="81"/>
      <c r="U102" s="81"/>
      <c r="V102" s="81"/>
    </row>
    <row r="103" spans="1:22" s="42" customFormat="1" x14ac:dyDescent="0.2">
      <c r="A103" s="1"/>
      <c r="E103" s="81"/>
      <c r="L103" s="1"/>
      <c r="P103" s="81"/>
      <c r="Q103" s="81"/>
      <c r="R103" s="81"/>
      <c r="S103" s="81"/>
      <c r="T103" s="81"/>
      <c r="U103" s="81"/>
      <c r="V103" s="81"/>
    </row>
    <row r="104" spans="1:22" s="42" customFormat="1" x14ac:dyDescent="0.2">
      <c r="A104" s="1"/>
      <c r="E104" s="81"/>
      <c r="L104" s="1"/>
      <c r="P104" s="81"/>
      <c r="Q104" s="81"/>
      <c r="R104" s="81"/>
      <c r="S104" s="81"/>
      <c r="T104" s="81"/>
      <c r="U104" s="81"/>
      <c r="V104" s="81"/>
    </row>
    <row r="105" spans="1:22" s="42" customFormat="1" x14ac:dyDescent="0.2">
      <c r="A105" s="1"/>
      <c r="E105" s="81"/>
      <c r="L105" s="1"/>
      <c r="P105" s="81"/>
      <c r="Q105" s="81"/>
      <c r="R105" s="81"/>
      <c r="S105" s="81"/>
      <c r="T105" s="81"/>
      <c r="U105" s="81"/>
      <c r="V105" s="81"/>
    </row>
    <row r="106" spans="1:22" s="42" customFormat="1" x14ac:dyDescent="0.2">
      <c r="A106" s="1"/>
      <c r="E106" s="81"/>
      <c r="L106" s="1"/>
      <c r="P106" s="81"/>
      <c r="Q106" s="81"/>
      <c r="R106" s="81"/>
      <c r="S106" s="81"/>
      <c r="T106" s="81"/>
      <c r="U106" s="81"/>
      <c r="V106" s="81"/>
    </row>
    <row r="107" spans="1:22" s="42" customFormat="1" x14ac:dyDescent="0.2">
      <c r="A107" s="1"/>
      <c r="E107" s="81"/>
      <c r="L107" s="1"/>
      <c r="P107" s="81"/>
      <c r="Q107" s="81"/>
      <c r="R107" s="81"/>
      <c r="S107" s="81"/>
      <c r="T107" s="81"/>
      <c r="U107" s="81"/>
      <c r="V107" s="81"/>
    </row>
    <row r="108" spans="1:22" s="42" customFormat="1" x14ac:dyDescent="0.2">
      <c r="A108" s="1"/>
      <c r="E108" s="81"/>
      <c r="L108" s="1"/>
      <c r="P108" s="81"/>
      <c r="Q108" s="81"/>
      <c r="R108" s="81"/>
      <c r="S108" s="81"/>
      <c r="T108" s="81"/>
      <c r="U108" s="81"/>
      <c r="V108" s="81"/>
    </row>
    <row r="109" spans="1:22" s="42" customFormat="1" x14ac:dyDescent="0.2">
      <c r="A109" s="1"/>
      <c r="E109" s="81"/>
      <c r="L109" s="1"/>
      <c r="P109" s="81"/>
      <c r="Q109" s="81"/>
      <c r="R109" s="81"/>
      <c r="S109" s="81"/>
      <c r="T109" s="81"/>
      <c r="U109" s="81"/>
      <c r="V109" s="81"/>
    </row>
    <row r="110" spans="1:22" s="42" customFormat="1" x14ac:dyDescent="0.2">
      <c r="A110" s="1"/>
      <c r="E110" s="81"/>
      <c r="L110" s="1"/>
      <c r="P110" s="81"/>
      <c r="Q110" s="81"/>
      <c r="R110" s="81"/>
      <c r="S110" s="81"/>
      <c r="T110" s="81"/>
      <c r="U110" s="81"/>
      <c r="V110" s="81"/>
    </row>
    <row r="111" spans="1:22" s="42" customFormat="1" x14ac:dyDescent="0.2">
      <c r="A111" s="1"/>
      <c r="L111" s="1"/>
      <c r="P111" s="81"/>
      <c r="Q111" s="81"/>
      <c r="R111" s="81"/>
      <c r="S111" s="81"/>
      <c r="T111" s="81"/>
      <c r="U111" s="81"/>
      <c r="V111" s="81"/>
    </row>
    <row r="112" spans="1:22" s="42" customFormat="1" x14ac:dyDescent="0.2">
      <c r="A112" s="1"/>
      <c r="L112" s="1"/>
      <c r="P112" s="81"/>
      <c r="Q112" s="81"/>
      <c r="R112" s="81"/>
      <c r="S112" s="81"/>
      <c r="T112" s="81"/>
      <c r="U112" s="81"/>
      <c r="V112" s="81"/>
    </row>
    <row r="113" spans="1:22" s="42" customFormat="1" x14ac:dyDescent="0.2">
      <c r="A113" s="1"/>
      <c r="L113" s="1"/>
      <c r="P113" s="81"/>
      <c r="Q113" s="81"/>
      <c r="R113" s="81"/>
      <c r="S113" s="81"/>
      <c r="T113" s="81"/>
      <c r="U113" s="81"/>
      <c r="V113" s="81"/>
    </row>
    <row r="114" spans="1:22" s="42" customFormat="1" x14ac:dyDescent="0.2">
      <c r="A114" s="1"/>
      <c r="K114" s="1"/>
      <c r="L114" s="1"/>
      <c r="P114" s="81"/>
      <c r="Q114" s="81"/>
      <c r="R114" s="81"/>
      <c r="S114" s="81"/>
      <c r="T114" s="81"/>
      <c r="U114" s="81"/>
      <c r="V114" s="81"/>
    </row>
    <row r="115" spans="1:22" s="42" customFormat="1" x14ac:dyDescent="0.2">
      <c r="A115" s="1"/>
      <c r="K115" s="1"/>
      <c r="L115" s="1"/>
      <c r="P115" s="81"/>
      <c r="Q115" s="81"/>
      <c r="R115" s="81"/>
      <c r="S115" s="81"/>
      <c r="T115" s="81"/>
      <c r="U115" s="81"/>
      <c r="V115" s="81"/>
    </row>
    <row r="116" spans="1:22" s="42" customFormat="1" x14ac:dyDescent="0.2">
      <c r="A116" s="1"/>
      <c r="K116" s="1"/>
      <c r="L116" s="1"/>
      <c r="P116" s="81"/>
      <c r="Q116" s="81"/>
      <c r="R116" s="81"/>
      <c r="S116" s="81"/>
      <c r="T116" s="81"/>
      <c r="U116" s="81"/>
      <c r="V116" s="81"/>
    </row>
    <row r="117" spans="1:22" s="42" customFormat="1" x14ac:dyDescent="0.2">
      <c r="A117" s="1"/>
      <c r="K117" s="1"/>
      <c r="L117" s="1"/>
      <c r="P117" s="81"/>
      <c r="Q117" s="81"/>
      <c r="R117" s="81"/>
      <c r="S117" s="81"/>
      <c r="T117" s="81"/>
      <c r="U117" s="81"/>
      <c r="V117" s="81"/>
    </row>
    <row r="118" spans="1:22" s="42" customFormat="1" x14ac:dyDescent="0.2">
      <c r="A118" s="1"/>
      <c r="K118" s="1"/>
      <c r="L118" s="1"/>
      <c r="P118" s="81"/>
      <c r="Q118" s="81"/>
      <c r="R118" s="81"/>
      <c r="S118" s="81"/>
      <c r="T118" s="81"/>
      <c r="U118" s="81"/>
      <c r="V118" s="81"/>
    </row>
    <row r="119" spans="1:22" s="42" customFormat="1" x14ac:dyDescent="0.2">
      <c r="A119" s="1"/>
      <c r="K119" s="1"/>
      <c r="L119" s="1"/>
      <c r="P119" s="81"/>
      <c r="Q119" s="81"/>
      <c r="R119" s="81"/>
      <c r="S119" s="81"/>
      <c r="T119" s="81"/>
      <c r="U119" s="81"/>
      <c r="V119" s="81"/>
    </row>
    <row r="120" spans="1:22" s="42" customFormat="1" x14ac:dyDescent="0.2">
      <c r="A120" s="1"/>
      <c r="K120" s="1"/>
      <c r="L120" s="1"/>
      <c r="P120" s="81"/>
      <c r="Q120" s="81"/>
      <c r="R120" s="81"/>
      <c r="S120" s="81"/>
      <c r="T120" s="81"/>
      <c r="U120" s="81"/>
      <c r="V120" s="81"/>
    </row>
    <row r="121" spans="1:22" s="42" customFormat="1" x14ac:dyDescent="0.2">
      <c r="A121" s="1"/>
      <c r="K121" s="1"/>
      <c r="L121" s="1"/>
      <c r="P121" s="81"/>
      <c r="Q121" s="81"/>
      <c r="R121" s="81"/>
      <c r="S121" s="81"/>
      <c r="T121" s="81"/>
      <c r="U121" s="81"/>
      <c r="V121" s="81"/>
    </row>
    <row r="122" spans="1:22" s="42" customFormat="1" x14ac:dyDescent="0.2">
      <c r="A122" s="1"/>
      <c r="K122" s="1"/>
      <c r="L122" s="1"/>
      <c r="P122" s="81"/>
      <c r="Q122" s="81"/>
      <c r="R122" s="81"/>
      <c r="S122" s="81"/>
      <c r="T122" s="81"/>
      <c r="U122" s="81"/>
      <c r="V122" s="81"/>
    </row>
    <row r="123" spans="1:22" s="42" customFormat="1" x14ac:dyDescent="0.2">
      <c r="A123" s="1"/>
      <c r="K123" s="1"/>
      <c r="L123" s="1"/>
      <c r="P123" s="81"/>
      <c r="Q123" s="81"/>
      <c r="R123" s="81"/>
      <c r="S123" s="81"/>
      <c r="T123" s="81"/>
      <c r="U123" s="81"/>
      <c r="V123" s="81"/>
    </row>
    <row r="124" spans="1:22" s="42" customFormat="1" x14ac:dyDescent="0.2">
      <c r="A124" s="1"/>
      <c r="K124" s="1"/>
      <c r="L124" s="1"/>
      <c r="P124" s="81"/>
      <c r="Q124" s="81"/>
      <c r="R124" s="81"/>
      <c r="S124" s="81"/>
      <c r="T124" s="81"/>
      <c r="U124" s="81"/>
      <c r="V124" s="81"/>
    </row>
    <row r="125" spans="1:22" s="42" customFormat="1" x14ac:dyDescent="0.2">
      <c r="A125" s="1"/>
      <c r="K125" s="1"/>
      <c r="L125" s="1"/>
      <c r="P125" s="81"/>
      <c r="Q125" s="81"/>
      <c r="R125" s="81"/>
      <c r="S125" s="81"/>
      <c r="T125" s="81"/>
      <c r="U125" s="81"/>
      <c r="V125" s="81"/>
    </row>
    <row r="126" spans="1:22" s="42" customFormat="1" x14ac:dyDescent="0.2">
      <c r="A126" s="1"/>
      <c r="J126" s="1"/>
      <c r="K126" s="1"/>
      <c r="L126" s="1"/>
      <c r="P126" s="81"/>
      <c r="Q126" s="81"/>
      <c r="R126" s="81"/>
      <c r="S126" s="81"/>
      <c r="T126" s="81"/>
      <c r="U126" s="81"/>
      <c r="V126" s="81"/>
    </row>
    <row r="127" spans="1:22" s="42" customFormat="1" x14ac:dyDescent="0.2">
      <c r="A127" s="1"/>
      <c r="J127" s="1"/>
      <c r="K127" s="1"/>
      <c r="L127" s="1"/>
      <c r="P127" s="81"/>
      <c r="Q127" s="81"/>
      <c r="R127" s="81"/>
      <c r="S127" s="81"/>
      <c r="T127" s="81"/>
      <c r="U127" s="81"/>
      <c r="V127" s="81"/>
    </row>
    <row r="128" spans="1:22" s="42" customFormat="1" x14ac:dyDescent="0.2">
      <c r="A128" s="1"/>
      <c r="J128" s="1"/>
      <c r="K128" s="1"/>
      <c r="L128" s="1"/>
      <c r="P128" s="81"/>
      <c r="Q128" s="81"/>
      <c r="R128" s="81"/>
      <c r="S128" s="81"/>
      <c r="T128" s="81"/>
      <c r="U128" s="81"/>
      <c r="V128" s="81"/>
    </row>
    <row r="129" spans="1:23" s="42" customFormat="1" x14ac:dyDescent="0.2">
      <c r="A129" s="1"/>
      <c r="J129" s="1"/>
      <c r="K129" s="1"/>
      <c r="L129" s="1"/>
      <c r="P129" s="81"/>
      <c r="Q129" s="81"/>
      <c r="R129" s="81"/>
      <c r="S129" s="81"/>
      <c r="T129" s="81"/>
      <c r="U129" s="81"/>
      <c r="V129" s="81"/>
    </row>
    <row r="130" spans="1:23" s="42" customFormat="1" x14ac:dyDescent="0.2">
      <c r="A130" s="1"/>
      <c r="J130" s="1"/>
      <c r="K130" s="1"/>
      <c r="L130" s="1"/>
      <c r="P130" s="81"/>
      <c r="Q130" s="81"/>
      <c r="R130" s="81"/>
      <c r="S130" s="81"/>
      <c r="T130" s="81"/>
      <c r="U130" s="81"/>
      <c r="V130" s="81"/>
    </row>
    <row r="131" spans="1:23" s="42" customFormat="1" x14ac:dyDescent="0.2">
      <c r="A131" s="1"/>
      <c r="J131" s="1"/>
      <c r="K131" s="1"/>
      <c r="L131" s="1"/>
      <c r="P131" s="81"/>
      <c r="Q131" s="81"/>
      <c r="R131" s="81"/>
      <c r="S131" s="81"/>
      <c r="T131" s="81"/>
      <c r="U131" s="81"/>
      <c r="V131" s="81"/>
    </row>
    <row r="132" spans="1:23" s="42" customFormat="1" x14ac:dyDescent="0.2">
      <c r="A132" s="1"/>
      <c r="J132" s="1"/>
      <c r="K132" s="1"/>
      <c r="L132" s="1"/>
      <c r="P132" s="81"/>
      <c r="Q132" s="81"/>
      <c r="R132" s="81"/>
      <c r="S132" s="81"/>
      <c r="T132" s="81"/>
      <c r="U132" s="81"/>
      <c r="V132" s="81"/>
    </row>
    <row r="133" spans="1:23" s="42" customFormat="1" x14ac:dyDescent="0.2">
      <c r="A133" s="1"/>
      <c r="J133" s="1"/>
      <c r="K133" s="1"/>
      <c r="L133" s="1"/>
      <c r="P133" s="81"/>
      <c r="Q133" s="81"/>
      <c r="R133" s="81"/>
      <c r="S133" s="81"/>
      <c r="T133" s="81"/>
      <c r="U133" s="81"/>
      <c r="V133" s="81"/>
    </row>
    <row r="134" spans="1:23" s="42" customFormat="1" x14ac:dyDescent="0.2">
      <c r="A134" s="1"/>
      <c r="J134" s="1"/>
      <c r="K134" s="1"/>
      <c r="L134" s="1"/>
      <c r="P134" s="81"/>
      <c r="Q134" s="81"/>
      <c r="R134" s="81"/>
      <c r="S134" s="81"/>
      <c r="T134" s="81"/>
      <c r="U134" s="81"/>
      <c r="V134" s="81"/>
    </row>
    <row r="135" spans="1:23" s="42" customFormat="1" x14ac:dyDescent="0.2">
      <c r="A135" s="1"/>
      <c r="J135" s="1"/>
      <c r="K135" s="1"/>
      <c r="L135" s="1"/>
      <c r="P135" s="81"/>
      <c r="Q135" s="81"/>
      <c r="R135" s="81"/>
      <c r="S135" s="81"/>
      <c r="T135" s="81"/>
      <c r="U135" s="81"/>
      <c r="V135" s="81"/>
    </row>
    <row r="136" spans="1:23" s="42" customFormat="1" x14ac:dyDescent="0.2">
      <c r="A136" s="1"/>
      <c r="J136" s="1"/>
      <c r="K136" s="1"/>
      <c r="L136" s="1"/>
      <c r="P136" s="81"/>
      <c r="Q136" s="81"/>
      <c r="R136" s="81"/>
      <c r="S136" s="81"/>
      <c r="T136" s="81"/>
      <c r="U136" s="81"/>
      <c r="V136" s="81"/>
    </row>
    <row r="137" spans="1:23" s="42" customFormat="1" x14ac:dyDescent="0.2">
      <c r="A137" s="1"/>
      <c r="J137" s="1"/>
      <c r="K137" s="1"/>
      <c r="L137" s="1"/>
      <c r="P137" s="81"/>
      <c r="Q137" s="81"/>
      <c r="R137" s="81"/>
      <c r="S137" s="81"/>
      <c r="T137" s="81"/>
      <c r="U137" s="81"/>
      <c r="V137" s="81"/>
    </row>
    <row r="138" spans="1:23" s="42" customFormat="1" x14ac:dyDescent="0.2">
      <c r="A138" s="1"/>
      <c r="I138" s="1"/>
      <c r="J138" s="1"/>
      <c r="K138" s="1"/>
      <c r="L138" s="1"/>
      <c r="P138" s="81"/>
      <c r="Q138" s="81"/>
      <c r="R138" s="81"/>
      <c r="S138" s="81"/>
      <c r="T138" s="81"/>
      <c r="U138" s="81"/>
      <c r="V138" s="81"/>
    </row>
    <row r="139" spans="1:23" s="42" customFormat="1" x14ac:dyDescent="0.2">
      <c r="A139" s="1"/>
      <c r="I139" s="3"/>
      <c r="J139" s="3"/>
      <c r="K139" s="3"/>
      <c r="L139" s="3"/>
      <c r="P139" s="81"/>
      <c r="Q139" s="81"/>
      <c r="R139" s="81"/>
      <c r="S139" s="81"/>
      <c r="T139" s="81"/>
      <c r="U139" s="81"/>
      <c r="V139" s="81"/>
    </row>
    <row r="140" spans="1:23" s="42" customFormat="1" x14ac:dyDescent="0.2">
      <c r="A140" s="3"/>
      <c r="I140" s="3"/>
      <c r="J140" s="3"/>
      <c r="K140" s="3"/>
      <c r="L140" s="3"/>
      <c r="P140" s="81"/>
      <c r="Q140" s="81"/>
      <c r="R140" s="81"/>
      <c r="S140" s="81"/>
      <c r="T140" s="81"/>
      <c r="U140" s="81"/>
      <c r="V140" s="81"/>
    </row>
    <row r="141" spans="1:23" s="42" customFormat="1" x14ac:dyDescent="0.2">
      <c r="A141" s="3"/>
      <c r="I141" s="3"/>
      <c r="J141" s="3"/>
      <c r="K141" s="3"/>
      <c r="L141" s="3"/>
      <c r="P141" s="81"/>
      <c r="Q141" s="81"/>
      <c r="R141" s="81"/>
      <c r="S141" s="81"/>
      <c r="T141" s="81"/>
      <c r="U141" s="81"/>
      <c r="V141" s="81"/>
    </row>
    <row r="142" spans="1:23" s="42" customFormat="1" x14ac:dyDescent="0.2">
      <c r="A142" s="3"/>
      <c r="I142" s="3"/>
      <c r="J142" s="3"/>
      <c r="K142" s="3"/>
      <c r="L142" s="3"/>
      <c r="P142" s="81"/>
      <c r="Q142" s="81"/>
      <c r="R142" s="81"/>
      <c r="S142" s="81"/>
      <c r="T142" s="81"/>
      <c r="U142" s="81"/>
      <c r="V142" s="81"/>
    </row>
    <row r="143" spans="1:23" s="42" customFormat="1" x14ac:dyDescent="0.2">
      <c r="A143" s="3"/>
      <c r="I143" s="3"/>
      <c r="J143" s="3"/>
      <c r="K143" s="3"/>
      <c r="L143" s="3"/>
      <c r="P143" s="81"/>
      <c r="Q143" s="81"/>
      <c r="R143" s="81"/>
      <c r="S143" s="81"/>
      <c r="T143" s="81"/>
      <c r="U143" s="81"/>
      <c r="V143" s="81"/>
    </row>
    <row r="144" spans="1:23" s="78" customFormat="1" x14ac:dyDescent="0.2">
      <c r="A144" s="3"/>
      <c r="B144" s="42"/>
      <c r="C144" s="42"/>
      <c r="D144" s="42"/>
      <c r="E144" s="42"/>
      <c r="F144" s="42"/>
      <c r="G144" s="42"/>
      <c r="H144" s="42"/>
      <c r="I144" s="3"/>
      <c r="J144" s="3"/>
      <c r="K144" s="3"/>
      <c r="L144" s="3"/>
      <c r="M144" s="42"/>
      <c r="N144" s="42"/>
      <c r="O144" s="42"/>
      <c r="P144" s="81"/>
      <c r="Q144" s="81"/>
      <c r="R144" s="81"/>
      <c r="S144" s="81"/>
      <c r="T144" s="81"/>
      <c r="U144" s="81"/>
      <c r="V144" s="81"/>
      <c r="W144" s="42"/>
    </row>
    <row r="145" spans="1:34" s="78" customFormat="1" x14ac:dyDescent="0.2">
      <c r="A145" s="3"/>
      <c r="B145" s="42"/>
      <c r="C145" s="42"/>
      <c r="D145" s="42"/>
      <c r="E145" s="42"/>
      <c r="F145" s="42"/>
      <c r="G145" s="42"/>
      <c r="H145" s="42"/>
      <c r="I145" s="3"/>
      <c r="J145" s="3"/>
      <c r="K145" s="3"/>
      <c r="L145" s="3"/>
      <c r="M145" s="42"/>
      <c r="N145" s="42"/>
      <c r="O145" s="42"/>
      <c r="P145" s="81"/>
      <c r="Q145" s="81"/>
      <c r="R145" s="81"/>
      <c r="S145" s="81"/>
      <c r="T145" s="81"/>
      <c r="U145" s="81"/>
      <c r="V145" s="81"/>
      <c r="W145" s="42"/>
    </row>
    <row r="146" spans="1:34" s="78" customFormat="1" x14ac:dyDescent="0.2">
      <c r="A146" s="3"/>
      <c r="B146" s="42"/>
      <c r="C146" s="42"/>
      <c r="D146" s="42"/>
      <c r="E146" s="42"/>
      <c r="F146" s="42"/>
      <c r="G146" s="42"/>
      <c r="H146" s="42"/>
      <c r="I146" s="3"/>
      <c r="J146" s="3"/>
      <c r="K146" s="3"/>
      <c r="L146" s="3"/>
      <c r="M146" s="42"/>
      <c r="N146" s="42"/>
      <c r="O146" s="42"/>
      <c r="P146" s="81"/>
      <c r="Q146" s="81"/>
      <c r="R146" s="81"/>
      <c r="S146" s="81"/>
      <c r="T146" s="81"/>
      <c r="U146" s="81"/>
      <c r="V146" s="81"/>
      <c r="W146" s="42"/>
    </row>
    <row r="147" spans="1:34" s="78" customFormat="1" x14ac:dyDescent="0.2">
      <c r="A147" s="3"/>
      <c r="E147" s="42"/>
      <c r="F147" s="42"/>
      <c r="G147" s="42"/>
      <c r="H147" s="42"/>
      <c r="I147" s="3"/>
      <c r="J147" s="98"/>
      <c r="K147" s="98"/>
      <c r="L147" s="3"/>
      <c r="M147" s="42"/>
      <c r="N147" s="42"/>
      <c r="O147" s="42"/>
      <c r="P147" s="81"/>
      <c r="Q147" s="81"/>
      <c r="R147" s="81"/>
      <c r="S147" s="81"/>
      <c r="T147" s="81"/>
      <c r="U147" s="81"/>
      <c r="V147" s="81"/>
      <c r="W147" s="42"/>
    </row>
    <row r="148" spans="1:34" s="78" customFormat="1" x14ac:dyDescent="0.2">
      <c r="A148" s="3"/>
      <c r="E148" s="42"/>
      <c r="F148" s="42"/>
      <c r="G148" s="42"/>
      <c r="H148" s="42"/>
      <c r="I148" s="3"/>
      <c r="J148" s="98"/>
      <c r="K148" s="98"/>
      <c r="L148" s="3"/>
      <c r="M148" s="42"/>
      <c r="N148" s="42"/>
      <c r="O148" s="42"/>
      <c r="P148" s="81"/>
      <c r="Q148" s="81"/>
      <c r="R148" s="81"/>
      <c r="S148" s="81"/>
      <c r="T148" s="81"/>
      <c r="U148" s="81"/>
      <c r="V148" s="81"/>
      <c r="W148" s="42"/>
    </row>
    <row r="149" spans="1:34" s="78" customFormat="1" x14ac:dyDescent="0.2">
      <c r="A149" s="3"/>
      <c r="E149" s="42"/>
      <c r="F149" s="42"/>
      <c r="G149" s="42"/>
      <c r="H149" s="42"/>
      <c r="I149" s="3"/>
      <c r="J149" s="98"/>
      <c r="K149" s="98"/>
      <c r="L149" s="3"/>
      <c r="M149" s="42"/>
      <c r="N149" s="42"/>
      <c r="O149" s="42"/>
      <c r="P149" s="81"/>
      <c r="Q149" s="81"/>
      <c r="R149" s="81"/>
      <c r="S149" s="81"/>
      <c r="T149" s="81"/>
      <c r="U149" s="81"/>
      <c r="V149" s="81"/>
      <c r="W149" s="42"/>
    </row>
    <row r="150" spans="1:34" x14ac:dyDescent="0.2">
      <c r="A150" s="3"/>
      <c r="B150" s="78"/>
      <c r="C150" s="78"/>
      <c r="D150" s="78"/>
      <c r="E150" s="42"/>
      <c r="F150" s="42"/>
      <c r="G150" s="3"/>
      <c r="H150" s="3"/>
      <c r="I150" s="3"/>
      <c r="J150" s="98"/>
      <c r="K150" s="98"/>
      <c r="M150" s="42"/>
    </row>
    <row r="151" spans="1:34" x14ac:dyDescent="0.2">
      <c r="A151" s="3"/>
      <c r="B151" s="78"/>
      <c r="C151" s="78"/>
      <c r="D151" s="78"/>
      <c r="E151" s="42"/>
      <c r="F151" s="42"/>
      <c r="G151" s="3"/>
      <c r="H151" s="3"/>
      <c r="I151" s="3"/>
      <c r="J151" s="98"/>
      <c r="K151" s="98"/>
      <c r="M151" s="42"/>
    </row>
    <row r="152" spans="1:34" x14ac:dyDescent="0.2">
      <c r="A152" s="3"/>
      <c r="B152" s="78"/>
      <c r="C152" s="78"/>
      <c r="D152" s="78"/>
      <c r="E152" s="42"/>
      <c r="F152" s="42"/>
      <c r="G152" s="3"/>
      <c r="H152" s="3"/>
      <c r="I152" s="3"/>
      <c r="J152" s="98"/>
      <c r="K152" s="98"/>
      <c r="M152" s="42"/>
    </row>
    <row r="153" spans="1:34" x14ac:dyDescent="0.2">
      <c r="A153" s="3"/>
      <c r="E153" s="42"/>
      <c r="F153" s="3"/>
      <c r="G153" s="3"/>
      <c r="H153" s="3"/>
      <c r="I153" s="3"/>
      <c r="M153" s="42"/>
    </row>
    <row r="154" spans="1:34" x14ac:dyDescent="0.2">
      <c r="A154" s="3"/>
      <c r="E154" s="42"/>
      <c r="F154" s="3"/>
      <c r="G154" s="3"/>
      <c r="H154" s="3"/>
      <c r="I154" s="3"/>
      <c r="M154" s="42"/>
    </row>
    <row r="155" spans="1:34" x14ac:dyDescent="0.2">
      <c r="A155" s="3"/>
      <c r="E155" s="42"/>
      <c r="F155" s="3"/>
      <c r="G155" s="3"/>
      <c r="H155" s="3"/>
      <c r="I155" s="3"/>
      <c r="M155" s="42"/>
    </row>
    <row r="156" spans="1:34" x14ac:dyDescent="0.2">
      <c r="A156" s="3"/>
      <c r="E156" s="42"/>
      <c r="F156" s="3"/>
      <c r="G156" s="3"/>
      <c r="H156" s="3"/>
      <c r="I156" s="3"/>
      <c r="M156" s="42"/>
    </row>
    <row r="157" spans="1:34" x14ac:dyDescent="0.2">
      <c r="A157" s="3"/>
      <c r="E157" s="42"/>
      <c r="F157" s="42"/>
      <c r="G157" s="3"/>
      <c r="H157" s="3"/>
      <c r="I157" s="3"/>
      <c r="M157" s="42"/>
    </row>
    <row r="158" spans="1:34" x14ac:dyDescent="0.2">
      <c r="A158" s="3"/>
      <c r="E158" s="42"/>
      <c r="F158" s="42"/>
      <c r="G158" s="3"/>
      <c r="H158" s="3"/>
      <c r="I158" s="3"/>
      <c r="M158" s="42"/>
    </row>
    <row r="159" spans="1:34" x14ac:dyDescent="0.2">
      <c r="A159" s="3"/>
      <c r="E159" s="42"/>
      <c r="F159" s="42"/>
      <c r="G159" s="3"/>
      <c r="H159" s="3"/>
      <c r="I159" s="3"/>
      <c r="M159" s="42"/>
    </row>
    <row r="160" spans="1:34" s="81" customFormat="1" x14ac:dyDescent="0.2">
      <c r="A160" s="3"/>
      <c r="B160" s="52"/>
      <c r="C160" s="52"/>
      <c r="D160" s="52"/>
      <c r="E160" s="42"/>
      <c r="F160" s="42"/>
      <c r="G160" s="3"/>
      <c r="H160" s="3"/>
      <c r="I160" s="3"/>
      <c r="J160" s="52"/>
      <c r="K160" s="52"/>
      <c r="L160" s="3"/>
      <c r="M160" s="42"/>
      <c r="N160" s="42"/>
      <c r="O160" s="42"/>
      <c r="W160" s="42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</row>
    <row r="161" spans="1:34" s="81" customFormat="1" x14ac:dyDescent="0.2">
      <c r="A161" s="3"/>
      <c r="B161" s="52"/>
      <c r="C161" s="52"/>
      <c r="D161" s="52"/>
      <c r="E161" s="42"/>
      <c r="F161" s="42"/>
      <c r="G161" s="3"/>
      <c r="H161" s="3"/>
      <c r="I161" s="3"/>
      <c r="J161" s="52"/>
      <c r="K161" s="52"/>
      <c r="L161" s="3"/>
      <c r="M161" s="42"/>
      <c r="N161" s="42"/>
      <c r="O161" s="42"/>
      <c r="W161" s="42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</row>
    <row r="162" spans="1:34" s="81" customFormat="1" x14ac:dyDescent="0.2">
      <c r="A162" s="3"/>
      <c r="B162" s="52"/>
      <c r="C162" s="52"/>
      <c r="D162" s="52"/>
      <c r="E162" s="42"/>
      <c r="F162" s="3"/>
      <c r="G162" s="3"/>
      <c r="H162" s="3"/>
      <c r="I162" s="3"/>
      <c r="J162" s="52"/>
      <c r="K162" s="52"/>
      <c r="L162" s="3"/>
      <c r="M162" s="42"/>
      <c r="N162" s="42"/>
      <c r="O162" s="42"/>
      <c r="W162" s="42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</row>
    <row r="163" spans="1:34" s="81" customFormat="1" x14ac:dyDescent="0.2">
      <c r="A163" s="3"/>
      <c r="B163" s="52"/>
      <c r="C163" s="52"/>
      <c r="D163" s="52"/>
      <c r="E163" s="42"/>
      <c r="F163" s="3"/>
      <c r="G163" s="3"/>
      <c r="H163" s="3"/>
      <c r="I163" s="3"/>
      <c r="J163" s="52"/>
      <c r="K163" s="52"/>
      <c r="L163" s="3"/>
      <c r="M163" s="42"/>
      <c r="N163" s="42"/>
      <c r="O163" s="42"/>
      <c r="W163" s="42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</row>
    <row r="164" spans="1:34" s="81" customFormat="1" x14ac:dyDescent="0.2">
      <c r="A164" s="3"/>
      <c r="B164" s="52"/>
      <c r="C164" s="52"/>
      <c r="D164" s="52"/>
      <c r="E164" s="42"/>
      <c r="F164" s="3"/>
      <c r="G164" s="3"/>
      <c r="H164" s="3"/>
      <c r="I164" s="3"/>
      <c r="J164" s="52"/>
      <c r="K164" s="52"/>
      <c r="L164" s="3"/>
      <c r="M164" s="42"/>
      <c r="N164" s="42"/>
      <c r="O164" s="42"/>
      <c r="W164" s="42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</row>
    <row r="165" spans="1:34" s="81" customFormat="1" x14ac:dyDescent="0.2">
      <c r="A165" s="3"/>
      <c r="B165" s="52"/>
      <c r="C165" s="52"/>
      <c r="D165" s="52"/>
      <c r="E165" s="42"/>
      <c r="F165" s="3"/>
      <c r="G165" s="3"/>
      <c r="H165" s="3"/>
      <c r="I165" s="3"/>
      <c r="J165" s="52"/>
      <c r="K165" s="52"/>
      <c r="L165" s="3"/>
      <c r="M165" s="42"/>
      <c r="N165" s="42"/>
      <c r="O165" s="42"/>
      <c r="W165" s="42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</row>
    <row r="166" spans="1:34" s="81" customFormat="1" x14ac:dyDescent="0.2">
      <c r="A166" s="3"/>
      <c r="B166" s="52"/>
      <c r="C166" s="52"/>
      <c r="D166" s="52"/>
      <c r="E166" s="42"/>
      <c r="F166" s="3"/>
      <c r="G166" s="3"/>
      <c r="H166" s="3"/>
      <c r="I166" s="3"/>
      <c r="J166" s="52"/>
      <c r="K166" s="52"/>
      <c r="L166" s="3"/>
      <c r="M166" s="42"/>
      <c r="N166" s="42"/>
      <c r="O166" s="42"/>
      <c r="W166" s="42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</row>
    <row r="167" spans="1:34" s="81" customFormat="1" x14ac:dyDescent="0.2">
      <c r="A167" s="3"/>
      <c r="B167" s="52"/>
      <c r="C167" s="52"/>
      <c r="D167" s="52"/>
      <c r="E167" s="42"/>
      <c r="F167" s="3"/>
      <c r="G167" s="3"/>
      <c r="H167" s="3"/>
      <c r="I167" s="3"/>
      <c r="J167" s="52"/>
      <c r="K167" s="52"/>
      <c r="L167" s="3"/>
      <c r="M167" s="42"/>
      <c r="N167" s="42"/>
      <c r="O167" s="42"/>
      <c r="W167" s="42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</row>
    <row r="168" spans="1:34" s="81" customFormat="1" x14ac:dyDescent="0.2">
      <c r="A168" s="3"/>
      <c r="B168" s="52"/>
      <c r="C168" s="52"/>
      <c r="D168" s="52"/>
      <c r="E168" s="42"/>
      <c r="F168" s="3"/>
      <c r="G168" s="3"/>
      <c r="H168" s="3"/>
      <c r="I168" s="3"/>
      <c r="J168" s="52"/>
      <c r="K168" s="52"/>
      <c r="L168" s="3"/>
      <c r="M168" s="42"/>
      <c r="N168" s="42"/>
      <c r="O168" s="42"/>
      <c r="W168" s="42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</row>
    <row r="169" spans="1:34" s="81" customFormat="1" x14ac:dyDescent="0.2">
      <c r="A169" s="3"/>
      <c r="B169" s="52"/>
      <c r="C169" s="52"/>
      <c r="D169" s="52"/>
      <c r="E169" s="3"/>
      <c r="F169" s="3"/>
      <c r="G169" s="3"/>
      <c r="H169" s="3"/>
      <c r="I169" s="3"/>
      <c r="J169" s="52"/>
      <c r="K169" s="52"/>
      <c r="L169" s="3"/>
      <c r="M169" s="42"/>
      <c r="N169" s="42"/>
      <c r="O169" s="42"/>
      <c r="W169" s="42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</row>
    <row r="170" spans="1:34" s="81" customFormat="1" x14ac:dyDescent="0.2">
      <c r="A170" s="3"/>
      <c r="B170" s="52"/>
      <c r="C170" s="52"/>
      <c r="D170" s="52"/>
      <c r="E170" s="3"/>
      <c r="F170" s="3"/>
      <c r="G170" s="3"/>
      <c r="H170" s="3"/>
      <c r="I170" s="3"/>
      <c r="J170" s="52"/>
      <c r="K170" s="52"/>
      <c r="L170" s="3"/>
      <c r="M170" s="42"/>
      <c r="N170" s="42"/>
      <c r="O170" s="42"/>
      <c r="W170" s="42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</row>
    <row r="171" spans="1:34" s="81" customFormat="1" x14ac:dyDescent="0.2">
      <c r="A171" s="3"/>
      <c r="B171" s="52"/>
      <c r="C171" s="52"/>
      <c r="D171" s="52"/>
      <c r="E171" s="3"/>
      <c r="F171" s="3"/>
      <c r="G171" s="3"/>
      <c r="H171" s="3"/>
      <c r="I171" s="3"/>
      <c r="J171" s="52"/>
      <c r="K171" s="52"/>
      <c r="L171" s="3"/>
      <c r="M171" s="42"/>
      <c r="N171" s="42"/>
      <c r="O171" s="42"/>
      <c r="W171" s="42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</row>
    <row r="172" spans="1:34" s="81" customFormat="1" x14ac:dyDescent="0.2">
      <c r="A172" s="3"/>
      <c r="B172" s="52"/>
      <c r="C172" s="52"/>
      <c r="D172" s="52"/>
      <c r="E172" s="3"/>
      <c r="F172" s="3"/>
      <c r="G172" s="3"/>
      <c r="H172" s="3"/>
      <c r="I172" s="3"/>
      <c r="J172" s="52"/>
      <c r="K172" s="52"/>
      <c r="L172" s="3"/>
      <c r="M172" s="42"/>
      <c r="N172" s="42"/>
      <c r="O172" s="42"/>
      <c r="W172" s="42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</row>
    <row r="173" spans="1:34" s="81" customFormat="1" x14ac:dyDescent="0.2">
      <c r="A173" s="3"/>
      <c r="B173" s="52"/>
      <c r="C173" s="52"/>
      <c r="D173" s="52"/>
      <c r="E173" s="3"/>
      <c r="F173" s="3"/>
      <c r="G173" s="3"/>
      <c r="H173" s="3"/>
      <c r="I173" s="3"/>
      <c r="J173" s="52"/>
      <c r="K173" s="52"/>
      <c r="L173" s="3"/>
      <c r="M173" s="42"/>
      <c r="N173" s="42"/>
      <c r="O173" s="42"/>
      <c r="W173" s="42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</row>
    <row r="174" spans="1:34" s="81" customFormat="1" x14ac:dyDescent="0.2">
      <c r="A174" s="3"/>
      <c r="B174" s="52"/>
      <c r="C174" s="52"/>
      <c r="D174" s="52"/>
      <c r="E174" s="3"/>
      <c r="F174" s="3"/>
      <c r="G174" s="3"/>
      <c r="H174" s="3"/>
      <c r="I174" s="3"/>
      <c r="J174" s="52"/>
      <c r="K174" s="52"/>
      <c r="L174" s="3"/>
      <c r="M174" s="42"/>
      <c r="N174" s="42"/>
      <c r="O174" s="42"/>
      <c r="W174" s="42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</row>
    <row r="175" spans="1:34" s="81" customForma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52"/>
      <c r="K175" s="52"/>
      <c r="L175" s="3"/>
      <c r="M175" s="42"/>
      <c r="N175" s="42"/>
      <c r="O175" s="42"/>
      <c r="W175" s="42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</row>
    <row r="176" spans="1:34" s="81" customForma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52"/>
      <c r="K176" s="52"/>
      <c r="L176" s="3"/>
      <c r="M176" s="42"/>
      <c r="N176" s="42"/>
      <c r="O176" s="42"/>
      <c r="W176" s="42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</row>
    <row r="177" spans="1:34" s="81" customForma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52"/>
      <c r="K177" s="52"/>
      <c r="L177" s="3"/>
      <c r="M177" s="42"/>
      <c r="N177" s="42"/>
      <c r="O177" s="42"/>
      <c r="W177" s="42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</row>
    <row r="178" spans="1:34" s="81" customFormat="1" x14ac:dyDescent="0.2">
      <c r="A178" s="3"/>
      <c r="B178" s="3"/>
      <c r="C178" s="3"/>
      <c r="D178" s="3"/>
      <c r="E178" s="3"/>
      <c r="F178" s="3"/>
      <c r="G178" s="52"/>
      <c r="H178" s="52"/>
      <c r="I178" s="52"/>
      <c r="J178" s="52"/>
      <c r="K178" s="52"/>
      <c r="L178" s="3"/>
      <c r="M178" s="42"/>
      <c r="N178" s="42"/>
      <c r="O178" s="42"/>
      <c r="W178" s="42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</row>
    <row r="179" spans="1:34" s="81" customFormat="1" x14ac:dyDescent="0.2">
      <c r="A179" s="3"/>
      <c r="B179" s="3"/>
      <c r="C179" s="3"/>
      <c r="D179" s="3"/>
      <c r="E179" s="3"/>
      <c r="F179" s="3"/>
      <c r="G179" s="52"/>
      <c r="H179" s="52"/>
      <c r="I179" s="52"/>
      <c r="J179" s="52"/>
      <c r="K179" s="52"/>
      <c r="L179" s="3"/>
      <c r="M179" s="42"/>
      <c r="N179" s="42"/>
      <c r="O179" s="42"/>
      <c r="W179" s="42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</row>
    <row r="180" spans="1:34" s="81" customFormat="1" x14ac:dyDescent="0.2">
      <c r="A180" s="3"/>
      <c r="B180" s="3"/>
      <c r="C180" s="3"/>
      <c r="D180" s="3"/>
      <c r="E180" s="3"/>
      <c r="F180" s="3"/>
      <c r="G180" s="52"/>
      <c r="H180" s="52"/>
      <c r="I180" s="52"/>
      <c r="J180" s="52"/>
      <c r="K180" s="52"/>
      <c r="L180" s="3"/>
      <c r="M180" s="42"/>
      <c r="N180" s="42"/>
      <c r="O180" s="42"/>
      <c r="W180" s="42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</row>
    <row r="181" spans="1:34" s="81" customFormat="1" x14ac:dyDescent="0.2">
      <c r="A181" s="3"/>
      <c r="B181" s="3"/>
      <c r="C181" s="3"/>
      <c r="D181" s="3"/>
      <c r="E181" s="3"/>
      <c r="F181" s="3"/>
      <c r="G181" s="52"/>
      <c r="H181" s="52"/>
      <c r="I181" s="52"/>
      <c r="J181" s="52"/>
      <c r="K181" s="52"/>
      <c r="L181" s="3"/>
      <c r="M181" s="42"/>
      <c r="N181" s="42"/>
      <c r="O181" s="42"/>
      <c r="W181" s="42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</row>
    <row r="182" spans="1:34" s="81" customFormat="1" x14ac:dyDescent="0.2">
      <c r="A182" s="3"/>
      <c r="B182" s="3"/>
      <c r="C182" s="3"/>
      <c r="D182" s="3"/>
      <c r="E182" s="3"/>
      <c r="F182" s="3"/>
      <c r="G182" s="52"/>
      <c r="H182" s="52"/>
      <c r="I182" s="52"/>
      <c r="J182" s="52"/>
      <c r="K182" s="52"/>
      <c r="L182" s="3"/>
      <c r="M182" s="42"/>
      <c r="N182" s="42"/>
      <c r="O182" s="42"/>
      <c r="W182" s="42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</row>
    <row r="183" spans="1:34" s="81" customFormat="1" x14ac:dyDescent="0.2">
      <c r="A183" s="3"/>
      <c r="B183" s="3"/>
      <c r="C183" s="3"/>
      <c r="D183" s="3"/>
      <c r="E183" s="3"/>
      <c r="F183" s="3"/>
      <c r="G183" s="52"/>
      <c r="H183" s="52"/>
      <c r="I183" s="52"/>
      <c r="J183" s="52"/>
      <c r="K183" s="52"/>
      <c r="L183" s="3"/>
      <c r="M183" s="42"/>
      <c r="N183" s="42"/>
      <c r="O183" s="42"/>
      <c r="W183" s="42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</row>
    <row r="184" spans="1:34" s="81" customFormat="1" x14ac:dyDescent="0.2">
      <c r="A184" s="3"/>
      <c r="B184" s="3"/>
      <c r="C184" s="3"/>
      <c r="D184" s="3"/>
      <c r="E184" s="3"/>
      <c r="F184" s="3"/>
      <c r="G184" s="52"/>
      <c r="H184" s="52"/>
      <c r="I184" s="52"/>
      <c r="J184" s="52"/>
      <c r="K184" s="52"/>
      <c r="L184" s="3"/>
      <c r="M184" s="42"/>
      <c r="N184" s="42"/>
      <c r="O184" s="42"/>
      <c r="W184" s="42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</row>
    <row r="185" spans="1:34" s="81" customFormat="1" x14ac:dyDescent="0.2">
      <c r="A185" s="3"/>
      <c r="B185" s="3"/>
      <c r="C185" s="3"/>
      <c r="D185" s="3"/>
      <c r="E185" s="3"/>
      <c r="F185" s="3"/>
      <c r="G185" s="52"/>
      <c r="H185" s="52"/>
      <c r="I185" s="52"/>
      <c r="J185" s="52"/>
      <c r="K185" s="52"/>
      <c r="L185" s="3"/>
      <c r="M185" s="42"/>
      <c r="N185" s="42"/>
      <c r="O185" s="42"/>
      <c r="W185" s="42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</row>
    <row r="186" spans="1:34" s="81" customFormat="1" x14ac:dyDescent="0.2">
      <c r="A186" s="3"/>
      <c r="B186" s="3"/>
      <c r="C186" s="3"/>
      <c r="D186" s="3"/>
      <c r="E186" s="3"/>
      <c r="F186" s="3"/>
      <c r="G186" s="52"/>
      <c r="H186" s="52"/>
      <c r="I186" s="52"/>
      <c r="J186" s="52"/>
      <c r="K186" s="52"/>
      <c r="L186" s="3"/>
      <c r="M186" s="42"/>
      <c r="N186" s="42"/>
      <c r="O186" s="42"/>
      <c r="W186" s="42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</row>
    <row r="187" spans="1:34" s="81" customFormat="1" x14ac:dyDescent="0.2">
      <c r="A187" s="3"/>
      <c r="B187" s="3"/>
      <c r="C187" s="3"/>
      <c r="D187" s="3"/>
      <c r="E187" s="3"/>
      <c r="F187" s="3"/>
      <c r="G187" s="52"/>
      <c r="H187" s="52"/>
      <c r="I187" s="52"/>
      <c r="J187" s="52"/>
      <c r="K187" s="52"/>
      <c r="L187" s="3"/>
      <c r="M187" s="42"/>
      <c r="N187" s="42"/>
      <c r="O187" s="42"/>
      <c r="W187" s="42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</row>
    <row r="188" spans="1:34" s="81" customFormat="1" x14ac:dyDescent="0.2">
      <c r="A188" s="3"/>
      <c r="B188" s="3"/>
      <c r="C188" s="3"/>
      <c r="D188" s="3"/>
      <c r="E188" s="3"/>
      <c r="F188" s="3"/>
      <c r="G188" s="52"/>
      <c r="H188" s="52"/>
      <c r="I188" s="52"/>
      <c r="J188" s="52"/>
      <c r="K188" s="52"/>
      <c r="L188" s="3"/>
      <c r="M188" s="42"/>
      <c r="N188" s="42"/>
      <c r="O188" s="42"/>
      <c r="W188" s="42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</row>
    <row r="189" spans="1:34" s="81" customFormat="1" x14ac:dyDescent="0.2">
      <c r="A189" s="3"/>
      <c r="B189" s="3"/>
      <c r="C189" s="3"/>
      <c r="D189" s="3"/>
      <c r="E189" s="3"/>
      <c r="F189" s="3"/>
      <c r="G189" s="52"/>
      <c r="H189" s="52"/>
      <c r="I189" s="52"/>
      <c r="J189" s="52"/>
      <c r="K189" s="52"/>
      <c r="L189" s="3"/>
      <c r="M189" s="42"/>
      <c r="N189" s="42"/>
      <c r="O189" s="42"/>
      <c r="W189" s="42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</row>
    <row r="190" spans="1:34" s="81" customFormat="1" x14ac:dyDescent="0.2">
      <c r="A190" s="3"/>
      <c r="B190" s="3"/>
      <c r="C190" s="3"/>
      <c r="D190" s="3"/>
      <c r="E190" s="3"/>
      <c r="F190" s="3"/>
      <c r="G190" s="52"/>
      <c r="H190" s="52"/>
      <c r="I190" s="52"/>
      <c r="J190" s="52"/>
      <c r="K190" s="52"/>
      <c r="L190" s="3"/>
      <c r="M190" s="42"/>
      <c r="N190" s="42"/>
      <c r="O190" s="42"/>
      <c r="W190" s="42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</row>
    <row r="191" spans="1:34" s="81" customFormat="1" x14ac:dyDescent="0.2">
      <c r="A191" s="3"/>
      <c r="B191" s="3"/>
      <c r="C191" s="3"/>
      <c r="D191" s="3"/>
      <c r="E191" s="3"/>
      <c r="F191" s="3"/>
      <c r="G191" s="52"/>
      <c r="H191" s="52"/>
      <c r="I191" s="52"/>
      <c r="J191" s="52"/>
      <c r="K191" s="52"/>
      <c r="L191" s="3"/>
      <c r="M191" s="42"/>
      <c r="N191" s="42"/>
      <c r="O191" s="42"/>
      <c r="W191" s="42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</row>
    <row r="192" spans="1:34" s="81" customFormat="1" x14ac:dyDescent="0.2">
      <c r="A192" s="3"/>
      <c r="B192" s="3"/>
      <c r="C192" s="3"/>
      <c r="D192" s="3"/>
      <c r="E192" s="3"/>
      <c r="F192" s="3"/>
      <c r="G192" s="52"/>
      <c r="H192" s="52"/>
      <c r="I192" s="52"/>
      <c r="J192" s="52"/>
      <c r="K192" s="52"/>
      <c r="L192" s="3"/>
      <c r="M192" s="42"/>
      <c r="N192" s="42"/>
      <c r="O192" s="42"/>
      <c r="W192" s="42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</row>
    <row r="193" spans="1:34" s="81" customFormat="1" x14ac:dyDescent="0.2">
      <c r="A193" s="3"/>
      <c r="B193" s="3"/>
      <c r="C193" s="3"/>
      <c r="D193" s="3"/>
      <c r="E193" s="3"/>
      <c r="F193" s="3"/>
      <c r="G193" s="52"/>
      <c r="H193" s="52"/>
      <c r="I193" s="52"/>
      <c r="J193" s="52"/>
      <c r="K193" s="52"/>
      <c r="L193" s="3"/>
      <c r="M193" s="42"/>
      <c r="N193" s="42"/>
      <c r="O193" s="42"/>
      <c r="W193" s="42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</row>
    <row r="194" spans="1:34" s="81" customFormat="1" x14ac:dyDescent="0.2">
      <c r="A194" s="3"/>
      <c r="B194" s="3"/>
      <c r="C194" s="3"/>
      <c r="D194" s="3"/>
      <c r="E194" s="3"/>
      <c r="F194" s="3"/>
      <c r="G194" s="52"/>
      <c r="H194" s="52"/>
      <c r="I194" s="52"/>
      <c r="J194" s="52"/>
      <c r="K194" s="52"/>
      <c r="L194" s="3"/>
      <c r="M194" s="42"/>
      <c r="N194" s="42"/>
      <c r="O194" s="42"/>
      <c r="W194" s="42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</row>
    <row r="195" spans="1:34" s="81" customFormat="1" x14ac:dyDescent="0.2">
      <c r="A195" s="3"/>
      <c r="B195" s="3"/>
      <c r="C195" s="3"/>
      <c r="D195" s="3"/>
      <c r="E195" s="3"/>
      <c r="F195" s="3"/>
      <c r="G195" s="52"/>
      <c r="H195" s="52"/>
      <c r="I195" s="52"/>
      <c r="J195" s="52"/>
      <c r="K195" s="52"/>
      <c r="L195" s="3"/>
      <c r="M195" s="42"/>
      <c r="N195" s="42"/>
      <c r="O195" s="42"/>
      <c r="W195" s="42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</row>
    <row r="196" spans="1:34" s="81" customFormat="1" x14ac:dyDescent="0.2">
      <c r="A196" s="3"/>
      <c r="B196" s="3"/>
      <c r="C196" s="3"/>
      <c r="D196" s="3"/>
      <c r="E196" s="3"/>
      <c r="F196" s="3"/>
      <c r="G196" s="52"/>
      <c r="H196" s="52"/>
      <c r="I196" s="52"/>
      <c r="J196" s="52"/>
      <c r="K196" s="52"/>
      <c r="L196" s="3"/>
      <c r="M196" s="42"/>
      <c r="N196" s="42"/>
      <c r="O196" s="42"/>
      <c r="W196" s="42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</row>
    <row r="197" spans="1:34" s="81" customFormat="1" x14ac:dyDescent="0.2">
      <c r="A197" s="3"/>
      <c r="B197" s="3"/>
      <c r="C197" s="3"/>
      <c r="D197" s="3"/>
      <c r="E197" s="3"/>
      <c r="F197" s="3"/>
      <c r="G197" s="52"/>
      <c r="H197" s="52"/>
      <c r="I197" s="52"/>
      <c r="J197" s="52"/>
      <c r="K197" s="52"/>
      <c r="L197" s="3"/>
      <c r="M197" s="42"/>
      <c r="N197" s="42"/>
      <c r="O197" s="42"/>
      <c r="W197" s="42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</row>
    <row r="198" spans="1:34" s="81" customFormat="1" x14ac:dyDescent="0.2">
      <c r="A198" s="3"/>
      <c r="B198" s="3"/>
      <c r="C198" s="3"/>
      <c r="D198" s="3"/>
      <c r="E198" s="3"/>
      <c r="F198" s="3"/>
      <c r="G198" s="52"/>
      <c r="H198" s="52"/>
      <c r="I198" s="52"/>
      <c r="J198" s="52"/>
      <c r="K198" s="52"/>
      <c r="L198" s="3"/>
      <c r="M198" s="42"/>
      <c r="N198" s="42"/>
      <c r="O198" s="42"/>
      <c r="W198" s="42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</row>
    <row r="199" spans="1:34" s="81" customFormat="1" x14ac:dyDescent="0.2">
      <c r="A199" s="3"/>
      <c r="B199" s="3"/>
      <c r="C199" s="3"/>
      <c r="D199" s="3"/>
      <c r="E199" s="3"/>
      <c r="F199" s="3"/>
      <c r="G199" s="52"/>
      <c r="H199" s="52"/>
      <c r="I199" s="52"/>
      <c r="J199" s="52"/>
      <c r="K199" s="52"/>
      <c r="L199" s="3"/>
      <c r="M199" s="42"/>
      <c r="N199" s="42"/>
      <c r="O199" s="42"/>
      <c r="W199" s="42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</row>
    <row r="200" spans="1:34" s="81" customFormat="1" x14ac:dyDescent="0.2">
      <c r="A200" s="3"/>
      <c r="B200" s="3"/>
      <c r="C200" s="3"/>
      <c r="D200" s="3"/>
      <c r="E200" s="3"/>
      <c r="F200" s="3"/>
      <c r="G200" s="52"/>
      <c r="H200" s="52"/>
      <c r="I200" s="52"/>
      <c r="J200" s="52"/>
      <c r="K200" s="52"/>
      <c r="L200" s="3"/>
      <c r="M200" s="42"/>
      <c r="N200" s="42"/>
      <c r="O200" s="42"/>
      <c r="W200" s="42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</row>
    <row r="201" spans="1:34" s="81" customFormat="1" x14ac:dyDescent="0.2">
      <c r="A201" s="3"/>
      <c r="B201" s="3"/>
      <c r="C201" s="3"/>
      <c r="D201" s="3"/>
      <c r="E201" s="3"/>
      <c r="F201" s="3"/>
      <c r="G201" s="52"/>
      <c r="H201" s="52"/>
      <c r="I201" s="52"/>
      <c r="J201" s="52"/>
      <c r="K201" s="52"/>
      <c r="L201" s="3"/>
      <c r="M201" s="42"/>
      <c r="N201" s="42"/>
      <c r="O201" s="42"/>
      <c r="W201" s="42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</row>
    <row r="202" spans="1:34" s="81" customFormat="1" x14ac:dyDescent="0.2">
      <c r="A202" s="3"/>
      <c r="B202" s="3"/>
      <c r="C202" s="3"/>
      <c r="D202" s="3"/>
      <c r="E202" s="3"/>
      <c r="F202" s="3"/>
      <c r="G202" s="52"/>
      <c r="H202" s="52"/>
      <c r="I202" s="52"/>
      <c r="J202" s="52"/>
      <c r="K202" s="52"/>
      <c r="L202" s="3"/>
      <c r="M202" s="42"/>
      <c r="N202" s="42"/>
      <c r="O202" s="42"/>
      <c r="W202" s="42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</row>
    <row r="203" spans="1:34" s="81" customFormat="1" x14ac:dyDescent="0.2">
      <c r="A203" s="3"/>
      <c r="B203" s="3"/>
      <c r="C203" s="3"/>
      <c r="D203" s="3"/>
      <c r="E203" s="3"/>
      <c r="F203" s="3"/>
      <c r="G203" s="52"/>
      <c r="H203" s="52"/>
      <c r="I203" s="52"/>
      <c r="J203" s="52"/>
      <c r="K203" s="52"/>
      <c r="L203" s="3"/>
      <c r="M203" s="42"/>
      <c r="N203" s="42"/>
      <c r="O203" s="42"/>
      <c r="W203" s="42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</row>
    <row r="204" spans="1:34" s="81" customFormat="1" x14ac:dyDescent="0.2">
      <c r="A204" s="3"/>
      <c r="B204" s="3"/>
      <c r="C204" s="3"/>
      <c r="D204" s="3"/>
      <c r="E204" s="3"/>
      <c r="F204" s="3"/>
      <c r="G204" s="52"/>
      <c r="H204" s="52"/>
      <c r="I204" s="52"/>
      <c r="J204" s="52"/>
      <c r="K204" s="52"/>
      <c r="L204" s="3"/>
      <c r="M204" s="42"/>
      <c r="N204" s="42"/>
      <c r="O204" s="42"/>
      <c r="W204" s="42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</row>
    <row r="205" spans="1:34" s="81" customFormat="1" x14ac:dyDescent="0.2">
      <c r="A205" s="3"/>
      <c r="B205" s="3"/>
      <c r="C205" s="3"/>
      <c r="D205" s="3"/>
      <c r="E205" s="3"/>
      <c r="F205" s="3"/>
      <c r="G205" s="52"/>
      <c r="H205" s="52"/>
      <c r="I205" s="52"/>
      <c r="J205" s="52"/>
      <c r="K205" s="52"/>
      <c r="L205" s="3"/>
      <c r="M205" s="42"/>
      <c r="N205" s="42"/>
      <c r="O205" s="42"/>
      <c r="W205" s="42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</row>
    <row r="206" spans="1:34" s="81" customFormat="1" x14ac:dyDescent="0.2">
      <c r="A206" s="3"/>
      <c r="B206" s="3"/>
      <c r="C206" s="3"/>
      <c r="D206" s="3"/>
      <c r="E206" s="3"/>
      <c r="F206" s="3"/>
      <c r="G206" s="52"/>
      <c r="H206" s="52"/>
      <c r="I206" s="52"/>
      <c r="J206" s="52"/>
      <c r="K206" s="52"/>
      <c r="L206" s="3"/>
      <c r="M206" s="42"/>
      <c r="N206" s="42"/>
      <c r="O206" s="42"/>
      <c r="W206" s="42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</row>
    <row r="207" spans="1:34" s="81" customFormat="1" x14ac:dyDescent="0.2">
      <c r="A207" s="3"/>
      <c r="B207" s="3"/>
      <c r="C207" s="3"/>
      <c r="D207" s="3"/>
      <c r="E207" s="3"/>
      <c r="F207" s="3"/>
      <c r="G207" s="52"/>
      <c r="H207" s="52"/>
      <c r="I207" s="52"/>
      <c r="J207" s="52"/>
      <c r="K207" s="52"/>
      <c r="L207" s="3"/>
      <c r="M207" s="42"/>
      <c r="N207" s="42"/>
      <c r="O207" s="42"/>
      <c r="W207" s="42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</row>
    <row r="208" spans="1:34" s="81" customFormat="1" x14ac:dyDescent="0.2">
      <c r="A208" s="3"/>
      <c r="B208" s="3"/>
      <c r="C208" s="3"/>
      <c r="D208" s="3"/>
      <c r="E208" s="3"/>
      <c r="F208" s="3"/>
      <c r="G208" s="52"/>
      <c r="H208" s="52"/>
      <c r="I208" s="52"/>
      <c r="J208" s="52"/>
      <c r="K208" s="52"/>
      <c r="L208" s="3"/>
      <c r="M208" s="42"/>
      <c r="N208" s="42"/>
      <c r="O208" s="42"/>
      <c r="W208" s="42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</row>
    <row r="209" spans="1:34" s="81" customFormat="1" x14ac:dyDescent="0.2">
      <c r="A209" s="3"/>
      <c r="B209" s="3"/>
      <c r="C209" s="3"/>
      <c r="D209" s="3"/>
      <c r="E209" s="3"/>
      <c r="F209" s="3"/>
      <c r="G209" s="52"/>
      <c r="H209" s="52"/>
      <c r="I209" s="52"/>
      <c r="J209" s="52"/>
      <c r="K209" s="52"/>
      <c r="L209" s="3"/>
      <c r="M209" s="42"/>
      <c r="N209" s="42"/>
      <c r="O209" s="42"/>
      <c r="W209" s="42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</row>
    <row r="210" spans="1:34" s="81" customFormat="1" x14ac:dyDescent="0.2">
      <c r="A210" s="3"/>
      <c r="B210" s="3"/>
      <c r="C210" s="3"/>
      <c r="D210" s="3"/>
      <c r="E210" s="3"/>
      <c r="F210" s="3"/>
      <c r="G210" s="52"/>
      <c r="H210" s="52"/>
      <c r="I210" s="52"/>
      <c r="J210" s="52"/>
      <c r="K210" s="52"/>
      <c r="L210" s="3"/>
      <c r="M210" s="42"/>
      <c r="N210" s="42"/>
      <c r="O210" s="42"/>
      <c r="W210" s="42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</row>
    <row r="211" spans="1:34" s="81" customFormat="1" x14ac:dyDescent="0.2">
      <c r="A211" s="3"/>
      <c r="B211" s="3"/>
      <c r="C211" s="3"/>
      <c r="D211" s="3"/>
      <c r="E211" s="3"/>
      <c r="F211" s="52"/>
      <c r="G211" s="52"/>
      <c r="H211" s="52"/>
      <c r="I211" s="52"/>
      <c r="J211" s="52"/>
      <c r="K211" s="52"/>
      <c r="L211" s="3"/>
      <c r="M211" s="42"/>
      <c r="N211" s="42"/>
      <c r="O211" s="42"/>
      <c r="W211" s="42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</row>
    <row r="212" spans="1:34" s="81" customFormat="1" x14ac:dyDescent="0.2">
      <c r="A212" s="52"/>
      <c r="B212" s="3"/>
      <c r="C212" s="3"/>
      <c r="D212" s="3"/>
      <c r="E212" s="3"/>
      <c r="F212" s="52"/>
      <c r="G212" s="52"/>
      <c r="H212" s="52"/>
      <c r="I212" s="52"/>
      <c r="J212" s="52"/>
      <c r="K212" s="52"/>
      <c r="L212" s="3"/>
      <c r="M212" s="42"/>
      <c r="N212" s="42"/>
      <c r="O212" s="42"/>
      <c r="W212" s="42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</row>
    <row r="213" spans="1:34" s="81" customFormat="1" x14ac:dyDescent="0.2">
      <c r="A213" s="52"/>
      <c r="B213" s="3"/>
      <c r="C213" s="3"/>
      <c r="D213" s="3"/>
      <c r="E213" s="3"/>
      <c r="F213" s="52"/>
      <c r="G213" s="52"/>
      <c r="H213" s="52"/>
      <c r="I213" s="52"/>
      <c r="J213" s="52"/>
      <c r="K213" s="52"/>
      <c r="L213" s="3"/>
      <c r="M213" s="42"/>
      <c r="N213" s="42"/>
      <c r="O213" s="42"/>
      <c r="W213" s="42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</row>
    <row r="214" spans="1:34" s="81" customFormat="1" x14ac:dyDescent="0.2">
      <c r="A214" s="52"/>
      <c r="B214" s="3"/>
      <c r="C214" s="3"/>
      <c r="D214" s="3"/>
      <c r="E214" s="3"/>
      <c r="F214" s="52"/>
      <c r="G214" s="52"/>
      <c r="H214" s="52"/>
      <c r="I214" s="52"/>
      <c r="J214" s="52"/>
      <c r="K214" s="52"/>
      <c r="L214" s="3"/>
      <c r="M214" s="42"/>
      <c r="N214" s="42"/>
      <c r="O214" s="42"/>
      <c r="W214" s="42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</row>
    <row r="215" spans="1:34" s="81" customFormat="1" x14ac:dyDescent="0.2">
      <c r="A215" s="52"/>
      <c r="B215" s="3"/>
      <c r="C215" s="3"/>
      <c r="D215" s="3"/>
      <c r="E215" s="3"/>
      <c r="F215" s="52"/>
      <c r="G215" s="52"/>
      <c r="H215" s="52"/>
      <c r="I215" s="52"/>
      <c r="J215" s="52"/>
      <c r="K215" s="52"/>
      <c r="L215" s="3"/>
      <c r="M215" s="42"/>
      <c r="N215" s="42"/>
      <c r="O215" s="42"/>
      <c r="W215" s="42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</row>
    <row r="216" spans="1:34" s="81" customFormat="1" x14ac:dyDescent="0.2">
      <c r="A216" s="52"/>
      <c r="B216" s="3"/>
      <c r="C216" s="3"/>
      <c r="D216" s="3"/>
      <c r="E216" s="3"/>
      <c r="F216" s="52"/>
      <c r="G216" s="52"/>
      <c r="H216" s="52"/>
      <c r="I216" s="52"/>
      <c r="J216" s="52"/>
      <c r="K216" s="52"/>
      <c r="L216" s="3"/>
      <c r="M216" s="42"/>
      <c r="N216" s="42"/>
      <c r="O216" s="42"/>
      <c r="W216" s="42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</row>
    <row r="217" spans="1:34" s="81" customFormat="1" x14ac:dyDescent="0.2">
      <c r="A217" s="52"/>
      <c r="B217" s="3"/>
      <c r="C217" s="3"/>
      <c r="D217" s="3"/>
      <c r="E217" s="3"/>
      <c r="F217" s="52"/>
      <c r="G217" s="52"/>
      <c r="H217" s="52"/>
      <c r="I217" s="52"/>
      <c r="J217" s="52"/>
      <c r="K217" s="52"/>
      <c r="L217" s="3"/>
      <c r="M217" s="42"/>
      <c r="N217" s="42"/>
      <c r="O217" s="42"/>
      <c r="W217" s="42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</row>
    <row r="218" spans="1:34" s="81" customFormat="1" x14ac:dyDescent="0.2">
      <c r="A218" s="52"/>
      <c r="B218" s="3"/>
      <c r="C218" s="3"/>
      <c r="D218" s="3"/>
      <c r="E218" s="3"/>
      <c r="F218" s="52"/>
      <c r="G218" s="52"/>
      <c r="H218" s="52"/>
      <c r="I218" s="52"/>
      <c r="J218" s="52"/>
      <c r="K218" s="52"/>
      <c r="L218" s="3"/>
      <c r="M218" s="42"/>
      <c r="N218" s="42"/>
      <c r="O218" s="42"/>
      <c r="W218" s="42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</row>
    <row r="219" spans="1:34" s="81" customFormat="1" x14ac:dyDescent="0.2">
      <c r="A219" s="52"/>
      <c r="B219" s="3"/>
      <c r="C219" s="3"/>
      <c r="D219" s="3"/>
      <c r="E219" s="3"/>
      <c r="F219" s="52"/>
      <c r="G219" s="52"/>
      <c r="H219" s="52"/>
      <c r="I219" s="52"/>
      <c r="J219" s="52"/>
      <c r="K219" s="52"/>
      <c r="L219" s="3"/>
      <c r="M219" s="42"/>
      <c r="N219" s="42"/>
      <c r="O219" s="42"/>
      <c r="W219" s="42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</row>
    <row r="220" spans="1:34" s="81" customFormat="1" x14ac:dyDescent="0.2">
      <c r="A220" s="52"/>
      <c r="B220" s="3"/>
      <c r="C220" s="3"/>
      <c r="D220" s="3"/>
      <c r="E220" s="3"/>
      <c r="F220" s="52"/>
      <c r="G220" s="52"/>
      <c r="H220" s="52"/>
      <c r="I220" s="52"/>
      <c r="J220" s="52"/>
      <c r="K220" s="52"/>
      <c r="L220" s="3"/>
      <c r="M220" s="42"/>
      <c r="N220" s="42"/>
      <c r="O220" s="42"/>
      <c r="W220" s="42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</row>
    <row r="221" spans="1:34" s="81" customFormat="1" x14ac:dyDescent="0.2">
      <c r="A221" s="52"/>
      <c r="B221" s="3"/>
      <c r="C221" s="3"/>
      <c r="D221" s="3"/>
      <c r="E221" s="3"/>
      <c r="F221" s="52"/>
      <c r="G221" s="52"/>
      <c r="H221" s="52"/>
      <c r="I221" s="52"/>
      <c r="J221" s="52"/>
      <c r="K221" s="52"/>
      <c r="L221" s="3"/>
      <c r="M221" s="42"/>
      <c r="N221" s="42"/>
      <c r="O221" s="42"/>
      <c r="W221" s="42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</row>
    <row r="222" spans="1:34" s="81" customFormat="1" x14ac:dyDescent="0.2">
      <c r="A222" s="52"/>
      <c r="B222" s="3"/>
      <c r="C222" s="3"/>
      <c r="D222" s="3"/>
      <c r="E222" s="3"/>
      <c r="F222" s="52"/>
      <c r="G222" s="52"/>
      <c r="H222" s="52"/>
      <c r="I222" s="52"/>
      <c r="J222" s="52"/>
      <c r="K222" s="52"/>
      <c r="L222" s="3"/>
      <c r="M222" s="42"/>
      <c r="N222" s="42"/>
      <c r="O222" s="42"/>
      <c r="W222" s="42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</row>
    <row r="223" spans="1:34" s="81" customFormat="1" x14ac:dyDescent="0.2">
      <c r="A223" s="52"/>
      <c r="B223" s="3"/>
      <c r="C223" s="3"/>
      <c r="D223" s="3"/>
      <c r="E223" s="3"/>
      <c r="F223" s="52"/>
      <c r="G223" s="52"/>
      <c r="H223" s="52"/>
      <c r="I223" s="52"/>
      <c r="J223" s="52"/>
      <c r="K223" s="52"/>
      <c r="L223" s="3"/>
      <c r="M223" s="42"/>
      <c r="N223" s="42"/>
      <c r="O223" s="42"/>
      <c r="W223" s="42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</row>
    <row r="224" spans="1:34" s="81" customFormat="1" x14ac:dyDescent="0.2">
      <c r="A224" s="52"/>
      <c r="B224" s="3"/>
      <c r="C224" s="3"/>
      <c r="D224" s="3"/>
      <c r="E224" s="3"/>
      <c r="F224" s="52"/>
      <c r="G224" s="52"/>
      <c r="H224" s="52"/>
      <c r="I224" s="52"/>
      <c r="J224" s="52"/>
      <c r="K224" s="52"/>
      <c r="L224" s="3"/>
      <c r="M224" s="42"/>
      <c r="N224" s="42"/>
      <c r="O224" s="42"/>
      <c r="W224" s="42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</row>
    <row r="225" spans="1:34" s="81" customFormat="1" x14ac:dyDescent="0.2">
      <c r="A225" s="52"/>
      <c r="B225" s="3"/>
      <c r="C225" s="3"/>
      <c r="D225" s="3"/>
      <c r="E225" s="3"/>
      <c r="F225" s="52"/>
      <c r="G225" s="52"/>
      <c r="H225" s="52"/>
      <c r="I225" s="52"/>
      <c r="J225" s="52"/>
      <c r="K225" s="52"/>
      <c r="L225" s="3"/>
      <c r="M225" s="42"/>
      <c r="N225" s="42"/>
      <c r="O225" s="42"/>
      <c r="W225" s="42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</row>
    <row r="226" spans="1:34" s="81" customFormat="1" x14ac:dyDescent="0.2">
      <c r="A226" s="52"/>
      <c r="B226" s="3"/>
      <c r="C226" s="3"/>
      <c r="D226" s="3"/>
      <c r="E226" s="3"/>
      <c r="F226" s="52"/>
      <c r="G226" s="52"/>
      <c r="H226" s="52"/>
      <c r="I226" s="52"/>
      <c r="J226" s="52"/>
      <c r="K226" s="52"/>
      <c r="L226" s="3"/>
      <c r="M226" s="42"/>
      <c r="N226" s="42"/>
      <c r="O226" s="42"/>
      <c r="W226" s="42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</row>
    <row r="227" spans="1:34" s="81" customFormat="1" x14ac:dyDescent="0.2">
      <c r="A227" s="52"/>
      <c r="B227" s="3"/>
      <c r="C227" s="3"/>
      <c r="D227" s="3"/>
      <c r="E227" s="3"/>
      <c r="F227" s="52"/>
      <c r="G227" s="52"/>
      <c r="H227" s="52"/>
      <c r="I227" s="52"/>
      <c r="J227" s="52"/>
      <c r="K227" s="52"/>
      <c r="L227" s="3"/>
      <c r="M227" s="42"/>
      <c r="N227" s="42"/>
      <c r="O227" s="42"/>
      <c r="W227" s="42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</row>
    <row r="228" spans="1:34" s="81" customFormat="1" x14ac:dyDescent="0.2">
      <c r="A228" s="52"/>
      <c r="B228" s="3"/>
      <c r="C228" s="3"/>
      <c r="D228" s="3"/>
      <c r="E228" s="3"/>
      <c r="F228" s="52"/>
      <c r="G228" s="52"/>
      <c r="H228" s="52"/>
      <c r="I228" s="52"/>
      <c r="J228" s="52"/>
      <c r="K228" s="52"/>
      <c r="L228" s="3"/>
      <c r="M228" s="42"/>
      <c r="N228" s="42"/>
      <c r="O228" s="42"/>
      <c r="W228" s="42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</row>
    <row r="229" spans="1:34" s="81" customFormat="1" x14ac:dyDescent="0.2">
      <c r="A229" s="52"/>
      <c r="B229" s="3"/>
      <c r="C229" s="3"/>
      <c r="D229" s="3"/>
      <c r="E229" s="3"/>
      <c r="F229" s="52"/>
      <c r="G229" s="52"/>
      <c r="H229" s="52"/>
      <c r="I229" s="52"/>
      <c r="J229" s="52"/>
      <c r="K229" s="52"/>
      <c r="L229" s="3"/>
      <c r="M229" s="42"/>
      <c r="N229" s="42"/>
      <c r="O229" s="42"/>
      <c r="W229" s="42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</row>
    <row r="230" spans="1:34" s="81" customFormat="1" x14ac:dyDescent="0.2">
      <c r="A230" s="52"/>
      <c r="B230" s="3"/>
      <c r="C230" s="3"/>
      <c r="D230" s="3"/>
      <c r="E230" s="3"/>
      <c r="F230" s="52"/>
      <c r="G230" s="52"/>
      <c r="H230" s="52"/>
      <c r="I230" s="52"/>
      <c r="J230" s="52"/>
      <c r="K230" s="52"/>
      <c r="L230" s="3"/>
      <c r="M230" s="42"/>
      <c r="N230" s="42"/>
      <c r="O230" s="42"/>
      <c r="W230" s="42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</row>
    <row r="231" spans="1:34" s="81" customFormat="1" x14ac:dyDescent="0.2">
      <c r="A231" s="52"/>
      <c r="B231" s="3"/>
      <c r="C231" s="3"/>
      <c r="D231" s="3"/>
      <c r="E231" s="3"/>
      <c r="F231" s="52"/>
      <c r="G231" s="52"/>
      <c r="H231" s="52"/>
      <c r="I231" s="52"/>
      <c r="J231" s="52"/>
      <c r="K231" s="52"/>
      <c r="L231" s="3"/>
      <c r="M231" s="42"/>
      <c r="N231" s="42"/>
      <c r="O231" s="42"/>
      <c r="W231" s="42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</row>
    <row r="232" spans="1:34" s="81" customFormat="1" x14ac:dyDescent="0.2">
      <c r="A232" s="52"/>
      <c r="B232" s="3"/>
      <c r="C232" s="3"/>
      <c r="D232" s="3"/>
      <c r="E232" s="3"/>
      <c r="F232" s="52"/>
      <c r="G232" s="52"/>
      <c r="H232" s="52"/>
      <c r="I232" s="52"/>
      <c r="J232" s="52"/>
      <c r="K232" s="52"/>
      <c r="L232" s="3"/>
      <c r="M232" s="42"/>
      <c r="N232" s="42"/>
      <c r="O232" s="42"/>
      <c r="W232" s="42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</row>
    <row r="233" spans="1:34" s="81" customFormat="1" x14ac:dyDescent="0.2">
      <c r="A233" s="52"/>
      <c r="B233" s="3"/>
      <c r="C233" s="3"/>
      <c r="D233" s="3"/>
      <c r="E233" s="3"/>
      <c r="F233" s="52"/>
      <c r="G233" s="52"/>
      <c r="H233" s="52"/>
      <c r="I233" s="52"/>
      <c r="J233" s="52"/>
      <c r="K233" s="52"/>
      <c r="L233" s="3"/>
      <c r="M233" s="42"/>
      <c r="N233" s="42"/>
      <c r="O233" s="42"/>
      <c r="W233" s="42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</row>
    <row r="234" spans="1:34" s="81" customFormat="1" x14ac:dyDescent="0.2">
      <c r="A234" s="52"/>
      <c r="B234" s="3"/>
      <c r="C234" s="3"/>
      <c r="D234" s="3"/>
      <c r="E234" s="3"/>
      <c r="F234" s="52"/>
      <c r="G234" s="52"/>
      <c r="H234" s="52"/>
      <c r="I234" s="52"/>
      <c r="J234" s="52"/>
      <c r="K234" s="52"/>
      <c r="L234" s="3"/>
      <c r="M234" s="42"/>
      <c r="N234" s="42"/>
      <c r="O234" s="42"/>
      <c r="W234" s="42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</row>
    <row r="235" spans="1:34" s="81" customFormat="1" x14ac:dyDescent="0.2">
      <c r="A235" s="52"/>
      <c r="B235" s="3"/>
      <c r="C235" s="3"/>
      <c r="D235" s="3"/>
      <c r="E235" s="3"/>
      <c r="F235" s="52"/>
      <c r="G235" s="52"/>
      <c r="H235" s="52"/>
      <c r="I235" s="52"/>
      <c r="J235" s="52"/>
      <c r="K235" s="52"/>
      <c r="L235" s="3"/>
      <c r="M235" s="42"/>
      <c r="N235" s="42"/>
      <c r="O235" s="42"/>
      <c r="W235" s="42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</row>
    <row r="236" spans="1:34" s="81" customFormat="1" x14ac:dyDescent="0.2">
      <c r="A236" s="52"/>
      <c r="B236" s="3"/>
      <c r="C236" s="3"/>
      <c r="D236" s="3"/>
      <c r="E236" s="3"/>
      <c r="F236" s="52"/>
      <c r="G236" s="52"/>
      <c r="H236" s="52"/>
      <c r="I236" s="52"/>
      <c r="J236" s="52"/>
      <c r="K236" s="52"/>
      <c r="L236" s="3"/>
      <c r="M236" s="42"/>
      <c r="N236" s="42"/>
      <c r="O236" s="42"/>
      <c r="W236" s="42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</row>
    <row r="237" spans="1:34" s="81" customFormat="1" x14ac:dyDescent="0.2">
      <c r="A237" s="52"/>
      <c r="B237" s="3"/>
      <c r="C237" s="3"/>
      <c r="D237" s="3"/>
      <c r="E237" s="3"/>
      <c r="F237" s="52"/>
      <c r="G237" s="52"/>
      <c r="H237" s="52"/>
      <c r="I237" s="52"/>
      <c r="J237" s="52"/>
      <c r="K237" s="52"/>
      <c r="L237" s="3"/>
      <c r="M237" s="42"/>
      <c r="N237" s="42"/>
      <c r="O237" s="42"/>
      <c r="W237" s="42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</row>
    <row r="238" spans="1:34" s="81" customFormat="1" x14ac:dyDescent="0.2">
      <c r="A238" s="52"/>
      <c r="B238" s="3"/>
      <c r="C238" s="3"/>
      <c r="D238" s="3"/>
      <c r="E238" s="3"/>
      <c r="F238" s="52"/>
      <c r="G238" s="52"/>
      <c r="H238" s="52"/>
      <c r="I238" s="52"/>
      <c r="J238" s="52"/>
      <c r="K238" s="52"/>
      <c r="L238" s="3"/>
      <c r="M238" s="42"/>
      <c r="N238" s="42"/>
      <c r="O238" s="42"/>
      <c r="W238" s="42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</row>
    <row r="239" spans="1:34" s="81" customFormat="1" x14ac:dyDescent="0.2">
      <c r="A239" s="52"/>
      <c r="B239" s="3"/>
      <c r="C239" s="3"/>
      <c r="D239" s="3"/>
      <c r="E239" s="3"/>
      <c r="F239" s="52"/>
      <c r="G239" s="52"/>
      <c r="H239" s="52"/>
      <c r="I239" s="52"/>
      <c r="J239" s="52"/>
      <c r="K239" s="52"/>
      <c r="L239" s="3"/>
      <c r="M239" s="42"/>
      <c r="N239" s="42"/>
      <c r="O239" s="42"/>
      <c r="W239" s="42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</row>
    <row r="240" spans="1:34" s="81" customFormat="1" x14ac:dyDescent="0.2">
      <c r="A240" s="52"/>
      <c r="B240" s="3"/>
      <c r="C240" s="3"/>
      <c r="D240" s="3"/>
      <c r="E240" s="3"/>
      <c r="F240" s="52"/>
      <c r="G240" s="52"/>
      <c r="H240" s="52"/>
      <c r="I240" s="52"/>
      <c r="J240" s="52"/>
      <c r="K240" s="52"/>
      <c r="L240" s="3"/>
      <c r="M240" s="42"/>
      <c r="N240" s="42"/>
      <c r="O240" s="42"/>
      <c r="W240" s="42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</row>
    <row r="241" spans="1:34" s="81" customFormat="1" x14ac:dyDescent="0.2">
      <c r="A241" s="52"/>
      <c r="B241" s="3"/>
      <c r="C241" s="3"/>
      <c r="D241" s="3"/>
      <c r="E241" s="3"/>
      <c r="F241" s="52"/>
      <c r="G241" s="52"/>
      <c r="H241" s="52"/>
      <c r="I241" s="52"/>
      <c r="J241" s="52"/>
      <c r="K241" s="52"/>
      <c r="L241" s="3"/>
      <c r="M241" s="42"/>
      <c r="N241" s="42"/>
      <c r="O241" s="42"/>
      <c r="W241" s="42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</row>
    <row r="242" spans="1:34" s="81" customFormat="1" x14ac:dyDescent="0.2">
      <c r="A242" s="52"/>
      <c r="B242" s="3"/>
      <c r="C242" s="3"/>
      <c r="D242" s="3"/>
      <c r="E242" s="3"/>
      <c r="F242" s="52"/>
      <c r="G242" s="52"/>
      <c r="H242" s="52"/>
      <c r="I242" s="52"/>
      <c r="J242" s="52"/>
      <c r="K242" s="52"/>
      <c r="L242" s="3"/>
      <c r="M242" s="42"/>
      <c r="N242" s="42"/>
      <c r="O242" s="42"/>
      <c r="W242" s="42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</row>
    <row r="243" spans="1:34" s="81" customFormat="1" x14ac:dyDescent="0.2">
      <c r="A243" s="52"/>
      <c r="B243" s="3"/>
      <c r="C243" s="3"/>
      <c r="D243" s="3"/>
      <c r="E243" s="3"/>
      <c r="F243" s="52"/>
      <c r="G243" s="52"/>
      <c r="H243" s="52"/>
      <c r="I243" s="52"/>
      <c r="J243" s="52"/>
      <c r="K243" s="52"/>
      <c r="L243" s="3"/>
      <c r="M243" s="42"/>
      <c r="N243" s="42"/>
      <c r="O243" s="42"/>
      <c r="W243" s="42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</row>
    <row r="244" spans="1:34" s="81" customFormat="1" x14ac:dyDescent="0.2">
      <c r="A244" s="52"/>
      <c r="B244" s="3"/>
      <c r="C244" s="3"/>
      <c r="D244" s="3"/>
      <c r="E244" s="3"/>
      <c r="F244" s="52"/>
      <c r="G244" s="52"/>
      <c r="H244" s="52"/>
      <c r="I244" s="52"/>
      <c r="J244" s="52"/>
      <c r="K244" s="52"/>
      <c r="L244" s="3"/>
      <c r="M244" s="42"/>
      <c r="N244" s="42"/>
      <c r="O244" s="42"/>
      <c r="W244" s="42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</row>
    <row r="245" spans="1:34" s="81" customFormat="1" x14ac:dyDescent="0.2">
      <c r="A245" s="52"/>
      <c r="B245" s="3"/>
      <c r="C245" s="3"/>
      <c r="D245" s="3"/>
      <c r="E245" s="3"/>
      <c r="F245" s="52"/>
      <c r="G245" s="52"/>
      <c r="H245" s="52"/>
      <c r="I245" s="52"/>
      <c r="J245" s="52"/>
      <c r="K245" s="52"/>
      <c r="L245" s="3"/>
      <c r="M245" s="42"/>
      <c r="N245" s="42"/>
      <c r="O245" s="42"/>
      <c r="W245" s="42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</row>
    <row r="246" spans="1:34" s="81" customFormat="1" x14ac:dyDescent="0.2">
      <c r="A246" s="52"/>
      <c r="B246" s="3"/>
      <c r="C246" s="3"/>
      <c r="D246" s="3"/>
      <c r="E246" s="3"/>
      <c r="F246" s="52"/>
      <c r="G246" s="52"/>
      <c r="H246" s="52"/>
      <c r="I246" s="52"/>
      <c r="J246" s="52"/>
      <c r="K246" s="52"/>
      <c r="L246" s="3"/>
      <c r="M246" s="42"/>
      <c r="N246" s="42"/>
      <c r="O246" s="42"/>
      <c r="W246" s="42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</row>
    <row r="247" spans="1:34" s="81" customFormat="1" x14ac:dyDescent="0.2">
      <c r="A247" s="52"/>
      <c r="B247" s="3"/>
      <c r="C247" s="3"/>
      <c r="D247" s="3"/>
      <c r="E247" s="3"/>
      <c r="F247" s="52"/>
      <c r="G247" s="52"/>
      <c r="H247" s="52"/>
      <c r="I247" s="52"/>
      <c r="J247" s="52"/>
      <c r="K247" s="52"/>
      <c r="L247" s="3"/>
      <c r="M247" s="42"/>
      <c r="N247" s="42"/>
      <c r="O247" s="42"/>
      <c r="W247" s="42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</row>
    <row r="248" spans="1:34" s="81" customFormat="1" x14ac:dyDescent="0.2">
      <c r="A248" s="52"/>
      <c r="B248" s="3"/>
      <c r="C248" s="3"/>
      <c r="D248" s="3"/>
      <c r="E248" s="3"/>
      <c r="F248" s="52"/>
      <c r="G248" s="52"/>
      <c r="H248" s="52"/>
      <c r="I248" s="52"/>
      <c r="J248" s="52"/>
      <c r="K248" s="52"/>
      <c r="L248" s="3"/>
      <c r="N248" s="42"/>
      <c r="O248" s="42"/>
      <c r="W248" s="42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</row>
    <row r="249" spans="1:34" s="81" customFormat="1" x14ac:dyDescent="0.2">
      <c r="A249" s="52"/>
      <c r="B249" s="3"/>
      <c r="C249" s="3"/>
      <c r="D249" s="3"/>
      <c r="E249" s="3"/>
      <c r="F249" s="52"/>
      <c r="G249" s="52"/>
      <c r="H249" s="52"/>
      <c r="I249" s="52"/>
      <c r="J249" s="52"/>
      <c r="K249" s="52"/>
      <c r="L249" s="3"/>
      <c r="N249" s="42"/>
      <c r="O249" s="42"/>
      <c r="W249" s="42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</row>
    <row r="250" spans="1:34" s="81" customFormat="1" x14ac:dyDescent="0.2">
      <c r="A250" s="52"/>
      <c r="B250" s="3"/>
      <c r="C250" s="3"/>
      <c r="D250" s="3"/>
      <c r="E250" s="3"/>
      <c r="F250" s="52"/>
      <c r="G250" s="52"/>
      <c r="H250" s="52"/>
      <c r="I250" s="52"/>
      <c r="J250" s="52"/>
      <c r="K250" s="52"/>
      <c r="L250" s="3"/>
      <c r="N250" s="42"/>
      <c r="O250" s="42"/>
      <c r="W250" s="42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</row>
    <row r="251" spans="1:34" s="81" customFormat="1" x14ac:dyDescent="0.2">
      <c r="A251" s="52"/>
      <c r="B251" s="3"/>
      <c r="C251" s="3"/>
      <c r="D251" s="3"/>
      <c r="E251" s="3"/>
      <c r="F251" s="52"/>
      <c r="G251" s="52"/>
      <c r="H251" s="52"/>
      <c r="I251" s="52"/>
      <c r="J251" s="52"/>
      <c r="K251" s="52"/>
      <c r="L251" s="3"/>
      <c r="N251" s="42"/>
      <c r="O251" s="42"/>
      <c r="W251" s="42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</row>
    <row r="252" spans="1:34" s="81" customFormat="1" x14ac:dyDescent="0.2">
      <c r="A252" s="52"/>
      <c r="B252" s="3"/>
      <c r="C252" s="3"/>
      <c r="D252" s="3"/>
      <c r="E252" s="3"/>
      <c r="F252" s="52"/>
      <c r="G252" s="52"/>
      <c r="H252" s="52"/>
      <c r="I252" s="52"/>
      <c r="J252" s="52"/>
      <c r="K252" s="52"/>
      <c r="L252" s="3"/>
      <c r="N252" s="42"/>
      <c r="O252" s="42"/>
      <c r="W252" s="42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</row>
    <row r="253" spans="1:34" s="81" customFormat="1" x14ac:dyDescent="0.2">
      <c r="A253" s="52"/>
      <c r="B253" s="3"/>
      <c r="C253" s="3"/>
      <c r="D253" s="3"/>
      <c r="E253" s="3"/>
      <c r="F253" s="52"/>
      <c r="G253" s="52"/>
      <c r="H253" s="52"/>
      <c r="I253" s="52"/>
      <c r="J253" s="52"/>
      <c r="K253" s="52"/>
      <c r="L253" s="3"/>
      <c r="N253" s="42"/>
      <c r="O253" s="42"/>
      <c r="W253" s="42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</row>
    <row r="254" spans="1:34" s="81" customFormat="1" x14ac:dyDescent="0.2">
      <c r="A254" s="52"/>
      <c r="B254" s="3"/>
      <c r="C254" s="3"/>
      <c r="D254" s="3"/>
      <c r="E254" s="3"/>
      <c r="F254" s="52"/>
      <c r="G254" s="52"/>
      <c r="H254" s="52"/>
      <c r="I254" s="52"/>
      <c r="J254" s="52"/>
      <c r="K254" s="52"/>
      <c r="L254" s="3"/>
      <c r="N254" s="42"/>
      <c r="O254" s="42"/>
      <c r="W254" s="42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</row>
    <row r="255" spans="1:34" s="81" customFormat="1" x14ac:dyDescent="0.2">
      <c r="A255" s="52"/>
      <c r="B255" s="3"/>
      <c r="C255" s="3"/>
      <c r="D255" s="3"/>
      <c r="E255" s="3"/>
      <c r="F255" s="52"/>
      <c r="G255" s="52"/>
      <c r="H255" s="52"/>
      <c r="I255" s="52"/>
      <c r="J255" s="52"/>
      <c r="K255" s="52"/>
      <c r="L255" s="3"/>
      <c r="N255" s="42"/>
      <c r="O255" s="42"/>
      <c r="W255" s="42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</row>
    <row r="256" spans="1:34" s="52" customFormat="1" x14ac:dyDescent="0.2">
      <c r="B256" s="3"/>
      <c r="C256" s="3"/>
      <c r="D256" s="3"/>
      <c r="E256" s="3"/>
      <c r="L256" s="3"/>
      <c r="M256" s="81"/>
      <c r="N256" s="42"/>
      <c r="O256" s="42"/>
      <c r="P256" s="81"/>
      <c r="Q256" s="81"/>
      <c r="R256" s="81"/>
      <c r="S256" s="81"/>
      <c r="T256" s="81"/>
      <c r="U256" s="81"/>
      <c r="V256" s="81"/>
      <c r="W256" s="42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</row>
    <row r="257" spans="2:34" s="52" customFormat="1" x14ac:dyDescent="0.2">
      <c r="B257" s="3"/>
      <c r="C257" s="3"/>
      <c r="D257" s="3"/>
      <c r="E257" s="3"/>
      <c r="L257" s="3"/>
      <c r="M257" s="81"/>
      <c r="N257" s="42"/>
      <c r="O257" s="42"/>
      <c r="P257" s="81"/>
      <c r="Q257" s="81"/>
      <c r="R257" s="81"/>
      <c r="S257" s="81"/>
      <c r="T257" s="81"/>
      <c r="U257" s="81"/>
      <c r="V257" s="81"/>
      <c r="W257" s="42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</row>
    <row r="258" spans="2:34" s="52" customFormat="1" x14ac:dyDescent="0.2">
      <c r="B258" s="3"/>
      <c r="C258" s="3"/>
      <c r="D258" s="3"/>
      <c r="E258" s="3"/>
      <c r="L258" s="3"/>
      <c r="M258" s="81"/>
      <c r="N258" s="42"/>
      <c r="O258" s="42"/>
      <c r="P258" s="81"/>
      <c r="Q258" s="81"/>
      <c r="R258" s="81"/>
      <c r="S258" s="81"/>
      <c r="T258" s="81"/>
      <c r="U258" s="81"/>
      <c r="V258" s="81"/>
      <c r="W258" s="42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</row>
  </sheetData>
  <mergeCells count="6">
    <mergeCell ref="B7:K7"/>
    <mergeCell ref="B8:K8"/>
    <mergeCell ref="A19:F19"/>
    <mergeCell ref="G19:K19"/>
    <mergeCell ref="A20:F20"/>
    <mergeCell ref="G20:K2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44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-0.499984740745262"/>
  </sheetPr>
  <dimension ref="A1:W269"/>
  <sheetViews>
    <sheetView showGridLines="0" zoomScaleNormal="100" zoomScaleSheetLayoutView="100" workbookViewId="0">
      <selection activeCell="C10" sqref="C10:H10"/>
    </sheetView>
  </sheetViews>
  <sheetFormatPr baseColWidth="10" defaultRowHeight="12.75" x14ac:dyDescent="0.2"/>
  <cols>
    <col min="1" max="1" width="1.85546875" style="52" customWidth="1"/>
    <col min="2" max="2" width="13" style="52" customWidth="1"/>
    <col min="3" max="8" width="10.42578125" style="52" customWidth="1"/>
    <col min="9" max="9" width="12.5703125" style="52" customWidth="1"/>
    <col min="10" max="10" width="12" style="52" customWidth="1"/>
    <col min="11" max="11" width="12.28515625" style="52" customWidth="1"/>
    <col min="12" max="12" width="2.5703125" style="3" customWidth="1"/>
    <col min="13" max="13" width="6.140625" style="81" bestFit="1" customWidth="1"/>
    <col min="14" max="17" width="11.42578125" style="81"/>
    <col min="18" max="23" width="11.42578125" style="42"/>
    <col min="24" max="16384" width="11.42578125" style="43"/>
  </cols>
  <sheetData>
    <row r="1" spans="1:21" ht="33.75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M1" s="42"/>
      <c r="N1" s="1" t="s">
        <v>77</v>
      </c>
      <c r="O1" s="1"/>
      <c r="P1" s="1"/>
      <c r="Q1" s="42"/>
    </row>
    <row r="2" spans="1:21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M2" s="42"/>
      <c r="N2" s="95">
        <f>'[8]BD construcción mensual'!BM160</f>
        <v>949</v>
      </c>
      <c r="O2" s="47">
        <v>42736</v>
      </c>
      <c r="P2" s="84">
        <v>0.88175000000000003</v>
      </c>
      <c r="Q2" s="42"/>
    </row>
    <row r="3" spans="1:21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M3" s="42"/>
      <c r="N3" s="95">
        <f>'[8]BD construcción mensual'!BM161</f>
        <v>1087</v>
      </c>
      <c r="O3" s="47">
        <v>42767</v>
      </c>
      <c r="P3" s="84">
        <v>0.86824999999999997</v>
      </c>
      <c r="Q3" s="42"/>
    </row>
    <row r="4" spans="1:21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M4" s="42"/>
      <c r="N4" s="95">
        <f>'[8]BD construcción mensual'!BM162</f>
        <v>780</v>
      </c>
      <c r="O4" s="47">
        <v>42795</v>
      </c>
      <c r="P4" s="84">
        <v>0.89516666666666667</v>
      </c>
      <c r="Q4" s="42"/>
    </row>
    <row r="5" spans="1:21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M5" s="42"/>
      <c r="N5" s="95">
        <f>'[8]BD construcción mensual'!BM163</f>
        <v>553</v>
      </c>
      <c r="O5" s="47">
        <v>42826</v>
      </c>
      <c r="P5" s="84">
        <v>0.94874999999999998</v>
      </c>
      <c r="Q5" s="42"/>
    </row>
    <row r="6" spans="1:21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6"/>
      <c r="M6" s="42"/>
      <c r="N6" s="95">
        <f>'[8]BD construcción mensual'!BM164</f>
        <v>1432</v>
      </c>
      <c r="O6" s="47">
        <v>42856</v>
      </c>
      <c r="P6" s="84">
        <v>0.97191666666666665</v>
      </c>
      <c r="Q6" s="42"/>
    </row>
    <row r="7" spans="1:21" ht="14.25" x14ac:dyDescent="0.2">
      <c r="A7" s="44"/>
      <c r="B7" s="45"/>
      <c r="C7" s="363" t="s">
        <v>146</v>
      </c>
      <c r="D7" s="363"/>
      <c r="E7" s="363"/>
      <c r="F7" s="363"/>
      <c r="G7" s="363"/>
      <c r="H7" s="363"/>
      <c r="I7" s="363"/>
      <c r="J7" s="363"/>
      <c r="K7" s="363"/>
      <c r="L7" s="46"/>
      <c r="M7" s="42"/>
      <c r="N7" s="95">
        <f>'[8]BD construcción mensual'!BM165</f>
        <v>769</v>
      </c>
      <c r="O7" s="47">
        <v>42887</v>
      </c>
      <c r="P7" s="84">
        <v>0.99558333333333338</v>
      </c>
      <c r="Q7" s="42"/>
    </row>
    <row r="8" spans="1:21" x14ac:dyDescent="0.2">
      <c r="A8" s="44"/>
      <c r="B8" s="45"/>
      <c r="C8" s="348" t="str">
        <f>+CONCATENATE("número de viviendas mensual ",C11,"-",H11)</f>
        <v>número de viviendas mensual 2017-2022</v>
      </c>
      <c r="D8" s="348"/>
      <c r="E8" s="348"/>
      <c r="F8" s="348"/>
      <c r="G8" s="348"/>
      <c r="H8" s="348"/>
      <c r="I8" s="348"/>
      <c r="J8" s="348"/>
      <c r="K8" s="348"/>
      <c r="L8" s="46"/>
      <c r="M8" s="42"/>
      <c r="N8" s="95">
        <f>'[8]BD construcción mensual'!BM166</f>
        <v>1087</v>
      </c>
      <c r="O8" s="47">
        <v>42917</v>
      </c>
      <c r="P8" s="84">
        <v>1.0060833333333334</v>
      </c>
      <c r="Q8" s="42"/>
    </row>
    <row r="9" spans="1:21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51"/>
      <c r="L9" s="46"/>
      <c r="M9" s="42"/>
      <c r="N9" s="95">
        <f>'[8]BD construcción mensual'!BM167</f>
        <v>772</v>
      </c>
      <c r="O9" s="47">
        <v>42948</v>
      </c>
      <c r="P9" s="84">
        <v>1.0091666666666665</v>
      </c>
      <c r="Q9" s="42"/>
    </row>
    <row r="10" spans="1:21" ht="15.75" customHeight="1" x14ac:dyDescent="0.2">
      <c r="A10" s="44"/>
      <c r="C10" s="358" t="s">
        <v>30</v>
      </c>
      <c r="D10" s="358"/>
      <c r="E10" s="358"/>
      <c r="F10" s="358"/>
      <c r="G10" s="358"/>
      <c r="H10" s="358"/>
      <c r="I10" s="350" t="str">
        <f>+CONCATENATE("% Cambio   '",MID(H11,3,2),"/'",MID(G11,3,2))</f>
        <v>% Cambio   '22/'21</v>
      </c>
      <c r="J10" s="350" t="str">
        <f>+CONCATENATE("'",MID(H11,3,2)," como % de '",MID(G11,3,2))</f>
        <v>'22 como % de '21</v>
      </c>
      <c r="K10" s="350" t="str">
        <f>+CONCATENATE("% Cambio   '",MID(G11,3,2),"/'",MID(F11,3,2))</f>
        <v>% Cambio   '21/'20</v>
      </c>
      <c r="L10" s="46"/>
      <c r="M10" s="42"/>
      <c r="N10" s="95">
        <f>'[8]BD construcción mensual'!BM168</f>
        <v>850</v>
      </c>
      <c r="O10" s="47">
        <v>42979</v>
      </c>
      <c r="P10" s="84">
        <v>0.99375000000000002</v>
      </c>
      <c r="Q10" s="42"/>
    </row>
    <row r="11" spans="1:21" x14ac:dyDescent="0.2">
      <c r="A11" s="44"/>
      <c r="C11" s="53">
        <f>'Insumos importados'!C11</f>
        <v>2017</v>
      </c>
      <c r="D11" s="53">
        <f>'Insumos importados'!D11</f>
        <v>2018</v>
      </c>
      <c r="E11" s="53">
        <f>'Insumos importados'!E11</f>
        <v>2019</v>
      </c>
      <c r="F11" s="53">
        <f>'Insumos importados'!F11</f>
        <v>2020</v>
      </c>
      <c r="G11" s="53">
        <f>'Insumos importados'!G11</f>
        <v>2021</v>
      </c>
      <c r="H11" s="53">
        <f>'Insumos importados'!H11</f>
        <v>2022</v>
      </c>
      <c r="I11" s="350"/>
      <c r="J11" s="350"/>
      <c r="K11" s="350"/>
      <c r="L11" s="46"/>
      <c r="M11" s="54"/>
      <c r="N11" s="95">
        <f>'[8]BD construcción mensual'!BM169</f>
        <v>561</v>
      </c>
      <c r="O11" s="47">
        <v>43009</v>
      </c>
      <c r="P11" s="84">
        <v>0.98741666666666661</v>
      </c>
      <c r="Q11" s="42"/>
    </row>
    <row r="12" spans="1:21" ht="12" customHeight="1" x14ac:dyDescent="0.2">
      <c r="A12" s="44"/>
      <c r="C12" s="50"/>
      <c r="D12" s="50"/>
      <c r="E12" s="50"/>
      <c r="F12" s="50"/>
      <c r="G12" s="50"/>
      <c r="H12" s="50"/>
      <c r="I12" s="50"/>
      <c r="J12" s="50"/>
      <c r="K12" s="50"/>
      <c r="L12" s="46"/>
      <c r="M12" s="42"/>
      <c r="N12" s="95">
        <f>'[8]BD construcción mensual'!BM170</f>
        <v>593</v>
      </c>
      <c r="O12" s="47">
        <v>43040</v>
      </c>
      <c r="P12" s="84">
        <f>+(AVERAGE(N2:N12))/1000</f>
        <v>0.8575454545454545</v>
      </c>
      <c r="Q12" s="42"/>
    </row>
    <row r="13" spans="1:21" x14ac:dyDescent="0.2">
      <c r="A13" s="44"/>
      <c r="B13" s="3" t="s">
        <v>46</v>
      </c>
      <c r="C13" s="100">
        <f>N2</f>
        <v>949</v>
      </c>
      <c r="D13" s="100">
        <f>N14</f>
        <v>1794</v>
      </c>
      <c r="E13" s="100">
        <f>N26</f>
        <v>1097</v>
      </c>
      <c r="F13" s="100">
        <f>N38</f>
        <v>2082</v>
      </c>
      <c r="G13" s="100">
        <f>N50</f>
        <v>2488</v>
      </c>
      <c r="H13" s="100">
        <f t="shared" ref="H13:H18" si="0">N62</f>
        <v>2499</v>
      </c>
      <c r="I13" s="55">
        <f t="shared" ref="I13" si="1">+((H13/G13)-1)*100</f>
        <v>0.44212218649517521</v>
      </c>
      <c r="J13" s="55">
        <f t="shared" ref="J13" si="2">+(H13/G13)*100</f>
        <v>100.44212218649517</v>
      </c>
      <c r="K13" s="55">
        <f t="shared" ref="K13:K18" si="3">+((G13/F13)-1)*100</f>
        <v>19.500480307396728</v>
      </c>
      <c r="L13" s="46"/>
      <c r="M13" s="56">
        <f>+IF(H13&lt;&gt;"",1,"")</f>
        <v>1</v>
      </c>
      <c r="N13" s="95">
        <f>'[8]BD construcción mensual'!BM171</f>
        <v>824</v>
      </c>
      <c r="O13" s="47">
        <v>43070</v>
      </c>
      <c r="P13" s="84">
        <f t="shared" ref="P13:P44" si="4">+(AVERAGE(N2:N13))/1000</f>
        <v>0.85475000000000001</v>
      </c>
      <c r="Q13" s="99"/>
      <c r="R13" s="99"/>
      <c r="S13" s="99"/>
      <c r="T13" s="99"/>
      <c r="U13" s="99"/>
    </row>
    <row r="14" spans="1:21" x14ac:dyDescent="0.2">
      <c r="A14" s="44"/>
      <c r="B14" s="3" t="s">
        <v>47</v>
      </c>
      <c r="C14" s="100">
        <f t="shared" ref="C14:C24" si="5">N3</f>
        <v>1087</v>
      </c>
      <c r="D14" s="100">
        <f t="shared" ref="D14:D24" si="6">N15</f>
        <v>1793</v>
      </c>
      <c r="E14" s="100">
        <f t="shared" ref="E14:E24" si="7">N27</f>
        <v>1386</v>
      </c>
      <c r="F14" s="100">
        <f t="shared" ref="F14:F24" si="8">N39</f>
        <v>2373</v>
      </c>
      <c r="G14" s="100">
        <f t="shared" ref="G14:G24" si="9">N51</f>
        <v>3141</v>
      </c>
      <c r="H14" s="100">
        <f t="shared" si="0"/>
        <v>2939</v>
      </c>
      <c r="I14" s="55">
        <f t="shared" ref="I14" si="10">+((H14/G14)-1)*100</f>
        <v>-6.4310729067176053</v>
      </c>
      <c r="J14" s="55">
        <f t="shared" ref="J14" si="11">+(H14/G14)*100</f>
        <v>93.568927093282397</v>
      </c>
      <c r="K14" s="55">
        <f t="shared" si="3"/>
        <v>32.364096080910244</v>
      </c>
      <c r="L14" s="46"/>
      <c r="M14" s="56">
        <f t="shared" ref="M14:M24" si="12">+IF(H14&lt;&gt;"",1,"")</f>
        <v>1</v>
      </c>
      <c r="N14" s="95">
        <f>'[8]BD construcción mensual'!BM172</f>
        <v>1794</v>
      </c>
      <c r="O14" s="47">
        <v>43101</v>
      </c>
      <c r="P14" s="84">
        <f t="shared" si="4"/>
        <v>0.92516666666666658</v>
      </c>
      <c r="Q14" s="99"/>
      <c r="R14" s="99"/>
      <c r="S14" s="99"/>
      <c r="T14" s="99"/>
    </row>
    <row r="15" spans="1:21" x14ac:dyDescent="0.2">
      <c r="A15" s="44"/>
      <c r="B15" s="3" t="s">
        <v>48</v>
      </c>
      <c r="C15" s="100">
        <f t="shared" si="5"/>
        <v>780</v>
      </c>
      <c r="D15" s="100">
        <f t="shared" si="6"/>
        <v>1378</v>
      </c>
      <c r="E15" s="100">
        <f t="shared" si="7"/>
        <v>894</v>
      </c>
      <c r="F15" s="100">
        <f t="shared" si="8"/>
        <v>1180</v>
      </c>
      <c r="G15" s="100">
        <f t="shared" si="9"/>
        <v>4149</v>
      </c>
      <c r="H15" s="100">
        <f t="shared" si="0"/>
        <v>2918</v>
      </c>
      <c r="I15" s="55">
        <f t="shared" ref="I15" si="13">+((H15/G15)-1)*100</f>
        <v>-29.669799951795618</v>
      </c>
      <c r="J15" s="55">
        <f t="shared" ref="J15" si="14">+(H15/G15)*100</f>
        <v>70.330200048204389</v>
      </c>
      <c r="K15" s="55">
        <f t="shared" si="3"/>
        <v>251.61016949152543</v>
      </c>
      <c r="L15" s="46"/>
      <c r="M15" s="56">
        <f t="shared" si="12"/>
        <v>1</v>
      </c>
      <c r="N15" s="95">
        <f>'[8]BD construcción mensual'!BM173</f>
        <v>1793</v>
      </c>
      <c r="O15" s="47">
        <v>43132</v>
      </c>
      <c r="P15" s="84">
        <f t="shared" si="4"/>
        <v>0.98399999999999999</v>
      </c>
      <c r="Q15" s="99"/>
      <c r="R15" s="99"/>
      <c r="S15" s="99"/>
      <c r="T15" s="99"/>
    </row>
    <row r="16" spans="1:21" x14ac:dyDescent="0.2">
      <c r="A16" s="44"/>
      <c r="B16" s="3" t="s">
        <v>49</v>
      </c>
      <c r="C16" s="100">
        <f t="shared" si="5"/>
        <v>553</v>
      </c>
      <c r="D16" s="100">
        <f t="shared" si="6"/>
        <v>1095</v>
      </c>
      <c r="E16" s="100">
        <f t="shared" si="7"/>
        <v>1453</v>
      </c>
      <c r="F16" s="100">
        <f t="shared" si="8"/>
        <v>422</v>
      </c>
      <c r="G16" s="100">
        <f t="shared" si="9"/>
        <v>2523</v>
      </c>
      <c r="H16" s="100">
        <f t="shared" si="0"/>
        <v>3499</v>
      </c>
      <c r="I16" s="55">
        <f t="shared" ref="I16" si="15">+((H16/G16)-1)*100</f>
        <v>38.684106222750692</v>
      </c>
      <c r="J16" s="55">
        <f t="shared" ref="J16" si="16">+(H16/G16)*100</f>
        <v>138.6841062227507</v>
      </c>
      <c r="K16" s="55">
        <f t="shared" si="3"/>
        <v>497.8672985781991</v>
      </c>
      <c r="L16" s="46"/>
      <c r="M16" s="56">
        <f t="shared" si="12"/>
        <v>1</v>
      </c>
      <c r="N16" s="95">
        <f>'[8]BD construcción mensual'!BM174</f>
        <v>1378</v>
      </c>
      <c r="O16" s="47">
        <v>43160</v>
      </c>
      <c r="P16" s="84">
        <f t="shared" si="4"/>
        <v>1.0338333333333332</v>
      </c>
      <c r="Q16" s="99"/>
      <c r="R16" s="99"/>
      <c r="S16" s="99"/>
      <c r="T16" s="99"/>
    </row>
    <row r="17" spans="1:20" x14ac:dyDescent="0.2">
      <c r="A17" s="44"/>
      <c r="B17" s="3" t="s">
        <v>50</v>
      </c>
      <c r="C17" s="100">
        <f t="shared" si="5"/>
        <v>1432</v>
      </c>
      <c r="D17" s="100">
        <f t="shared" si="6"/>
        <v>1746</v>
      </c>
      <c r="E17" s="100">
        <f t="shared" si="7"/>
        <v>2388</v>
      </c>
      <c r="F17" s="100">
        <f t="shared" si="8"/>
        <v>758</v>
      </c>
      <c r="G17" s="100">
        <f t="shared" si="9"/>
        <v>2539</v>
      </c>
      <c r="H17" s="100">
        <f t="shared" si="0"/>
        <v>3712</v>
      </c>
      <c r="I17" s="55">
        <f t="shared" ref="I17" si="17">+((H17/G17)-1)*100</f>
        <v>46.199291059472223</v>
      </c>
      <c r="J17" s="55">
        <f t="shared" ref="J17" si="18">+(H17/G17)*100</f>
        <v>146.19929105947222</v>
      </c>
      <c r="K17" s="55">
        <f t="shared" si="3"/>
        <v>234.96042216358842</v>
      </c>
      <c r="L17" s="46"/>
      <c r="M17" s="56">
        <f t="shared" si="12"/>
        <v>1</v>
      </c>
      <c r="N17" s="95">
        <f>'[8]BD construcción mensual'!BM175</f>
        <v>1095</v>
      </c>
      <c r="O17" s="47">
        <v>43191</v>
      </c>
      <c r="P17" s="84">
        <f t="shared" si="4"/>
        <v>1.079</v>
      </c>
      <c r="Q17" s="99"/>
      <c r="R17" s="99"/>
      <c r="S17" s="99"/>
      <c r="T17" s="99"/>
    </row>
    <row r="18" spans="1:20" x14ac:dyDescent="0.2">
      <c r="A18" s="44"/>
      <c r="B18" s="3" t="s">
        <v>51</v>
      </c>
      <c r="C18" s="100">
        <f t="shared" si="5"/>
        <v>769</v>
      </c>
      <c r="D18" s="100">
        <f t="shared" si="6"/>
        <v>1317</v>
      </c>
      <c r="E18" s="100">
        <f t="shared" si="7"/>
        <v>1710</v>
      </c>
      <c r="F18" s="100">
        <f t="shared" si="8"/>
        <v>1786</v>
      </c>
      <c r="G18" s="100">
        <f t="shared" si="9"/>
        <v>3003</v>
      </c>
      <c r="H18" s="100">
        <f t="shared" si="0"/>
        <v>3116</v>
      </c>
      <c r="I18" s="55">
        <f t="shared" ref="I18" si="19">+((H18/G18)-1)*100</f>
        <v>3.7629037629037576</v>
      </c>
      <c r="J18" s="55">
        <f t="shared" ref="J18" si="20">+(H18/G18)*100</f>
        <v>103.76290376290376</v>
      </c>
      <c r="K18" s="55">
        <f t="shared" si="3"/>
        <v>68.141097424412095</v>
      </c>
      <c r="L18" s="46"/>
      <c r="M18" s="56">
        <f t="shared" si="12"/>
        <v>1</v>
      </c>
      <c r="N18" s="95">
        <f>'[8]BD construcción mensual'!BM176</f>
        <v>1746</v>
      </c>
      <c r="O18" s="47">
        <v>43221</v>
      </c>
      <c r="P18" s="84">
        <f t="shared" si="4"/>
        <v>1.1051666666666669</v>
      </c>
      <c r="Q18" s="99"/>
      <c r="R18" s="99"/>
      <c r="S18" s="99"/>
      <c r="T18" s="99"/>
    </row>
    <row r="19" spans="1:20" x14ac:dyDescent="0.2">
      <c r="A19" s="44"/>
      <c r="B19" s="3" t="s">
        <v>52</v>
      </c>
      <c r="C19" s="100">
        <f t="shared" si="5"/>
        <v>1087</v>
      </c>
      <c r="D19" s="100">
        <f t="shared" si="6"/>
        <v>996</v>
      </c>
      <c r="E19" s="100">
        <f t="shared" si="7"/>
        <v>1932</v>
      </c>
      <c r="F19" s="100">
        <f t="shared" si="8"/>
        <v>2407</v>
      </c>
      <c r="G19" s="100">
        <f t="shared" si="9"/>
        <v>2920</v>
      </c>
      <c r="H19" s="100">
        <f>N68</f>
        <v>2606</v>
      </c>
      <c r="I19" s="55">
        <f t="shared" ref="I19" si="21">+((H19/G19)-1)*100</f>
        <v>-10.75342465753425</v>
      </c>
      <c r="J19" s="55">
        <f t="shared" ref="J19" si="22">+(H19/G19)*100</f>
        <v>89.246575342465746</v>
      </c>
      <c r="K19" s="55">
        <f t="shared" ref="K19" si="23">+((G19/F19)-1)*100</f>
        <v>21.312837557125054</v>
      </c>
      <c r="L19" s="46"/>
      <c r="M19" s="56">
        <f t="shared" si="12"/>
        <v>1</v>
      </c>
      <c r="N19" s="95">
        <f>'[8]BD construcción mensual'!BM177</f>
        <v>1317</v>
      </c>
      <c r="O19" s="47">
        <v>43252</v>
      </c>
      <c r="P19" s="84">
        <f t="shared" si="4"/>
        <v>1.1508333333333332</v>
      </c>
      <c r="Q19" s="99"/>
      <c r="R19" s="99"/>
      <c r="S19" s="99"/>
      <c r="T19" s="99"/>
    </row>
    <row r="20" spans="1:20" x14ac:dyDescent="0.2">
      <c r="A20" s="44"/>
      <c r="B20" s="3" t="s">
        <v>53</v>
      </c>
      <c r="C20" s="100">
        <f t="shared" si="5"/>
        <v>772</v>
      </c>
      <c r="D20" s="100">
        <f t="shared" si="6"/>
        <v>1960</v>
      </c>
      <c r="E20" s="100">
        <f t="shared" si="7"/>
        <v>1506</v>
      </c>
      <c r="F20" s="100">
        <f t="shared" si="8"/>
        <v>2514</v>
      </c>
      <c r="G20" s="100">
        <f t="shared" si="9"/>
        <v>3159</v>
      </c>
      <c r="H20" s="100">
        <f t="shared" ref="H20" si="24">N69</f>
        <v>2771</v>
      </c>
      <c r="I20" s="55">
        <f t="shared" ref="I20" si="25">+((H20/G20)-1)*100</f>
        <v>-12.282367837923392</v>
      </c>
      <c r="J20" s="55">
        <f t="shared" ref="J20" si="26">+(H20/G20)*100</f>
        <v>87.717632162076612</v>
      </c>
      <c r="K20" s="55">
        <f t="shared" ref="K20" si="27">+((G20/F20)-1)*100</f>
        <v>25.656324582338907</v>
      </c>
      <c r="L20" s="46"/>
      <c r="M20" s="56">
        <f t="shared" si="12"/>
        <v>1</v>
      </c>
      <c r="N20" s="95">
        <f>'[8]BD construcción mensual'!BM178</f>
        <v>996</v>
      </c>
      <c r="O20" s="47">
        <v>43282</v>
      </c>
      <c r="P20" s="84">
        <f t="shared" si="4"/>
        <v>1.1432500000000001</v>
      </c>
      <c r="Q20" s="99"/>
      <c r="R20" s="99"/>
      <c r="S20" s="99"/>
      <c r="T20" s="99"/>
    </row>
    <row r="21" spans="1:20" x14ac:dyDescent="0.2">
      <c r="A21" s="44"/>
      <c r="B21" s="3" t="s">
        <v>54</v>
      </c>
      <c r="C21" s="100">
        <f t="shared" si="5"/>
        <v>850</v>
      </c>
      <c r="D21" s="100">
        <f t="shared" si="6"/>
        <v>2005</v>
      </c>
      <c r="E21" s="100">
        <f t="shared" si="7"/>
        <v>1210</v>
      </c>
      <c r="F21" s="100">
        <f t="shared" si="8"/>
        <v>2985</v>
      </c>
      <c r="G21" s="100">
        <f t="shared" si="9"/>
        <v>3167</v>
      </c>
      <c r="H21" s="100">
        <f t="shared" ref="H21" si="28">N70</f>
        <v>2399</v>
      </c>
      <c r="I21" s="55">
        <f t="shared" ref="I21" si="29">+((H21/G21)-1)*100</f>
        <v>-24.250078939059051</v>
      </c>
      <c r="J21" s="55">
        <f t="shared" ref="J21" si="30">+(H21/G21)*100</f>
        <v>75.749921060940949</v>
      </c>
      <c r="K21" s="55">
        <f t="shared" ref="K21" si="31">+((G21/F21)-1)*100</f>
        <v>6.0971524288107259</v>
      </c>
      <c r="L21" s="46"/>
      <c r="M21" s="56">
        <f t="shared" si="12"/>
        <v>1</v>
      </c>
      <c r="N21" s="95">
        <f>'[8]BD construcción mensual'!BM179</f>
        <v>1960</v>
      </c>
      <c r="O21" s="47">
        <v>43313</v>
      </c>
      <c r="P21" s="84">
        <f t="shared" si="4"/>
        <v>1.2422500000000001</v>
      </c>
      <c r="Q21" s="99"/>
      <c r="R21" s="99"/>
      <c r="S21" s="99"/>
      <c r="T21" s="99"/>
    </row>
    <row r="22" spans="1:20" x14ac:dyDescent="0.2">
      <c r="A22" s="44"/>
      <c r="B22" s="3" t="s">
        <v>55</v>
      </c>
      <c r="C22" s="100">
        <f t="shared" si="5"/>
        <v>561</v>
      </c>
      <c r="D22" s="100">
        <f t="shared" si="6"/>
        <v>1419</v>
      </c>
      <c r="E22" s="100">
        <f t="shared" si="7"/>
        <v>1212</v>
      </c>
      <c r="F22" s="100">
        <f t="shared" si="8"/>
        <v>3274</v>
      </c>
      <c r="G22" s="100">
        <f t="shared" si="9"/>
        <v>2749</v>
      </c>
      <c r="H22" s="163">
        <f>N71</f>
        <v>2762</v>
      </c>
      <c r="I22" s="57">
        <f>+((H22/G22)-1)*100</f>
        <v>0.47289923608584417</v>
      </c>
      <c r="J22" s="57">
        <f>+(H22/G22)*100</f>
        <v>100.47289923608585</v>
      </c>
      <c r="K22" s="57">
        <f>+((G22/F22)-1)*100</f>
        <v>-16.035430665852168</v>
      </c>
      <c r="L22" s="46"/>
      <c r="M22" s="56">
        <f t="shared" si="12"/>
        <v>1</v>
      </c>
      <c r="N22" s="95">
        <f>'[8]BD construcción mensual'!BM180</f>
        <v>2005</v>
      </c>
      <c r="O22" s="47">
        <v>43344</v>
      </c>
      <c r="P22" s="84">
        <f t="shared" si="4"/>
        <v>1.3385</v>
      </c>
      <c r="Q22" s="99"/>
      <c r="R22" s="99"/>
      <c r="S22" s="99"/>
      <c r="T22" s="99"/>
    </row>
    <row r="23" spans="1:20" x14ac:dyDescent="0.2">
      <c r="A23" s="44"/>
      <c r="B23" s="3" t="s">
        <v>56</v>
      </c>
      <c r="C23" s="100">
        <f t="shared" si="5"/>
        <v>593</v>
      </c>
      <c r="D23" s="100">
        <f t="shared" si="6"/>
        <v>1951</v>
      </c>
      <c r="E23" s="100">
        <f t="shared" si="7"/>
        <v>3123</v>
      </c>
      <c r="F23" s="100">
        <f t="shared" si="8"/>
        <v>3254</v>
      </c>
      <c r="G23" s="100">
        <f t="shared" si="9"/>
        <v>3323</v>
      </c>
      <c r="H23" s="55"/>
      <c r="I23" s="55"/>
      <c r="J23" s="55"/>
      <c r="K23" s="55">
        <f t="shared" ref="K23:K24" si="32">+((G23/F23)-1)*100</f>
        <v>2.120467117393976</v>
      </c>
      <c r="L23" s="46"/>
      <c r="M23" s="56" t="str">
        <f t="shared" si="12"/>
        <v/>
      </c>
      <c r="N23" s="95">
        <f>'[8]BD construcción mensual'!BM181</f>
        <v>1419</v>
      </c>
      <c r="O23" s="47">
        <v>43374</v>
      </c>
      <c r="P23" s="84">
        <f t="shared" si="4"/>
        <v>1.41</v>
      </c>
      <c r="Q23" s="99"/>
      <c r="R23" s="99"/>
      <c r="S23" s="99"/>
      <c r="T23" s="99"/>
    </row>
    <row r="24" spans="1:20" x14ac:dyDescent="0.2">
      <c r="A24" s="44"/>
      <c r="B24" s="3" t="s">
        <v>57</v>
      </c>
      <c r="C24" s="100">
        <f t="shared" si="5"/>
        <v>824</v>
      </c>
      <c r="D24" s="100">
        <f t="shared" si="6"/>
        <v>1413</v>
      </c>
      <c r="E24" s="100">
        <f t="shared" si="7"/>
        <v>1540</v>
      </c>
      <c r="F24" s="100">
        <f t="shared" si="8"/>
        <v>3351</v>
      </c>
      <c r="G24" s="100">
        <f t="shared" si="9"/>
        <v>2374</v>
      </c>
      <c r="H24" s="55"/>
      <c r="I24" s="55"/>
      <c r="J24" s="55"/>
      <c r="K24" s="55">
        <f t="shared" si="32"/>
        <v>-29.155475977320201</v>
      </c>
      <c r="L24" s="46"/>
      <c r="M24" s="56" t="str">
        <f t="shared" si="12"/>
        <v/>
      </c>
      <c r="N24" s="95">
        <f>'[8]BD construcción mensual'!BM182</f>
        <v>1951</v>
      </c>
      <c r="O24" s="47">
        <v>43405</v>
      </c>
      <c r="P24" s="84">
        <f t="shared" si="4"/>
        <v>1.5231666666666668</v>
      </c>
      <c r="Q24" s="99"/>
      <c r="R24" s="99"/>
      <c r="S24" s="99"/>
      <c r="T24" s="99"/>
    </row>
    <row r="25" spans="1:20" x14ac:dyDescent="0.2">
      <c r="A25" s="44"/>
      <c r="B25" s="61" t="s">
        <v>58</v>
      </c>
      <c r="C25" s="101">
        <f t="shared" ref="C25:H25" si="33">+SUM(C13:C24)</f>
        <v>10257</v>
      </c>
      <c r="D25" s="101">
        <f t="shared" si="33"/>
        <v>18867</v>
      </c>
      <c r="E25" s="101">
        <f t="shared" si="33"/>
        <v>19451</v>
      </c>
      <c r="F25" s="101">
        <f t="shared" si="33"/>
        <v>26386</v>
      </c>
      <c r="G25" s="101">
        <f t="shared" si="33"/>
        <v>35535</v>
      </c>
      <c r="H25" s="101">
        <f t="shared" si="33"/>
        <v>29221</v>
      </c>
      <c r="I25" s="60"/>
      <c r="J25" s="60"/>
      <c r="K25" s="60"/>
      <c r="L25" s="46"/>
      <c r="M25" s="42"/>
      <c r="N25" s="95">
        <f>'[8]BD construcción mensual'!BM183</f>
        <v>1413</v>
      </c>
      <c r="O25" s="47">
        <v>43435</v>
      </c>
      <c r="P25" s="84">
        <f t="shared" si="4"/>
        <v>1.5722499999999999</v>
      </c>
      <c r="Q25" s="42"/>
    </row>
    <row r="26" spans="1:20" x14ac:dyDescent="0.2">
      <c r="A26" s="44"/>
      <c r="B26" s="61" t="s">
        <v>59</v>
      </c>
      <c r="C26" s="92"/>
      <c r="D26" s="62">
        <f t="shared" ref="D26:H26" si="34">+((D25/C25)-1)*100</f>
        <v>83.942673296285463</v>
      </c>
      <c r="E26" s="62">
        <f t="shared" si="34"/>
        <v>3.0953516722319385</v>
      </c>
      <c r="F26" s="62">
        <f t="shared" si="34"/>
        <v>35.653693897485979</v>
      </c>
      <c r="G26" s="62">
        <f t="shared" si="34"/>
        <v>34.673690593496545</v>
      </c>
      <c r="H26" s="62">
        <f t="shared" si="34"/>
        <v>-17.768397354720701</v>
      </c>
      <c r="I26" s="60"/>
      <c r="J26" s="60"/>
      <c r="K26" s="60"/>
      <c r="L26" s="46"/>
      <c r="M26" s="42"/>
      <c r="N26" s="95">
        <f>'[8]BD construcción mensual'!BM184</f>
        <v>1097</v>
      </c>
      <c r="O26" s="47">
        <v>43466</v>
      </c>
      <c r="P26" s="84">
        <f t="shared" si="4"/>
        <v>1.5141666666666667</v>
      </c>
      <c r="Q26" s="42"/>
    </row>
    <row r="27" spans="1:20" x14ac:dyDescent="0.2">
      <c r="A27" s="44"/>
      <c r="B27" s="3"/>
      <c r="C27" s="58"/>
      <c r="D27" s="58"/>
      <c r="E27" s="58"/>
      <c r="F27" s="58"/>
      <c r="G27" s="58"/>
      <c r="H27" s="59"/>
      <c r="I27" s="65"/>
      <c r="J27" s="65"/>
      <c r="K27" s="65"/>
      <c r="L27" s="46"/>
      <c r="M27" s="42"/>
      <c r="N27" s="95">
        <f>'[8]BD construcción mensual'!BM185</f>
        <v>1386</v>
      </c>
      <c r="O27" s="47">
        <v>43497</v>
      </c>
      <c r="P27" s="84">
        <f t="shared" si="4"/>
        <v>1.4802500000000001</v>
      </c>
      <c r="Q27" s="42"/>
    </row>
    <row r="28" spans="1:20" x14ac:dyDescent="0.2">
      <c r="A28" s="44"/>
      <c r="B28" s="61" t="s">
        <v>26</v>
      </c>
      <c r="C28" s="101">
        <f t="shared" ref="C28:H28" si="35">+SUMPRODUCT(C13:C24,$M$13:$M$24)</f>
        <v>8840</v>
      </c>
      <c r="D28" s="101">
        <f t="shared" si="35"/>
        <v>15503</v>
      </c>
      <c r="E28" s="101">
        <f>+SUMPRODUCT(E13:E24,$M$13:$M$24)</f>
        <v>14788</v>
      </c>
      <c r="F28" s="101">
        <f t="shared" si="35"/>
        <v>19781</v>
      </c>
      <c r="G28" s="101">
        <f t="shared" si="35"/>
        <v>29838</v>
      </c>
      <c r="H28" s="163">
        <f t="shared" si="35"/>
        <v>29221</v>
      </c>
      <c r="I28" s="57">
        <f>+((H28/G28)-1)*100</f>
        <v>-2.0678329646759197</v>
      </c>
      <c r="J28" s="57">
        <f>+(H28/G28)*100</f>
        <v>97.932167035324085</v>
      </c>
      <c r="K28" s="57">
        <f>+((G28/F28)-1)*100</f>
        <v>50.841716798948489</v>
      </c>
      <c r="L28" s="46"/>
      <c r="M28" s="42"/>
      <c r="N28" s="95">
        <f>'[8]BD construcción mensual'!BM186</f>
        <v>894</v>
      </c>
      <c r="O28" s="47">
        <v>43525</v>
      </c>
      <c r="P28" s="84">
        <f t="shared" si="4"/>
        <v>1.4399166666666667</v>
      </c>
      <c r="Q28" s="42"/>
    </row>
    <row r="29" spans="1:20" x14ac:dyDescent="0.2">
      <c r="A29" s="44"/>
      <c r="B29" s="61" t="s">
        <v>59</v>
      </c>
      <c r="C29" s="92"/>
      <c r="D29" s="62">
        <f t="shared" ref="D29:E29" si="36">+((D28/C28)-1)*100</f>
        <v>75.373303167420815</v>
      </c>
      <c r="E29" s="62">
        <f t="shared" si="36"/>
        <v>-4.6120105785976921</v>
      </c>
      <c r="F29" s="62">
        <f>+((F28/E28)-1)*100</f>
        <v>33.763862591290227</v>
      </c>
      <c r="G29" s="62">
        <f>+((G28/F28)-1)*100</f>
        <v>50.841716798948489</v>
      </c>
      <c r="H29" s="57">
        <f>+((H28/G28)-1)*100</f>
        <v>-2.0678329646759197</v>
      </c>
      <c r="I29" s="63"/>
      <c r="J29" s="63"/>
      <c r="K29" s="63"/>
      <c r="L29" s="46"/>
      <c r="M29" s="42"/>
      <c r="N29" s="95">
        <f>'[8]BD construcción mensual'!BM187</f>
        <v>1453</v>
      </c>
      <c r="O29" s="47">
        <v>43556</v>
      </c>
      <c r="P29" s="84">
        <f t="shared" si="4"/>
        <v>1.4697499999999999</v>
      </c>
      <c r="Q29" s="42"/>
    </row>
    <row r="30" spans="1:20" ht="12" customHeight="1" x14ac:dyDescent="0.2">
      <c r="A30" s="44"/>
      <c r="C30" s="64"/>
      <c r="D30" s="64"/>
      <c r="E30" s="64"/>
      <c r="F30" s="64"/>
      <c r="G30" s="59"/>
      <c r="H30" s="59"/>
      <c r="I30" s="65"/>
      <c r="J30" s="65"/>
      <c r="K30" s="65"/>
      <c r="L30" s="46"/>
      <c r="M30" s="42"/>
      <c r="N30" s="95">
        <f>'[8]BD construcción mensual'!BM188</f>
        <v>2388</v>
      </c>
      <c r="O30" s="47">
        <v>43586</v>
      </c>
      <c r="P30" s="84">
        <f t="shared" si="4"/>
        <v>1.52325</v>
      </c>
      <c r="Q30" s="42"/>
    </row>
    <row r="31" spans="1:20" ht="12" customHeight="1" x14ac:dyDescent="0.2">
      <c r="A31" s="44"/>
      <c r="C31" s="64"/>
      <c r="D31" s="64"/>
      <c r="E31" s="64"/>
      <c r="F31" s="64"/>
      <c r="G31" s="59"/>
      <c r="H31" s="59"/>
      <c r="I31" s="65"/>
      <c r="J31" s="65"/>
      <c r="K31" s="65"/>
      <c r="L31" s="46"/>
      <c r="M31" s="42"/>
      <c r="N31" s="95">
        <f>'[8]BD construcción mensual'!BM189</f>
        <v>1710</v>
      </c>
      <c r="O31" s="47">
        <v>43617</v>
      </c>
      <c r="P31" s="84">
        <f t="shared" si="4"/>
        <v>1.556</v>
      </c>
      <c r="Q31" s="42"/>
    </row>
    <row r="32" spans="1:20" ht="14.25" x14ac:dyDescent="0.2">
      <c r="A32" s="44"/>
      <c r="B32" s="66"/>
      <c r="C32" s="363" t="s">
        <v>147</v>
      </c>
      <c r="D32" s="363"/>
      <c r="E32" s="363"/>
      <c r="F32" s="363"/>
      <c r="G32" s="363"/>
      <c r="H32" s="363"/>
      <c r="I32" s="363"/>
      <c r="J32" s="363"/>
      <c r="K32" s="49"/>
      <c r="L32" s="46"/>
      <c r="M32" s="42"/>
      <c r="N32" s="95">
        <f>'[8]BD construcción mensual'!BM190</f>
        <v>1932</v>
      </c>
      <c r="O32" s="47">
        <v>43647</v>
      </c>
      <c r="P32" s="84">
        <f t="shared" si="4"/>
        <v>1.6339999999999999</v>
      </c>
      <c r="Q32" s="42"/>
    </row>
    <row r="33" spans="1:23" x14ac:dyDescent="0.2">
      <c r="A33" s="68"/>
      <c r="C33" s="354" t="str">
        <f>+CONCATENATE("miles de viviendas, promedio móvil 12 meses ",D11,"-",H11)</f>
        <v>miles de viviendas, promedio móvil 12 meses 2018-2022</v>
      </c>
      <c r="D33" s="354"/>
      <c r="E33" s="354"/>
      <c r="F33" s="354"/>
      <c r="G33" s="354"/>
      <c r="H33" s="354"/>
      <c r="I33" s="354"/>
      <c r="J33" s="354"/>
      <c r="K33" s="89"/>
      <c r="L33" s="46"/>
      <c r="M33" s="42"/>
      <c r="N33" s="95">
        <f>'[8]BD construcción mensual'!BM191</f>
        <v>1506</v>
      </c>
      <c r="O33" s="47">
        <v>43678</v>
      </c>
      <c r="P33" s="84">
        <f t="shared" si="4"/>
        <v>1.5961666666666667</v>
      </c>
      <c r="Q33" s="42"/>
    </row>
    <row r="34" spans="1:23" x14ac:dyDescent="0.2">
      <c r="A34" s="68"/>
      <c r="C34" s="69"/>
      <c r="D34" s="69"/>
      <c r="E34" s="69"/>
      <c r="F34" s="69"/>
      <c r="G34" s="70"/>
      <c r="H34" s="70"/>
      <c r="I34" s="71"/>
      <c r="J34" s="71"/>
      <c r="K34" s="71"/>
      <c r="L34" s="46"/>
      <c r="M34" s="42"/>
      <c r="N34" s="95">
        <f>'[8]BD construcción mensual'!BM192</f>
        <v>1210</v>
      </c>
      <c r="O34" s="47">
        <v>43709</v>
      </c>
      <c r="P34" s="84">
        <f t="shared" si="4"/>
        <v>1.5299166666666668</v>
      </c>
      <c r="Q34" s="42"/>
    </row>
    <row r="35" spans="1:23" x14ac:dyDescent="0.2">
      <c r="A35" s="68"/>
      <c r="C35" s="69"/>
      <c r="D35" s="69"/>
      <c r="E35" s="69"/>
      <c r="F35" s="69"/>
      <c r="G35" s="70"/>
      <c r="H35" s="70"/>
      <c r="I35" s="71"/>
      <c r="J35" s="71"/>
      <c r="K35" s="71"/>
      <c r="L35" s="46"/>
      <c r="M35" s="42"/>
      <c r="N35" s="95">
        <f>'[8]BD construcción mensual'!BM193</f>
        <v>1212</v>
      </c>
      <c r="O35" s="47">
        <v>43739</v>
      </c>
      <c r="P35" s="84">
        <f t="shared" si="4"/>
        <v>1.5126666666666668</v>
      </c>
      <c r="Q35" s="42"/>
    </row>
    <row r="36" spans="1:23" x14ac:dyDescent="0.2">
      <c r="A36" s="68"/>
      <c r="C36" s="69"/>
      <c r="D36" s="69"/>
      <c r="E36" s="69"/>
      <c r="F36" s="69"/>
      <c r="G36" s="70"/>
      <c r="H36" s="70"/>
      <c r="I36" s="71"/>
      <c r="J36" s="71"/>
      <c r="K36" s="71"/>
      <c r="L36" s="46"/>
      <c r="M36" s="42"/>
      <c r="N36" s="95">
        <f>'[8]BD construcción mensual'!BM194</f>
        <v>3123</v>
      </c>
      <c r="O36" s="47">
        <v>43770</v>
      </c>
      <c r="P36" s="84">
        <f t="shared" si="4"/>
        <v>1.6103333333333332</v>
      </c>
      <c r="Q36" s="42"/>
    </row>
    <row r="37" spans="1:23" x14ac:dyDescent="0.2">
      <c r="A37" s="68"/>
      <c r="C37" s="69"/>
      <c r="D37" s="69"/>
      <c r="E37" s="69"/>
      <c r="F37" s="69"/>
      <c r="G37" s="70"/>
      <c r="H37" s="70"/>
      <c r="I37" s="71"/>
      <c r="J37" s="71"/>
      <c r="K37" s="71"/>
      <c r="L37" s="46"/>
      <c r="M37" s="42"/>
      <c r="N37" s="95">
        <f>'[8]BD construcción mensual'!BM195</f>
        <v>1540</v>
      </c>
      <c r="O37" s="47">
        <v>43800</v>
      </c>
      <c r="P37" s="84">
        <f t="shared" si="4"/>
        <v>1.6209166666666668</v>
      </c>
      <c r="Q37" s="42"/>
    </row>
    <row r="38" spans="1:23" x14ac:dyDescent="0.2">
      <c r="A38" s="68"/>
      <c r="C38" s="69"/>
      <c r="D38" s="69"/>
      <c r="E38" s="69"/>
      <c r="F38" s="69"/>
      <c r="G38" s="70"/>
      <c r="H38" s="70"/>
      <c r="I38" s="71"/>
      <c r="J38" s="71"/>
      <c r="K38" s="71"/>
      <c r="L38" s="46"/>
      <c r="M38" s="42"/>
      <c r="N38" s="95">
        <f>'[8]BD construcción mensual'!BM196</f>
        <v>2082</v>
      </c>
      <c r="O38" s="47">
        <v>43831</v>
      </c>
      <c r="P38" s="84">
        <f t="shared" si="4"/>
        <v>1.7030000000000001</v>
      </c>
      <c r="Q38" s="42"/>
    </row>
    <row r="39" spans="1:23" x14ac:dyDescent="0.2">
      <c r="A39" s="68"/>
      <c r="C39" s="69"/>
      <c r="D39" s="69"/>
      <c r="E39" s="69"/>
      <c r="F39" s="69"/>
      <c r="G39" s="70"/>
      <c r="H39" s="70"/>
      <c r="I39" s="71"/>
      <c r="J39" s="71"/>
      <c r="K39" s="71"/>
      <c r="L39" s="46"/>
      <c r="M39" s="42"/>
      <c r="N39" s="95">
        <f>'[8]BD construcción mensual'!BM197</f>
        <v>2373</v>
      </c>
      <c r="O39" s="47">
        <v>43862</v>
      </c>
      <c r="P39" s="84">
        <f t="shared" si="4"/>
        <v>1.78525</v>
      </c>
      <c r="Q39" s="42"/>
    </row>
    <row r="40" spans="1:23" x14ac:dyDescent="0.2">
      <c r="A40" s="68"/>
      <c r="C40" s="69"/>
      <c r="D40" s="69"/>
      <c r="E40" s="69"/>
      <c r="F40" s="69"/>
      <c r="G40" s="70"/>
      <c r="H40" s="70"/>
      <c r="I40" s="71"/>
      <c r="J40" s="71"/>
      <c r="K40" s="71"/>
      <c r="L40" s="46"/>
      <c r="M40" s="42"/>
      <c r="N40" s="95">
        <f>'[8]BD construcción mensual'!BM198</f>
        <v>1180</v>
      </c>
      <c r="O40" s="47">
        <v>43891</v>
      </c>
      <c r="P40" s="84">
        <f t="shared" si="4"/>
        <v>1.8090833333333332</v>
      </c>
      <c r="Q40" s="42"/>
    </row>
    <row r="41" spans="1:23" x14ac:dyDescent="0.2">
      <c r="A41" s="68"/>
      <c r="C41" s="69"/>
      <c r="D41" s="69"/>
      <c r="E41" s="69"/>
      <c r="F41" s="69"/>
      <c r="G41" s="70"/>
      <c r="H41" s="70"/>
      <c r="I41" s="71"/>
      <c r="J41" s="71"/>
      <c r="K41" s="71"/>
      <c r="L41" s="46"/>
      <c r="M41" s="42"/>
      <c r="N41" s="95">
        <f>'[8]BD construcción mensual'!BM199</f>
        <v>422</v>
      </c>
      <c r="O41" s="47">
        <v>43922</v>
      </c>
      <c r="P41" s="84">
        <f t="shared" si="4"/>
        <v>1.7231666666666667</v>
      </c>
      <c r="Q41" s="42"/>
    </row>
    <row r="42" spans="1:23" x14ac:dyDescent="0.2">
      <c r="A42" s="68"/>
      <c r="C42" s="69"/>
      <c r="D42" s="69"/>
      <c r="E42" s="69"/>
      <c r="F42" s="69"/>
      <c r="G42" s="70"/>
      <c r="H42" s="70"/>
      <c r="I42" s="71"/>
      <c r="J42" s="71"/>
      <c r="K42" s="71"/>
      <c r="L42" s="46"/>
      <c r="M42" s="42"/>
      <c r="N42" s="95">
        <f>'[8]BD construcción mensual'!BM200</f>
        <v>758</v>
      </c>
      <c r="O42" s="47">
        <v>43952</v>
      </c>
      <c r="P42" s="84">
        <f t="shared" si="4"/>
        <v>1.5873333333333333</v>
      </c>
      <c r="Q42" s="42"/>
    </row>
    <row r="43" spans="1:23" x14ac:dyDescent="0.2">
      <c r="A43" s="68"/>
      <c r="C43" s="69"/>
      <c r="D43" s="69"/>
      <c r="E43" s="69"/>
      <c r="F43" s="69"/>
      <c r="G43" s="70"/>
      <c r="H43" s="70"/>
      <c r="I43" s="71"/>
      <c r="J43" s="71"/>
      <c r="K43" s="71"/>
      <c r="L43" s="46"/>
      <c r="M43" s="42"/>
      <c r="N43" s="95">
        <f>'[8]BD construcción mensual'!BM201</f>
        <v>1786</v>
      </c>
      <c r="O43" s="47">
        <v>43983</v>
      </c>
      <c r="P43" s="84">
        <f t="shared" si="4"/>
        <v>1.5936666666666668</v>
      </c>
      <c r="Q43" s="42"/>
    </row>
    <row r="44" spans="1:23" x14ac:dyDescent="0.2">
      <c r="A44" s="68"/>
      <c r="C44" s="69"/>
      <c r="D44" s="69"/>
      <c r="E44" s="69"/>
      <c r="F44" s="69"/>
      <c r="G44" s="70"/>
      <c r="H44" s="70"/>
      <c r="I44" s="71"/>
      <c r="J44" s="71"/>
      <c r="K44" s="71"/>
      <c r="L44" s="46"/>
      <c r="M44" s="42"/>
      <c r="N44" s="95">
        <f>'[8]BD construcción mensual'!BM202</f>
        <v>2407</v>
      </c>
      <c r="O44" s="47">
        <v>44013</v>
      </c>
      <c r="P44" s="84">
        <f t="shared" si="4"/>
        <v>1.6332500000000001</v>
      </c>
      <c r="Q44" s="42"/>
    </row>
    <row r="45" spans="1:23" x14ac:dyDescent="0.2">
      <c r="A45" s="68"/>
      <c r="B45" s="66"/>
      <c r="C45" s="70"/>
      <c r="D45" s="70"/>
      <c r="E45" s="70"/>
      <c r="F45" s="70"/>
      <c r="G45" s="70"/>
      <c r="H45" s="70"/>
      <c r="I45" s="74"/>
      <c r="J45" s="74"/>
      <c r="K45" s="74"/>
      <c r="L45" s="46"/>
      <c r="M45" s="42"/>
      <c r="N45" s="95">
        <f>'[8]BD construcción mensual'!BM203</f>
        <v>2514</v>
      </c>
      <c r="O45" s="47">
        <v>44044</v>
      </c>
      <c r="P45" s="84">
        <f t="shared" ref="P45:P62" si="37">+(AVERAGE(N34:N45))/1000</f>
        <v>1.7172499999999999</v>
      </c>
      <c r="Q45" s="42"/>
    </row>
    <row r="46" spans="1:23" x14ac:dyDescent="0.2">
      <c r="A46" s="202" t="s">
        <v>192</v>
      </c>
      <c r="B46" s="1"/>
      <c r="C46" s="89"/>
      <c r="D46" s="89"/>
      <c r="E46" s="89"/>
      <c r="F46" s="89"/>
      <c r="G46" s="70"/>
      <c r="H46" s="70"/>
      <c r="I46" s="74"/>
      <c r="J46" s="74"/>
      <c r="K46" s="74"/>
      <c r="L46" s="46"/>
      <c r="M46" s="42"/>
      <c r="N46" s="95">
        <f>'[8]BD construcción mensual'!BM204</f>
        <v>2985</v>
      </c>
      <c r="O46" s="47">
        <v>44075</v>
      </c>
      <c r="P46" s="84">
        <f t="shared" si="37"/>
        <v>1.8651666666666666</v>
      </c>
      <c r="Q46" s="42"/>
    </row>
    <row r="47" spans="1:23" x14ac:dyDescent="0.2">
      <c r="A47" s="202" t="s">
        <v>194</v>
      </c>
      <c r="B47" s="103"/>
      <c r="C47" s="70"/>
      <c r="D47" s="70"/>
      <c r="E47" s="70"/>
      <c r="F47" s="70"/>
      <c r="G47" s="70"/>
      <c r="H47" s="70"/>
      <c r="I47" s="74"/>
      <c r="J47" s="74"/>
      <c r="K47" s="74"/>
      <c r="L47" s="46"/>
      <c r="M47" s="42"/>
      <c r="N47" s="95">
        <f>'[8]BD construcción mensual'!BM205</f>
        <v>3274</v>
      </c>
      <c r="O47" s="47">
        <v>44105</v>
      </c>
      <c r="P47" s="84">
        <f t="shared" si="37"/>
        <v>2.0369999999999999</v>
      </c>
      <c r="Q47" s="42"/>
    </row>
    <row r="48" spans="1:23" s="78" customFormat="1" x14ac:dyDescent="0.2">
      <c r="A48" s="202" t="s">
        <v>78</v>
      </c>
      <c r="B48" s="1"/>
      <c r="C48" s="89"/>
      <c r="D48" s="89"/>
      <c r="E48" s="89"/>
      <c r="F48" s="89"/>
      <c r="G48" s="70"/>
      <c r="H48" s="70"/>
      <c r="I48" s="74"/>
      <c r="J48" s="74"/>
      <c r="K48" s="74"/>
      <c r="L48" s="46"/>
      <c r="M48" s="42"/>
      <c r="N48" s="95">
        <f>'[8]BD construcción mensual'!BM206</f>
        <v>3254</v>
      </c>
      <c r="O48" s="47">
        <v>44136</v>
      </c>
      <c r="P48" s="84">
        <f t="shared" si="37"/>
        <v>2.0479166666666666</v>
      </c>
      <c r="Q48" s="42"/>
      <c r="R48" s="42"/>
      <c r="S48" s="42"/>
      <c r="T48" s="42"/>
      <c r="U48" s="42"/>
      <c r="V48" s="42"/>
      <c r="W48" s="42"/>
    </row>
    <row r="49" spans="1:16" s="42" customFormat="1" x14ac:dyDescent="0.2">
      <c r="A49" s="202" t="s">
        <v>165</v>
      </c>
      <c r="B49" s="1"/>
      <c r="C49" s="89"/>
      <c r="D49" s="89"/>
      <c r="E49" s="89"/>
      <c r="F49" s="89"/>
      <c r="G49" s="70"/>
      <c r="H49" s="70"/>
      <c r="I49" s="74"/>
      <c r="J49" s="74"/>
      <c r="K49" s="74"/>
      <c r="L49" s="46"/>
      <c r="N49" s="95">
        <f>'[8]BD construcción mensual'!BM207</f>
        <v>3351</v>
      </c>
      <c r="O49" s="47">
        <v>44166</v>
      </c>
      <c r="P49" s="84">
        <f t="shared" si="37"/>
        <v>2.1988333333333334</v>
      </c>
    </row>
    <row r="50" spans="1:16" s="42" customFormat="1" x14ac:dyDescent="0.2">
      <c r="A50" s="1" t="s">
        <v>164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46"/>
      <c r="N50" s="95">
        <f>'[8]BD construcción mensual'!BM208</f>
        <v>2488</v>
      </c>
      <c r="O50" s="47">
        <v>44197</v>
      </c>
      <c r="P50" s="84">
        <f t="shared" si="37"/>
        <v>2.2326666666666664</v>
      </c>
    </row>
    <row r="51" spans="1:16" s="42" customFormat="1" x14ac:dyDescent="0.2">
      <c r="A51" s="202" t="s">
        <v>171</v>
      </c>
      <c r="B51" s="10"/>
      <c r="C51" s="13"/>
      <c r="D51" s="13"/>
      <c r="E51" s="13"/>
      <c r="F51" s="13"/>
      <c r="G51" s="75"/>
      <c r="H51" s="75"/>
      <c r="I51" s="75"/>
      <c r="J51" s="75"/>
      <c r="K51" s="75"/>
      <c r="L51" s="76"/>
      <c r="N51" s="95">
        <f>'[8]BD construcción mensual'!BM209</f>
        <v>3141</v>
      </c>
      <c r="O51" s="47">
        <v>44228</v>
      </c>
      <c r="P51" s="84">
        <f t="shared" si="37"/>
        <v>2.2966666666666664</v>
      </c>
    </row>
    <row r="52" spans="1:16" s="42" customFormat="1" x14ac:dyDescent="0.2">
      <c r="A52" s="80"/>
      <c r="D52" s="1"/>
      <c r="E52" s="1"/>
      <c r="F52" s="1"/>
      <c r="G52" s="1"/>
      <c r="H52" s="1"/>
      <c r="I52" s="1"/>
      <c r="J52" s="1"/>
      <c r="K52" s="1"/>
      <c r="L52" s="1"/>
      <c r="N52" s="95">
        <f>'[8]BD construcción mensual'!BM210</f>
        <v>4149</v>
      </c>
      <c r="O52" s="47">
        <v>44256</v>
      </c>
      <c r="P52" s="84">
        <f t="shared" si="37"/>
        <v>2.5440833333333335</v>
      </c>
    </row>
    <row r="53" spans="1:16" s="42" customFormat="1" x14ac:dyDescent="0.2">
      <c r="A53" s="1"/>
      <c r="E53" s="80"/>
      <c r="F53" s="1"/>
      <c r="G53" s="1"/>
      <c r="H53" s="1"/>
      <c r="I53" s="1"/>
      <c r="J53" s="1"/>
      <c r="K53" s="1"/>
      <c r="L53" s="1"/>
      <c r="N53" s="95">
        <f>'[8]BD construcción mensual'!BM211</f>
        <v>2523</v>
      </c>
      <c r="O53" s="47">
        <v>44287</v>
      </c>
      <c r="P53" s="84">
        <f t="shared" si="37"/>
        <v>2.7191666666666667</v>
      </c>
    </row>
    <row r="54" spans="1:16" s="42" customFormat="1" x14ac:dyDescent="0.2">
      <c r="A54" s="1"/>
      <c r="E54" s="80"/>
      <c r="F54" s="1"/>
      <c r="G54" s="1"/>
      <c r="H54" s="1"/>
      <c r="I54" s="1"/>
      <c r="J54" s="1"/>
      <c r="K54" s="1"/>
      <c r="L54" s="1"/>
      <c r="N54" s="95">
        <f>'[8]BD construcción mensual'!BM212</f>
        <v>2539</v>
      </c>
      <c r="O54" s="47">
        <v>44317</v>
      </c>
      <c r="P54" s="84">
        <f t="shared" si="37"/>
        <v>2.8675833333333336</v>
      </c>
    </row>
    <row r="55" spans="1:16" s="42" customFormat="1" x14ac:dyDescent="0.2">
      <c r="A55" s="1"/>
      <c r="E55" s="80"/>
      <c r="F55" s="1"/>
      <c r="G55" s="1"/>
      <c r="H55" s="1"/>
      <c r="I55" s="1"/>
      <c r="J55" s="1"/>
      <c r="K55" s="1"/>
      <c r="L55" s="1"/>
      <c r="N55" s="95">
        <f>'[8]BD construcción mensual'!BM213</f>
        <v>3003</v>
      </c>
      <c r="O55" s="47">
        <v>44348</v>
      </c>
      <c r="P55" s="84">
        <f t="shared" si="37"/>
        <v>2.9689999999999999</v>
      </c>
    </row>
    <row r="56" spans="1:16" s="42" customFormat="1" x14ac:dyDescent="0.2">
      <c r="A56" s="1"/>
      <c r="E56" s="80"/>
      <c r="F56" s="1"/>
      <c r="G56" s="1"/>
      <c r="H56" s="1"/>
      <c r="I56" s="1"/>
      <c r="J56" s="1"/>
      <c r="K56" s="1"/>
      <c r="L56" s="1"/>
      <c r="N56" s="95">
        <f>'[8]BD construcción mensual'!BM214</f>
        <v>2920</v>
      </c>
      <c r="O56" s="47">
        <v>44378</v>
      </c>
      <c r="P56" s="84">
        <f t="shared" si="37"/>
        <v>3.0117500000000001</v>
      </c>
    </row>
    <row r="57" spans="1:16" s="42" customFormat="1" x14ac:dyDescent="0.2">
      <c r="A57" s="1"/>
      <c r="E57" s="80"/>
      <c r="F57" s="1"/>
      <c r="G57" s="1"/>
      <c r="H57" s="1"/>
      <c r="I57" s="1"/>
      <c r="J57" s="1"/>
      <c r="K57" s="1"/>
      <c r="L57" s="1"/>
      <c r="N57" s="95">
        <f>'[8]BD construcción mensual'!BM215</f>
        <v>3159</v>
      </c>
      <c r="O57" s="47">
        <v>44409</v>
      </c>
      <c r="P57" s="84">
        <f t="shared" si="37"/>
        <v>3.0655000000000001</v>
      </c>
    </row>
    <row r="58" spans="1:16" s="42" customFormat="1" x14ac:dyDescent="0.2">
      <c r="A58" s="1"/>
      <c r="E58" s="80"/>
      <c r="F58" s="1"/>
      <c r="G58" s="1"/>
      <c r="H58" s="1"/>
      <c r="I58" s="1"/>
      <c r="J58" s="1"/>
      <c r="K58" s="1"/>
      <c r="L58" s="1"/>
      <c r="N58" s="95">
        <f>'[8]BD construcción mensual'!BM216</f>
        <v>3167</v>
      </c>
      <c r="O58" s="47">
        <v>44440</v>
      </c>
      <c r="P58" s="84">
        <f t="shared" si="37"/>
        <v>3.0806666666666667</v>
      </c>
    </row>
    <row r="59" spans="1:16" s="42" customFormat="1" x14ac:dyDescent="0.2">
      <c r="A59" s="1"/>
      <c r="E59" s="80"/>
      <c r="F59" s="1"/>
      <c r="G59" s="1"/>
      <c r="H59" s="1"/>
      <c r="I59" s="1"/>
      <c r="J59" s="1"/>
      <c r="K59" s="1"/>
      <c r="L59" s="1"/>
      <c r="N59" s="95">
        <f>'[8]BD construcción mensual'!BM217</f>
        <v>2749</v>
      </c>
      <c r="O59" s="47">
        <v>44470</v>
      </c>
      <c r="P59" s="84">
        <f t="shared" si="37"/>
        <v>3.0369166666666665</v>
      </c>
    </row>
    <row r="60" spans="1:16" s="42" customFormat="1" x14ac:dyDescent="0.2">
      <c r="A60" s="1"/>
      <c r="E60" s="80"/>
      <c r="F60" s="1"/>
      <c r="G60" s="1"/>
      <c r="H60" s="1"/>
      <c r="I60" s="1"/>
      <c r="J60" s="1"/>
      <c r="K60" s="1"/>
      <c r="L60" s="1"/>
      <c r="N60" s="95">
        <f>'[8]BD construcción mensual'!BM218</f>
        <v>3323</v>
      </c>
      <c r="O60" s="47">
        <v>44501</v>
      </c>
      <c r="P60" s="84">
        <f t="shared" si="37"/>
        <v>3.0426666666666664</v>
      </c>
    </row>
    <row r="61" spans="1:16" s="42" customFormat="1" x14ac:dyDescent="0.2">
      <c r="A61" s="1"/>
      <c r="E61" s="80"/>
      <c r="F61" s="1"/>
      <c r="G61" s="1"/>
      <c r="H61" s="1"/>
      <c r="I61" s="1"/>
      <c r="J61" s="1"/>
      <c r="K61" s="1"/>
      <c r="L61" s="1"/>
      <c r="N61" s="95">
        <f>'[8]BD construcción mensual'!BM219</f>
        <v>2374</v>
      </c>
      <c r="O61" s="47">
        <v>44531</v>
      </c>
      <c r="P61" s="84">
        <f t="shared" si="37"/>
        <v>2.9612500000000002</v>
      </c>
    </row>
    <row r="62" spans="1:16" s="42" customFormat="1" x14ac:dyDescent="0.2">
      <c r="A62" s="1"/>
      <c r="E62" s="80"/>
      <c r="F62" s="1"/>
      <c r="G62" s="1"/>
      <c r="H62" s="1"/>
      <c r="I62" s="1"/>
      <c r="J62" s="1"/>
      <c r="K62" s="1"/>
      <c r="L62" s="1"/>
      <c r="N62" s="95">
        <f>'[8]BD construcción mensual'!BM220</f>
        <v>2499</v>
      </c>
      <c r="O62" s="47">
        <v>44562</v>
      </c>
      <c r="P62" s="84">
        <f t="shared" si="37"/>
        <v>2.9621666666666666</v>
      </c>
    </row>
    <row r="63" spans="1:16" s="42" customFormat="1" x14ac:dyDescent="0.2">
      <c r="A63" s="1"/>
      <c r="E63" s="80"/>
      <c r="F63" s="1"/>
      <c r="G63" s="1"/>
      <c r="H63" s="1"/>
      <c r="I63" s="1"/>
      <c r="J63" s="1"/>
      <c r="K63" s="1"/>
      <c r="L63" s="1"/>
      <c r="N63" s="95">
        <f>'[8]BD construcción mensual'!BM221</f>
        <v>2939</v>
      </c>
      <c r="O63" s="47">
        <v>44593</v>
      </c>
      <c r="P63" s="84">
        <f t="shared" ref="P63" si="38">+(AVERAGE(N52:N63))/1000</f>
        <v>2.9453333333333336</v>
      </c>
    </row>
    <row r="64" spans="1:16" s="42" customFormat="1" x14ac:dyDescent="0.2">
      <c r="A64" s="1"/>
      <c r="E64" s="80"/>
      <c r="F64" s="1"/>
      <c r="G64" s="1"/>
      <c r="H64" s="1"/>
      <c r="I64" s="1"/>
      <c r="J64" s="1"/>
      <c r="K64" s="1"/>
      <c r="L64" s="1"/>
      <c r="N64" s="95">
        <f>'[8]BD construcción mensual'!BM222</f>
        <v>2918</v>
      </c>
      <c r="O64" s="47">
        <v>44621</v>
      </c>
      <c r="P64" s="84">
        <f t="shared" ref="P64" si="39">+(AVERAGE(N53:N64))/1000</f>
        <v>2.8427500000000001</v>
      </c>
    </row>
    <row r="65" spans="1:16" s="42" customFormat="1" x14ac:dyDescent="0.2">
      <c r="A65" s="1"/>
      <c r="E65" s="80"/>
      <c r="F65" s="1"/>
      <c r="G65" s="1"/>
      <c r="H65" s="1"/>
      <c r="I65" s="1"/>
      <c r="J65" s="1"/>
      <c r="K65" s="1"/>
      <c r="L65" s="1"/>
      <c r="N65" s="95">
        <f>'[8]BD construcción mensual'!BM223</f>
        <v>3499</v>
      </c>
      <c r="O65" s="47">
        <v>44652</v>
      </c>
      <c r="P65" s="84">
        <f t="shared" ref="P65" si="40">+(AVERAGE(N54:N65))/1000</f>
        <v>2.9240833333333334</v>
      </c>
    </row>
    <row r="66" spans="1:16" s="42" customFormat="1" x14ac:dyDescent="0.2">
      <c r="A66" s="1"/>
      <c r="E66" s="80"/>
      <c r="F66" s="1"/>
      <c r="G66" s="1"/>
      <c r="H66" s="1"/>
      <c r="I66" s="1"/>
      <c r="J66" s="1"/>
      <c r="K66" s="1"/>
      <c r="L66" s="1"/>
      <c r="N66" s="95">
        <f>'[8]BD construcción mensual'!BM224</f>
        <v>3712</v>
      </c>
      <c r="O66" s="47">
        <v>44682</v>
      </c>
      <c r="P66" s="84">
        <f t="shared" ref="P66" si="41">+(AVERAGE(N55:N66))/1000</f>
        <v>3.0218333333333334</v>
      </c>
    </row>
    <row r="67" spans="1:16" s="42" customFormat="1" x14ac:dyDescent="0.2">
      <c r="A67" s="1"/>
      <c r="E67" s="80"/>
      <c r="F67" s="1"/>
      <c r="G67" s="1"/>
      <c r="H67" s="1"/>
      <c r="I67" s="1"/>
      <c r="J67" s="1"/>
      <c r="K67" s="1"/>
      <c r="L67" s="1"/>
      <c r="N67" s="95">
        <f>'[8]BD construcción mensual'!BM225</f>
        <v>3116</v>
      </c>
      <c r="O67" s="47">
        <v>44713</v>
      </c>
      <c r="P67" s="84">
        <f t="shared" ref="P67" si="42">+(AVERAGE(N56:N67))/1000</f>
        <v>3.03125</v>
      </c>
    </row>
    <row r="68" spans="1:16" s="42" customFormat="1" x14ac:dyDescent="0.2">
      <c r="A68" s="1"/>
      <c r="E68" s="80"/>
      <c r="F68" s="1"/>
      <c r="G68" s="1"/>
      <c r="H68" s="1"/>
      <c r="I68" s="1"/>
      <c r="J68" s="1"/>
      <c r="K68" s="1"/>
      <c r="L68" s="1"/>
      <c r="N68" s="95">
        <f>'[8]BD construcción mensual'!BM226</f>
        <v>2606</v>
      </c>
      <c r="O68" s="47">
        <v>44743</v>
      </c>
      <c r="P68" s="84">
        <f t="shared" ref="P68" si="43">+(AVERAGE(N57:N68))/1000</f>
        <v>3.0050833333333333</v>
      </c>
    </row>
    <row r="69" spans="1:16" s="42" customFormat="1" x14ac:dyDescent="0.2">
      <c r="A69" s="1"/>
      <c r="E69" s="80"/>
      <c r="F69" s="1"/>
      <c r="G69" s="1"/>
      <c r="H69" s="1"/>
      <c r="I69" s="1"/>
      <c r="J69" s="1"/>
      <c r="K69" s="1"/>
      <c r="L69" s="1"/>
      <c r="N69" s="95">
        <f>'[8]BD construcción mensual'!BM227</f>
        <v>2771</v>
      </c>
      <c r="O69" s="47">
        <v>44774</v>
      </c>
      <c r="P69" s="84">
        <f t="shared" ref="P69" si="44">+(AVERAGE(N58:N69))/1000</f>
        <v>2.97275</v>
      </c>
    </row>
    <row r="70" spans="1:16" s="42" customFormat="1" x14ac:dyDescent="0.2">
      <c r="A70" s="1"/>
      <c r="E70" s="80"/>
      <c r="F70" s="1"/>
      <c r="G70" s="1"/>
      <c r="H70" s="1"/>
      <c r="I70" s="1"/>
      <c r="J70" s="1"/>
      <c r="K70" s="1"/>
      <c r="L70" s="1"/>
      <c r="N70" s="95">
        <f>'[8]BD construcción mensual'!BM228</f>
        <v>2399</v>
      </c>
      <c r="O70" s="47">
        <v>44805</v>
      </c>
      <c r="P70" s="84">
        <f t="shared" ref="P70" si="45">+(AVERAGE(N59:N70))/1000</f>
        <v>2.9087499999999999</v>
      </c>
    </row>
    <row r="71" spans="1:16" s="42" customFormat="1" x14ac:dyDescent="0.2">
      <c r="A71" s="1"/>
      <c r="E71" s="80"/>
      <c r="F71" s="1"/>
      <c r="G71" s="1"/>
      <c r="H71" s="1"/>
      <c r="I71" s="1"/>
      <c r="J71" s="1"/>
      <c r="K71" s="1"/>
      <c r="L71" s="1"/>
      <c r="N71" s="95">
        <f>'[8]BD construcción mensual'!BM229</f>
        <v>2762</v>
      </c>
      <c r="O71" s="47">
        <v>44835</v>
      </c>
      <c r="P71" s="84">
        <f>+(AVERAGE(N60:N71))/1000</f>
        <v>2.9098333333333333</v>
      </c>
    </row>
    <row r="72" spans="1:16" s="42" customFormat="1" x14ac:dyDescent="0.2">
      <c r="A72" s="1"/>
      <c r="E72" s="80"/>
      <c r="F72" s="1"/>
      <c r="G72" s="1"/>
      <c r="H72" s="1"/>
      <c r="I72" s="1"/>
      <c r="J72" s="1"/>
      <c r="K72" s="1"/>
      <c r="L72" s="1"/>
      <c r="N72" s="95"/>
      <c r="P72" s="84"/>
    </row>
    <row r="73" spans="1:16" s="42" customFormat="1" x14ac:dyDescent="0.2">
      <c r="A73" s="1"/>
      <c r="E73" s="80"/>
      <c r="F73" s="1"/>
      <c r="G73" s="1"/>
      <c r="H73" s="1"/>
      <c r="I73" s="1"/>
      <c r="J73" s="1"/>
      <c r="K73" s="1"/>
      <c r="L73" s="1"/>
      <c r="N73" s="95"/>
      <c r="P73" s="84"/>
    </row>
    <row r="74" spans="1:16" s="42" customFormat="1" x14ac:dyDescent="0.2">
      <c r="A74" s="1"/>
      <c r="E74" s="80"/>
      <c r="F74" s="1"/>
      <c r="G74" s="1"/>
      <c r="H74" s="1"/>
      <c r="I74" s="1"/>
      <c r="J74" s="1"/>
      <c r="K74" s="1"/>
      <c r="L74" s="1"/>
      <c r="N74" s="95"/>
      <c r="P74" s="84"/>
    </row>
    <row r="75" spans="1:16" s="42" customFormat="1" x14ac:dyDescent="0.2">
      <c r="A75" s="1"/>
      <c r="E75" s="80"/>
      <c r="F75" s="1"/>
      <c r="G75" s="1"/>
      <c r="H75" s="1"/>
      <c r="I75" s="1"/>
      <c r="J75" s="1"/>
      <c r="K75" s="1"/>
      <c r="L75" s="1"/>
      <c r="N75" s="95"/>
      <c r="P75" s="84"/>
    </row>
    <row r="76" spans="1:16" s="42" customFormat="1" x14ac:dyDescent="0.2">
      <c r="A76" s="1"/>
      <c r="E76" s="80"/>
      <c r="F76" s="1"/>
      <c r="G76" s="1"/>
      <c r="H76" s="1"/>
      <c r="I76" s="1"/>
      <c r="J76" s="1"/>
      <c r="K76" s="1"/>
      <c r="L76" s="1"/>
      <c r="N76" s="95"/>
      <c r="P76" s="84"/>
    </row>
    <row r="77" spans="1:16" s="42" customFormat="1" x14ac:dyDescent="0.2">
      <c r="A77" s="1"/>
      <c r="E77" s="80"/>
      <c r="F77" s="1"/>
      <c r="G77" s="1"/>
      <c r="H77" s="1"/>
      <c r="I77" s="1"/>
      <c r="J77" s="1"/>
      <c r="K77" s="1"/>
      <c r="L77" s="1"/>
      <c r="N77" s="95"/>
      <c r="P77" s="84"/>
    </row>
    <row r="78" spans="1:16" s="42" customFormat="1" x14ac:dyDescent="0.2">
      <c r="A78" s="1"/>
      <c r="E78" s="80"/>
      <c r="F78" s="1"/>
      <c r="G78" s="1"/>
      <c r="H78" s="1"/>
      <c r="I78" s="1"/>
      <c r="J78" s="1"/>
      <c r="K78" s="1"/>
      <c r="L78" s="1"/>
      <c r="N78" s="95"/>
      <c r="P78" s="84"/>
    </row>
    <row r="79" spans="1:16" s="42" customFormat="1" x14ac:dyDescent="0.2">
      <c r="A79" s="1"/>
      <c r="E79" s="80"/>
      <c r="F79" s="1"/>
      <c r="G79" s="1"/>
      <c r="H79" s="1"/>
      <c r="I79" s="1"/>
      <c r="J79" s="1"/>
      <c r="K79" s="1"/>
      <c r="L79" s="1"/>
      <c r="N79" s="95"/>
      <c r="P79" s="84"/>
    </row>
    <row r="80" spans="1:16" s="42" customFormat="1" x14ac:dyDescent="0.2">
      <c r="A80" s="1"/>
      <c r="E80" s="80"/>
      <c r="F80" s="1"/>
      <c r="G80" s="1"/>
      <c r="H80" s="1"/>
      <c r="I80" s="1"/>
      <c r="J80" s="1"/>
      <c r="K80" s="1"/>
      <c r="L80" s="1"/>
      <c r="N80" s="95"/>
      <c r="P80" s="84"/>
    </row>
    <row r="81" spans="1:16" s="42" customFormat="1" x14ac:dyDescent="0.2">
      <c r="A81" s="1"/>
      <c r="E81" s="80"/>
      <c r="F81" s="1"/>
      <c r="G81" s="1"/>
      <c r="H81" s="1"/>
      <c r="I81" s="1"/>
      <c r="J81" s="1"/>
      <c r="K81" s="1"/>
      <c r="L81" s="1"/>
      <c r="N81" s="95"/>
      <c r="P81" s="84"/>
    </row>
    <row r="82" spans="1:16" s="42" customFormat="1" x14ac:dyDescent="0.2">
      <c r="A82" s="1"/>
      <c r="E82" s="80"/>
      <c r="F82" s="1"/>
      <c r="G82" s="1"/>
      <c r="H82" s="1"/>
      <c r="I82" s="1"/>
      <c r="J82" s="1"/>
      <c r="K82" s="1"/>
      <c r="L82" s="1"/>
      <c r="N82" s="95"/>
      <c r="P82" s="84"/>
    </row>
    <row r="83" spans="1:16" s="42" customFormat="1" x14ac:dyDescent="0.2">
      <c r="A83" s="1"/>
      <c r="E83" s="80"/>
      <c r="F83" s="1"/>
      <c r="G83" s="1"/>
      <c r="H83" s="1"/>
      <c r="I83" s="1"/>
      <c r="J83" s="1"/>
      <c r="K83" s="1"/>
      <c r="L83" s="1"/>
      <c r="N83" s="95"/>
      <c r="P83" s="84"/>
    </row>
    <row r="84" spans="1:16" s="42" customFormat="1" x14ac:dyDescent="0.2">
      <c r="A84" s="1"/>
      <c r="E84" s="80"/>
      <c r="F84" s="1"/>
      <c r="G84" s="1"/>
      <c r="H84" s="1"/>
      <c r="I84" s="1"/>
      <c r="J84" s="1"/>
      <c r="K84" s="1"/>
      <c r="L84" s="1"/>
      <c r="N84" s="95"/>
      <c r="P84" s="84"/>
    </row>
    <row r="85" spans="1:16" s="42" customFormat="1" x14ac:dyDescent="0.2">
      <c r="A85" s="1"/>
      <c r="E85" s="80"/>
      <c r="F85" s="1"/>
      <c r="G85" s="1"/>
      <c r="H85" s="1"/>
      <c r="I85" s="1"/>
      <c r="J85" s="1"/>
      <c r="K85" s="1"/>
      <c r="L85" s="1"/>
      <c r="N85" s="95"/>
      <c r="P85" s="84"/>
    </row>
    <row r="86" spans="1:16" s="42" customFormat="1" x14ac:dyDescent="0.2">
      <c r="A86" s="1"/>
      <c r="E86" s="80"/>
      <c r="F86" s="1"/>
      <c r="G86" s="1"/>
      <c r="H86" s="1"/>
      <c r="I86" s="1"/>
      <c r="J86" s="1"/>
      <c r="K86" s="1"/>
      <c r="L86" s="1"/>
      <c r="N86" s="95"/>
      <c r="P86" s="84"/>
    </row>
    <row r="87" spans="1:16" s="42" customFormat="1" x14ac:dyDescent="0.2">
      <c r="A87" s="1"/>
      <c r="E87" s="80"/>
      <c r="F87" s="1"/>
      <c r="G87" s="1"/>
      <c r="H87" s="1"/>
      <c r="I87" s="1"/>
      <c r="J87" s="1"/>
      <c r="K87" s="1"/>
      <c r="L87" s="1"/>
      <c r="N87" s="95"/>
      <c r="P87" s="84"/>
    </row>
    <row r="88" spans="1:16" s="42" customFormat="1" x14ac:dyDescent="0.2">
      <c r="A88" s="1"/>
      <c r="E88" s="80"/>
      <c r="F88" s="1"/>
      <c r="G88" s="1"/>
      <c r="H88" s="1"/>
      <c r="I88" s="1"/>
      <c r="J88" s="1"/>
      <c r="K88" s="1"/>
      <c r="L88" s="1"/>
      <c r="N88" s="95"/>
      <c r="P88" s="84"/>
    </row>
    <row r="89" spans="1:16" s="42" customFormat="1" x14ac:dyDescent="0.2">
      <c r="A89" s="1"/>
      <c r="E89" s="80"/>
      <c r="F89" s="1"/>
      <c r="G89" s="1"/>
      <c r="H89" s="1"/>
      <c r="I89" s="1"/>
      <c r="J89" s="1"/>
      <c r="K89" s="1"/>
      <c r="L89" s="1"/>
      <c r="N89" s="95"/>
      <c r="P89" s="84"/>
    </row>
    <row r="90" spans="1:16" s="42" customFormat="1" x14ac:dyDescent="0.2">
      <c r="A90" s="1"/>
      <c r="E90" s="80"/>
      <c r="F90" s="1"/>
      <c r="G90" s="1"/>
      <c r="H90" s="1"/>
      <c r="I90" s="1"/>
      <c r="J90" s="1"/>
      <c r="K90" s="1"/>
      <c r="L90" s="1"/>
      <c r="N90" s="95"/>
      <c r="P90" s="84"/>
    </row>
    <row r="91" spans="1:16" s="42" customFormat="1" x14ac:dyDescent="0.2">
      <c r="A91" s="1"/>
      <c r="E91" s="80"/>
      <c r="F91" s="1"/>
      <c r="G91" s="1"/>
      <c r="H91" s="1"/>
      <c r="I91" s="1"/>
      <c r="J91" s="1"/>
      <c r="K91" s="1"/>
      <c r="L91" s="1"/>
      <c r="N91" s="95"/>
      <c r="P91" s="84"/>
    </row>
    <row r="92" spans="1:16" s="42" customFormat="1" x14ac:dyDescent="0.2">
      <c r="A92" s="1"/>
      <c r="E92" s="80"/>
      <c r="F92" s="1"/>
      <c r="G92" s="1"/>
      <c r="H92" s="1"/>
      <c r="I92" s="1"/>
      <c r="J92" s="1"/>
      <c r="K92" s="1"/>
      <c r="L92" s="1"/>
      <c r="N92" s="95"/>
      <c r="P92" s="84"/>
    </row>
    <row r="93" spans="1:16" s="42" customFormat="1" x14ac:dyDescent="0.2">
      <c r="A93" s="1"/>
      <c r="E93" s="80"/>
      <c r="F93" s="1"/>
      <c r="G93" s="1"/>
      <c r="H93" s="1"/>
      <c r="I93" s="1"/>
      <c r="J93" s="1"/>
      <c r="K93" s="1"/>
      <c r="L93" s="1"/>
      <c r="N93" s="95"/>
      <c r="P93" s="84"/>
    </row>
    <row r="94" spans="1:16" s="42" customFormat="1" x14ac:dyDescent="0.2">
      <c r="A94" s="1"/>
      <c r="E94" s="80"/>
      <c r="F94" s="1"/>
      <c r="G94" s="1"/>
      <c r="H94" s="1"/>
      <c r="I94" s="1"/>
      <c r="J94" s="1"/>
      <c r="K94" s="1"/>
      <c r="L94" s="1"/>
      <c r="N94" s="95"/>
      <c r="P94" s="84"/>
    </row>
    <row r="95" spans="1:16" s="42" customFormat="1" x14ac:dyDescent="0.2">
      <c r="A95" s="1"/>
      <c r="E95" s="80"/>
      <c r="F95" s="1"/>
      <c r="G95" s="1"/>
      <c r="H95" s="1"/>
      <c r="I95" s="1"/>
      <c r="J95" s="1"/>
      <c r="K95" s="1"/>
      <c r="L95" s="1"/>
      <c r="N95" s="95"/>
      <c r="P95" s="84"/>
    </row>
    <row r="96" spans="1:16" s="42" customFormat="1" x14ac:dyDescent="0.2">
      <c r="A96" s="1"/>
      <c r="E96" s="80"/>
      <c r="F96" s="1"/>
      <c r="G96" s="1"/>
      <c r="H96" s="1"/>
      <c r="I96" s="1"/>
      <c r="J96" s="1"/>
      <c r="K96" s="1"/>
      <c r="L96" s="1"/>
      <c r="N96" s="95"/>
      <c r="P96" s="84"/>
    </row>
    <row r="97" spans="1:16" s="42" customFormat="1" x14ac:dyDescent="0.2">
      <c r="A97" s="1"/>
      <c r="E97" s="80"/>
      <c r="F97" s="1"/>
      <c r="G97" s="1"/>
      <c r="H97" s="1"/>
      <c r="I97" s="1"/>
      <c r="J97" s="1"/>
      <c r="K97" s="1"/>
      <c r="L97" s="1"/>
      <c r="N97" s="95"/>
      <c r="P97" s="84"/>
    </row>
    <row r="98" spans="1:16" s="42" customFormat="1" x14ac:dyDescent="0.2">
      <c r="A98" s="1"/>
      <c r="E98" s="80"/>
      <c r="F98" s="1"/>
      <c r="G98" s="1"/>
      <c r="H98" s="1"/>
      <c r="I98" s="1"/>
      <c r="J98" s="1"/>
      <c r="K98" s="1"/>
      <c r="L98" s="1"/>
      <c r="N98" s="95"/>
      <c r="P98" s="84"/>
    </row>
    <row r="99" spans="1:16" s="42" customFormat="1" x14ac:dyDescent="0.2">
      <c r="A99" s="1"/>
      <c r="E99" s="80"/>
      <c r="F99" s="1"/>
      <c r="G99" s="1"/>
      <c r="H99" s="1"/>
      <c r="I99" s="1"/>
      <c r="J99" s="1"/>
      <c r="K99" s="1"/>
      <c r="L99" s="1"/>
      <c r="N99" s="95"/>
      <c r="P99" s="84"/>
    </row>
    <row r="100" spans="1:16" s="42" customFormat="1" x14ac:dyDescent="0.2">
      <c r="A100" s="1"/>
      <c r="E100" s="80"/>
      <c r="F100" s="1"/>
      <c r="G100" s="1"/>
      <c r="H100" s="1"/>
      <c r="I100" s="1"/>
      <c r="J100" s="1"/>
      <c r="K100" s="1"/>
      <c r="L100" s="1"/>
      <c r="N100" s="95"/>
      <c r="P100" s="84"/>
    </row>
    <row r="101" spans="1:16" s="42" customFormat="1" x14ac:dyDescent="0.2">
      <c r="A101" s="1"/>
      <c r="E101" s="80"/>
      <c r="F101" s="1"/>
      <c r="G101" s="1"/>
      <c r="H101" s="1"/>
      <c r="I101" s="1"/>
      <c r="J101" s="1"/>
      <c r="K101" s="1"/>
      <c r="L101" s="1"/>
      <c r="N101" s="95"/>
      <c r="P101" s="84"/>
    </row>
    <row r="102" spans="1:16" s="42" customFormat="1" x14ac:dyDescent="0.2">
      <c r="A102" s="1"/>
      <c r="E102" s="80"/>
      <c r="F102" s="1"/>
      <c r="G102" s="1"/>
      <c r="H102" s="1"/>
      <c r="I102" s="1"/>
      <c r="J102" s="1"/>
      <c r="K102" s="1"/>
      <c r="L102" s="1"/>
      <c r="N102" s="95"/>
      <c r="P102" s="84"/>
    </row>
    <row r="103" spans="1:16" s="42" customFormat="1" x14ac:dyDescent="0.2">
      <c r="A103" s="1"/>
      <c r="E103" s="80"/>
      <c r="F103" s="1"/>
      <c r="G103" s="1"/>
      <c r="H103" s="1"/>
      <c r="I103" s="1"/>
      <c r="J103" s="1"/>
      <c r="K103" s="1"/>
      <c r="L103" s="1"/>
      <c r="N103" s="95"/>
      <c r="P103" s="84"/>
    </row>
    <row r="104" spans="1:16" s="42" customFormat="1" x14ac:dyDescent="0.2">
      <c r="A104" s="1"/>
      <c r="E104" s="80"/>
      <c r="F104" s="1"/>
      <c r="G104" s="1"/>
      <c r="H104" s="1"/>
      <c r="I104" s="1"/>
      <c r="J104" s="1"/>
      <c r="K104" s="1"/>
      <c r="L104" s="1"/>
      <c r="N104" s="95"/>
      <c r="P104" s="84"/>
    </row>
    <row r="105" spans="1:16" s="42" customFormat="1" x14ac:dyDescent="0.2">
      <c r="A105" s="1"/>
      <c r="E105" s="80"/>
      <c r="F105" s="1"/>
      <c r="G105" s="1"/>
      <c r="H105" s="1"/>
      <c r="I105" s="1"/>
      <c r="J105" s="1"/>
      <c r="K105" s="1"/>
      <c r="L105" s="1"/>
    </row>
    <row r="106" spans="1:16" s="42" customFormat="1" x14ac:dyDescent="0.2">
      <c r="A106" s="1"/>
      <c r="E106" s="80"/>
      <c r="F106" s="1"/>
      <c r="G106" s="1"/>
      <c r="H106" s="1"/>
      <c r="I106" s="1"/>
      <c r="J106" s="1"/>
      <c r="K106" s="1"/>
      <c r="L106" s="1"/>
    </row>
    <row r="107" spans="1:16" s="42" customFormat="1" x14ac:dyDescent="0.2">
      <c r="A107" s="1"/>
      <c r="E107" s="80"/>
      <c r="F107" s="1"/>
      <c r="G107" s="1"/>
      <c r="H107" s="1"/>
      <c r="I107" s="1"/>
      <c r="J107" s="1"/>
      <c r="K107" s="1"/>
      <c r="L107" s="1"/>
    </row>
    <row r="108" spans="1:16" s="42" customFormat="1" x14ac:dyDescent="0.2">
      <c r="A108" s="1"/>
      <c r="E108" s="80"/>
      <c r="F108" s="1"/>
      <c r="G108" s="1"/>
      <c r="H108" s="1"/>
      <c r="I108" s="1"/>
      <c r="J108" s="1"/>
      <c r="K108" s="1"/>
      <c r="L108" s="1"/>
    </row>
    <row r="109" spans="1:16" s="42" customFormat="1" x14ac:dyDescent="0.2">
      <c r="A109" s="1"/>
      <c r="E109" s="80"/>
      <c r="F109" s="1"/>
      <c r="G109" s="1"/>
      <c r="H109" s="1"/>
      <c r="I109" s="1"/>
      <c r="J109" s="1"/>
      <c r="K109" s="1"/>
      <c r="L109" s="1"/>
    </row>
    <row r="110" spans="1:16" s="42" customFormat="1" x14ac:dyDescent="0.2">
      <c r="A110" s="1"/>
      <c r="E110" s="80"/>
      <c r="F110" s="1"/>
      <c r="G110" s="1"/>
      <c r="H110" s="1"/>
      <c r="I110" s="1"/>
      <c r="J110" s="1"/>
      <c r="K110" s="1"/>
      <c r="L110" s="1"/>
    </row>
    <row r="111" spans="1:16" s="42" customFormat="1" x14ac:dyDescent="0.2">
      <c r="A111" s="1"/>
      <c r="E111" s="80"/>
      <c r="F111" s="1"/>
      <c r="G111" s="1"/>
      <c r="H111" s="1"/>
      <c r="I111" s="1"/>
      <c r="J111" s="1"/>
      <c r="K111" s="1"/>
      <c r="L111" s="1"/>
    </row>
    <row r="112" spans="1:16" s="42" customFormat="1" x14ac:dyDescent="0.2">
      <c r="A112" s="1"/>
      <c r="E112" s="80"/>
      <c r="F112" s="1"/>
      <c r="G112" s="1"/>
      <c r="H112" s="1"/>
      <c r="I112" s="1"/>
      <c r="J112" s="1"/>
      <c r="K112" s="1"/>
      <c r="L112" s="1"/>
    </row>
    <row r="113" spans="1:12" s="42" customFormat="1" x14ac:dyDescent="0.2">
      <c r="A113" s="1"/>
      <c r="E113" s="81"/>
      <c r="L113" s="1"/>
    </row>
    <row r="114" spans="1:12" s="42" customFormat="1" x14ac:dyDescent="0.2">
      <c r="A114" s="1"/>
      <c r="E114" s="81"/>
      <c r="L114" s="1"/>
    </row>
    <row r="115" spans="1:12" s="42" customFormat="1" x14ac:dyDescent="0.2">
      <c r="A115" s="1"/>
      <c r="E115" s="81"/>
      <c r="L115" s="1"/>
    </row>
    <row r="116" spans="1:12" s="42" customFormat="1" x14ac:dyDescent="0.2">
      <c r="A116" s="1"/>
      <c r="E116" s="81"/>
      <c r="L116" s="1"/>
    </row>
    <row r="117" spans="1:12" s="42" customFormat="1" x14ac:dyDescent="0.2">
      <c r="A117" s="1"/>
      <c r="E117" s="81"/>
      <c r="L117" s="1"/>
    </row>
    <row r="118" spans="1:12" s="42" customFormat="1" x14ac:dyDescent="0.2">
      <c r="A118" s="1"/>
      <c r="E118" s="81"/>
      <c r="L118" s="1"/>
    </row>
    <row r="119" spans="1:12" s="42" customFormat="1" x14ac:dyDescent="0.2">
      <c r="A119" s="1"/>
      <c r="E119" s="81"/>
      <c r="L119" s="1"/>
    </row>
    <row r="120" spans="1:12" s="42" customFormat="1" x14ac:dyDescent="0.2">
      <c r="A120" s="1"/>
      <c r="E120" s="81"/>
      <c r="L120" s="1"/>
    </row>
    <row r="121" spans="1:12" s="42" customFormat="1" x14ac:dyDescent="0.2">
      <c r="A121" s="1"/>
      <c r="E121" s="81"/>
      <c r="L121" s="1"/>
    </row>
    <row r="122" spans="1:12" s="42" customFormat="1" x14ac:dyDescent="0.2">
      <c r="A122" s="1"/>
      <c r="L122" s="1"/>
    </row>
    <row r="123" spans="1:12" s="42" customFormat="1" x14ac:dyDescent="0.2">
      <c r="A123" s="1"/>
      <c r="L123" s="1"/>
    </row>
    <row r="124" spans="1:12" s="42" customFormat="1" x14ac:dyDescent="0.2">
      <c r="A124" s="1"/>
      <c r="L124" s="1"/>
    </row>
    <row r="125" spans="1:12" s="42" customFormat="1" x14ac:dyDescent="0.2">
      <c r="A125" s="1"/>
      <c r="K125" s="1"/>
      <c r="L125" s="1"/>
    </row>
    <row r="126" spans="1:12" s="42" customFormat="1" x14ac:dyDescent="0.2">
      <c r="A126" s="1"/>
      <c r="K126" s="1"/>
      <c r="L126" s="1"/>
    </row>
    <row r="127" spans="1:12" s="42" customFormat="1" x14ac:dyDescent="0.2">
      <c r="A127" s="1"/>
      <c r="K127" s="1"/>
      <c r="L127" s="1"/>
    </row>
    <row r="128" spans="1:12" s="42" customFormat="1" x14ac:dyDescent="0.2">
      <c r="A128" s="1"/>
      <c r="K128" s="1"/>
      <c r="L128" s="1"/>
    </row>
    <row r="129" spans="1:12" s="42" customFormat="1" x14ac:dyDescent="0.2">
      <c r="A129" s="1"/>
      <c r="K129" s="1"/>
      <c r="L129" s="1"/>
    </row>
    <row r="130" spans="1:12" s="42" customFormat="1" x14ac:dyDescent="0.2">
      <c r="A130" s="1"/>
      <c r="K130" s="1"/>
      <c r="L130" s="1"/>
    </row>
    <row r="131" spans="1:12" s="42" customFormat="1" x14ac:dyDescent="0.2">
      <c r="A131" s="1"/>
      <c r="K131" s="1"/>
      <c r="L131" s="1"/>
    </row>
    <row r="132" spans="1:12" s="42" customFormat="1" x14ac:dyDescent="0.2">
      <c r="A132" s="1"/>
      <c r="K132" s="1"/>
      <c r="L132" s="1"/>
    </row>
    <row r="133" spans="1:12" s="42" customFormat="1" x14ac:dyDescent="0.2">
      <c r="A133" s="1"/>
      <c r="K133" s="1"/>
      <c r="L133" s="1"/>
    </row>
    <row r="134" spans="1:12" s="42" customFormat="1" x14ac:dyDescent="0.2">
      <c r="A134" s="1"/>
      <c r="K134" s="1"/>
      <c r="L134" s="1"/>
    </row>
    <row r="135" spans="1:12" s="42" customFormat="1" x14ac:dyDescent="0.2">
      <c r="A135" s="1"/>
      <c r="K135" s="1"/>
      <c r="L135" s="1"/>
    </row>
    <row r="136" spans="1:12" s="42" customFormat="1" x14ac:dyDescent="0.2">
      <c r="A136" s="1"/>
      <c r="K136" s="1"/>
      <c r="L136" s="1"/>
    </row>
    <row r="137" spans="1:12" s="42" customFormat="1" x14ac:dyDescent="0.2">
      <c r="A137" s="1"/>
      <c r="J137" s="1"/>
      <c r="K137" s="1"/>
      <c r="L137" s="1"/>
    </row>
    <row r="138" spans="1:12" s="42" customFormat="1" x14ac:dyDescent="0.2">
      <c r="A138" s="1"/>
      <c r="J138" s="1"/>
      <c r="K138" s="1"/>
      <c r="L138" s="1"/>
    </row>
    <row r="139" spans="1:12" s="42" customFormat="1" x14ac:dyDescent="0.2">
      <c r="A139" s="1"/>
      <c r="J139" s="1"/>
      <c r="K139" s="1"/>
      <c r="L139" s="1"/>
    </row>
    <row r="140" spans="1:12" s="42" customFormat="1" x14ac:dyDescent="0.2">
      <c r="A140" s="1"/>
      <c r="J140" s="1"/>
      <c r="K140" s="1"/>
      <c r="L140" s="1"/>
    </row>
    <row r="141" spans="1:12" s="42" customFormat="1" x14ac:dyDescent="0.2">
      <c r="A141" s="1"/>
      <c r="J141" s="1"/>
      <c r="K141" s="1"/>
      <c r="L141" s="1"/>
    </row>
    <row r="142" spans="1:12" s="42" customFormat="1" x14ac:dyDescent="0.2">
      <c r="A142" s="1"/>
      <c r="J142" s="1"/>
      <c r="K142" s="1"/>
      <c r="L142" s="1"/>
    </row>
    <row r="143" spans="1:12" s="42" customFormat="1" x14ac:dyDescent="0.2">
      <c r="A143" s="1"/>
      <c r="J143" s="1"/>
      <c r="K143" s="1"/>
      <c r="L143" s="1"/>
    </row>
    <row r="144" spans="1:12" s="42" customFormat="1" x14ac:dyDescent="0.2">
      <c r="A144" s="1"/>
      <c r="J144" s="1"/>
      <c r="K144" s="1"/>
      <c r="L144" s="1"/>
    </row>
    <row r="145" spans="1:23" s="42" customFormat="1" x14ac:dyDescent="0.2">
      <c r="A145" s="1"/>
      <c r="J145" s="1"/>
      <c r="K145" s="1"/>
      <c r="L145" s="1"/>
    </row>
    <row r="146" spans="1:23" s="42" customFormat="1" x14ac:dyDescent="0.2">
      <c r="A146" s="1"/>
      <c r="J146" s="1"/>
      <c r="K146" s="1"/>
      <c r="L146" s="1"/>
    </row>
    <row r="147" spans="1:23" s="42" customFormat="1" x14ac:dyDescent="0.2">
      <c r="A147" s="1"/>
      <c r="J147" s="1"/>
      <c r="K147" s="1"/>
      <c r="L147" s="1"/>
    </row>
    <row r="148" spans="1:23" s="42" customFormat="1" x14ac:dyDescent="0.2">
      <c r="A148" s="1"/>
      <c r="J148" s="1"/>
      <c r="K148" s="1"/>
      <c r="L148" s="1"/>
    </row>
    <row r="149" spans="1:23" s="42" customFormat="1" x14ac:dyDescent="0.2">
      <c r="A149" s="1"/>
      <c r="I149" s="1"/>
      <c r="J149" s="1"/>
      <c r="K149" s="1"/>
      <c r="L149" s="1"/>
    </row>
    <row r="150" spans="1:23" s="42" customFormat="1" x14ac:dyDescent="0.2">
      <c r="A150" s="1"/>
      <c r="I150" s="3"/>
      <c r="J150" s="3"/>
      <c r="K150" s="3"/>
      <c r="L150" s="3"/>
    </row>
    <row r="151" spans="1:23" s="42" customFormat="1" x14ac:dyDescent="0.2">
      <c r="A151" s="3"/>
      <c r="I151" s="3"/>
      <c r="J151" s="3"/>
      <c r="K151" s="3"/>
      <c r="L151" s="3"/>
    </row>
    <row r="152" spans="1:23" s="42" customFormat="1" x14ac:dyDescent="0.2">
      <c r="A152" s="3"/>
      <c r="I152" s="3"/>
      <c r="J152" s="3"/>
      <c r="K152" s="3"/>
      <c r="L152" s="3"/>
    </row>
    <row r="153" spans="1:23" s="42" customFormat="1" x14ac:dyDescent="0.2">
      <c r="A153" s="3"/>
      <c r="I153" s="3"/>
      <c r="J153" s="3"/>
      <c r="K153" s="3"/>
      <c r="L153" s="3"/>
    </row>
    <row r="154" spans="1:23" s="42" customFormat="1" x14ac:dyDescent="0.2">
      <c r="A154" s="3"/>
      <c r="I154" s="3"/>
      <c r="J154" s="3"/>
      <c r="K154" s="3"/>
      <c r="L154" s="3"/>
    </row>
    <row r="155" spans="1:23" s="78" customFormat="1" x14ac:dyDescent="0.2">
      <c r="A155" s="3"/>
      <c r="B155" s="42"/>
      <c r="C155" s="42"/>
      <c r="D155" s="42"/>
      <c r="E155" s="42"/>
      <c r="F155" s="42"/>
      <c r="G155" s="42"/>
      <c r="H155" s="42"/>
      <c r="I155" s="3"/>
      <c r="J155" s="3"/>
      <c r="K155" s="3"/>
      <c r="L155" s="3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</row>
    <row r="156" spans="1:23" s="78" customFormat="1" x14ac:dyDescent="0.2">
      <c r="A156" s="3"/>
      <c r="B156" s="42"/>
      <c r="C156" s="42"/>
      <c r="D156" s="42"/>
      <c r="E156" s="42"/>
      <c r="F156" s="42"/>
      <c r="G156" s="42"/>
      <c r="H156" s="42"/>
      <c r="I156" s="3"/>
      <c r="J156" s="3"/>
      <c r="K156" s="3"/>
      <c r="L156" s="3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</row>
    <row r="157" spans="1:23" s="78" customFormat="1" x14ac:dyDescent="0.2">
      <c r="A157" s="3"/>
      <c r="B157" s="42"/>
      <c r="C157" s="42"/>
      <c r="D157" s="42"/>
      <c r="E157" s="42"/>
      <c r="F157" s="42"/>
      <c r="G157" s="42"/>
      <c r="H157" s="42"/>
      <c r="I157" s="3"/>
      <c r="J157" s="3"/>
      <c r="K157" s="3"/>
      <c r="L157" s="3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</row>
    <row r="158" spans="1:23" s="78" customFormat="1" x14ac:dyDescent="0.2">
      <c r="A158" s="3"/>
      <c r="E158" s="42"/>
      <c r="F158" s="42"/>
      <c r="G158" s="42"/>
      <c r="H158" s="42"/>
      <c r="I158" s="3"/>
      <c r="J158" s="98"/>
      <c r="K158" s="98"/>
      <c r="L158" s="3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</row>
    <row r="159" spans="1:23" s="78" customFormat="1" x14ac:dyDescent="0.2">
      <c r="A159" s="3"/>
      <c r="E159" s="42"/>
      <c r="F159" s="42"/>
      <c r="G159" s="42"/>
      <c r="H159" s="42"/>
      <c r="I159" s="3"/>
      <c r="J159" s="98"/>
      <c r="K159" s="98"/>
      <c r="L159" s="3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</row>
    <row r="160" spans="1:23" s="78" customFormat="1" x14ac:dyDescent="0.2">
      <c r="A160" s="3"/>
      <c r="E160" s="42"/>
      <c r="F160" s="42"/>
      <c r="G160" s="42"/>
      <c r="H160" s="42"/>
      <c r="I160" s="3"/>
      <c r="J160" s="98"/>
      <c r="K160" s="98"/>
      <c r="L160" s="3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</row>
    <row r="161" spans="1:17" x14ac:dyDescent="0.2">
      <c r="A161" s="3"/>
      <c r="B161" s="78"/>
      <c r="C161" s="78"/>
      <c r="D161" s="78"/>
      <c r="E161" s="42"/>
      <c r="F161" s="42"/>
      <c r="G161" s="3"/>
      <c r="H161" s="3"/>
      <c r="I161" s="3"/>
      <c r="J161" s="98"/>
      <c r="K161" s="98"/>
      <c r="M161" s="42"/>
      <c r="N161" s="42"/>
      <c r="O161" s="42"/>
      <c r="P161" s="42"/>
      <c r="Q161" s="42"/>
    </row>
    <row r="162" spans="1:17" x14ac:dyDescent="0.2">
      <c r="A162" s="3"/>
      <c r="B162" s="78"/>
      <c r="C162" s="78"/>
      <c r="D162" s="78"/>
      <c r="E162" s="42"/>
      <c r="F162" s="42"/>
      <c r="G162" s="3"/>
      <c r="H162" s="3"/>
      <c r="I162" s="3"/>
      <c r="J162" s="98"/>
      <c r="K162" s="98"/>
      <c r="M162" s="42"/>
      <c r="N162" s="42"/>
      <c r="O162" s="42"/>
      <c r="P162" s="42"/>
      <c r="Q162" s="42"/>
    </row>
    <row r="163" spans="1:17" x14ac:dyDescent="0.2">
      <c r="A163" s="3"/>
      <c r="B163" s="78"/>
      <c r="C163" s="78"/>
      <c r="D163" s="78"/>
      <c r="E163" s="42"/>
      <c r="F163" s="42"/>
      <c r="G163" s="3"/>
      <c r="H163" s="3"/>
      <c r="I163" s="3"/>
      <c r="J163" s="98"/>
      <c r="K163" s="98"/>
      <c r="M163" s="42"/>
      <c r="N163" s="42"/>
      <c r="O163" s="42"/>
      <c r="P163" s="42"/>
      <c r="Q163" s="42"/>
    </row>
    <row r="164" spans="1:17" x14ac:dyDescent="0.2">
      <c r="A164" s="3"/>
      <c r="E164" s="42"/>
      <c r="F164" s="3"/>
      <c r="G164" s="3"/>
      <c r="H164" s="3"/>
      <c r="I164" s="3"/>
      <c r="M164" s="42"/>
      <c r="N164" s="42"/>
      <c r="O164" s="42"/>
      <c r="P164" s="42"/>
      <c r="Q164" s="42"/>
    </row>
    <row r="165" spans="1:17" x14ac:dyDescent="0.2">
      <c r="A165" s="3"/>
      <c r="E165" s="42"/>
      <c r="F165" s="3"/>
      <c r="G165" s="3"/>
      <c r="H165" s="3"/>
      <c r="I165" s="3"/>
      <c r="M165" s="42"/>
      <c r="N165" s="42"/>
      <c r="O165" s="42"/>
      <c r="P165" s="42"/>
      <c r="Q165" s="42"/>
    </row>
    <row r="166" spans="1:17" x14ac:dyDescent="0.2">
      <c r="A166" s="3"/>
      <c r="E166" s="42"/>
      <c r="F166" s="3"/>
      <c r="G166" s="3"/>
      <c r="H166" s="3"/>
      <c r="I166" s="3"/>
      <c r="M166" s="42"/>
      <c r="N166" s="42"/>
      <c r="O166" s="42"/>
      <c r="P166" s="42"/>
      <c r="Q166" s="42"/>
    </row>
    <row r="167" spans="1:17" x14ac:dyDescent="0.2">
      <c r="A167" s="3"/>
      <c r="E167" s="42"/>
      <c r="F167" s="3"/>
      <c r="G167" s="3"/>
      <c r="H167" s="3"/>
      <c r="I167" s="3"/>
      <c r="M167" s="42"/>
      <c r="N167" s="42"/>
      <c r="O167" s="42"/>
      <c r="P167" s="42"/>
      <c r="Q167" s="42"/>
    </row>
    <row r="168" spans="1:17" x14ac:dyDescent="0.2">
      <c r="A168" s="3"/>
      <c r="E168" s="42"/>
      <c r="F168" s="42"/>
      <c r="G168" s="3"/>
      <c r="H168" s="3"/>
      <c r="I168" s="3"/>
      <c r="M168" s="42"/>
      <c r="N168" s="42"/>
      <c r="O168" s="42"/>
      <c r="P168" s="42"/>
      <c r="Q168" s="42"/>
    </row>
    <row r="169" spans="1:17" x14ac:dyDescent="0.2">
      <c r="A169" s="3"/>
      <c r="E169" s="42"/>
      <c r="F169" s="42"/>
      <c r="G169" s="3"/>
      <c r="H169" s="3"/>
      <c r="I169" s="3"/>
      <c r="M169" s="42"/>
      <c r="N169" s="42"/>
      <c r="O169" s="42"/>
      <c r="P169" s="42"/>
      <c r="Q169" s="42"/>
    </row>
    <row r="170" spans="1:17" x14ac:dyDescent="0.2">
      <c r="A170" s="3"/>
      <c r="E170" s="42"/>
      <c r="F170" s="42"/>
      <c r="G170" s="3"/>
      <c r="H170" s="3"/>
      <c r="I170" s="3"/>
      <c r="M170" s="42"/>
      <c r="N170" s="42"/>
      <c r="O170" s="42"/>
      <c r="P170" s="42"/>
      <c r="Q170" s="42"/>
    </row>
    <row r="171" spans="1:17" x14ac:dyDescent="0.2">
      <c r="A171" s="3"/>
      <c r="E171" s="42"/>
      <c r="F171" s="42"/>
      <c r="G171" s="3"/>
      <c r="H171" s="3"/>
      <c r="I171" s="3"/>
      <c r="M171" s="42"/>
      <c r="N171" s="42"/>
      <c r="O171" s="42"/>
      <c r="P171" s="42"/>
      <c r="Q171" s="42"/>
    </row>
    <row r="172" spans="1:17" x14ac:dyDescent="0.2">
      <c r="A172" s="3"/>
      <c r="E172" s="42"/>
      <c r="F172" s="42"/>
      <c r="G172" s="3"/>
      <c r="H172" s="3"/>
      <c r="I172" s="3"/>
      <c r="M172" s="42"/>
      <c r="N172" s="42"/>
      <c r="O172" s="42"/>
      <c r="P172" s="42"/>
      <c r="Q172" s="42"/>
    </row>
    <row r="173" spans="1:17" x14ac:dyDescent="0.2">
      <c r="A173" s="3"/>
      <c r="E173" s="42"/>
      <c r="F173" s="3"/>
      <c r="G173" s="3"/>
      <c r="H173" s="3"/>
      <c r="I173" s="3"/>
      <c r="M173" s="42"/>
      <c r="N173" s="42"/>
      <c r="O173" s="42"/>
      <c r="P173" s="42"/>
      <c r="Q173" s="42"/>
    </row>
    <row r="174" spans="1:17" x14ac:dyDescent="0.2">
      <c r="A174" s="3"/>
      <c r="E174" s="42"/>
      <c r="F174" s="3"/>
      <c r="G174" s="3"/>
      <c r="H174" s="3"/>
      <c r="I174" s="3"/>
      <c r="M174" s="42"/>
      <c r="N174" s="42"/>
      <c r="O174" s="42"/>
      <c r="P174" s="42"/>
      <c r="Q174" s="42"/>
    </row>
    <row r="175" spans="1:17" x14ac:dyDescent="0.2">
      <c r="A175" s="3"/>
      <c r="E175" s="42"/>
      <c r="F175" s="3"/>
      <c r="G175" s="3"/>
      <c r="H175" s="3"/>
      <c r="I175" s="3"/>
      <c r="M175" s="42"/>
      <c r="N175" s="42"/>
      <c r="O175" s="42"/>
      <c r="P175" s="42"/>
      <c r="Q175" s="42"/>
    </row>
    <row r="176" spans="1:17" x14ac:dyDescent="0.2">
      <c r="A176" s="3"/>
      <c r="E176" s="42"/>
      <c r="F176" s="3"/>
      <c r="G176" s="3"/>
      <c r="H176" s="3"/>
      <c r="I176" s="3"/>
      <c r="M176" s="42"/>
      <c r="N176" s="42"/>
      <c r="O176" s="42"/>
      <c r="P176" s="42"/>
      <c r="Q176" s="42"/>
    </row>
    <row r="177" spans="1:17" x14ac:dyDescent="0.2">
      <c r="A177" s="3"/>
      <c r="E177" s="42"/>
      <c r="F177" s="3"/>
      <c r="G177" s="3"/>
      <c r="H177" s="3"/>
      <c r="I177" s="3"/>
      <c r="M177" s="42"/>
      <c r="N177" s="42"/>
      <c r="O177" s="42"/>
      <c r="P177" s="42"/>
      <c r="Q177" s="42"/>
    </row>
    <row r="178" spans="1:17" x14ac:dyDescent="0.2">
      <c r="A178" s="3"/>
      <c r="E178" s="42"/>
      <c r="F178" s="3"/>
      <c r="G178" s="3"/>
      <c r="H178" s="3"/>
      <c r="I178" s="3"/>
      <c r="M178" s="42"/>
      <c r="N178" s="42"/>
      <c r="O178" s="42"/>
      <c r="P178" s="42"/>
      <c r="Q178" s="42"/>
    </row>
    <row r="179" spans="1:17" x14ac:dyDescent="0.2">
      <c r="A179" s="3"/>
      <c r="E179" s="42"/>
      <c r="F179" s="3"/>
      <c r="G179" s="3"/>
      <c r="H179" s="3"/>
      <c r="I179" s="3"/>
      <c r="M179" s="42"/>
      <c r="N179" s="42"/>
      <c r="O179" s="42"/>
      <c r="P179" s="42"/>
      <c r="Q179" s="42"/>
    </row>
    <row r="180" spans="1:17" x14ac:dyDescent="0.2">
      <c r="A180" s="3"/>
      <c r="E180" s="3"/>
      <c r="F180" s="3"/>
      <c r="G180" s="3"/>
      <c r="H180" s="3"/>
      <c r="I180" s="3"/>
      <c r="M180" s="42"/>
      <c r="N180" s="42"/>
      <c r="O180" s="42"/>
      <c r="P180" s="42"/>
      <c r="Q180" s="42"/>
    </row>
    <row r="181" spans="1:17" x14ac:dyDescent="0.2">
      <c r="A181" s="3"/>
      <c r="E181" s="3"/>
      <c r="F181" s="3"/>
      <c r="G181" s="3"/>
      <c r="H181" s="3"/>
      <c r="I181" s="3"/>
      <c r="M181" s="42"/>
      <c r="N181" s="42"/>
      <c r="O181" s="42"/>
      <c r="P181" s="42"/>
      <c r="Q181" s="42"/>
    </row>
    <row r="182" spans="1:17" x14ac:dyDescent="0.2">
      <c r="A182" s="3"/>
      <c r="E182" s="3"/>
      <c r="F182" s="3"/>
      <c r="G182" s="3"/>
      <c r="H182" s="3"/>
      <c r="I182" s="3"/>
      <c r="M182" s="42"/>
      <c r="N182" s="42"/>
      <c r="O182" s="42"/>
      <c r="P182" s="42"/>
      <c r="Q182" s="42"/>
    </row>
    <row r="183" spans="1:17" x14ac:dyDescent="0.2">
      <c r="A183" s="3"/>
      <c r="E183" s="3"/>
      <c r="F183" s="3"/>
      <c r="G183" s="3"/>
      <c r="H183" s="3"/>
      <c r="I183" s="3"/>
      <c r="M183" s="42"/>
      <c r="N183" s="42"/>
      <c r="O183" s="42"/>
      <c r="P183" s="42"/>
      <c r="Q183" s="42"/>
    </row>
    <row r="184" spans="1:17" x14ac:dyDescent="0.2">
      <c r="A184" s="3"/>
      <c r="E184" s="3"/>
      <c r="F184" s="3"/>
      <c r="G184" s="3"/>
      <c r="H184" s="3"/>
      <c r="I184" s="3"/>
      <c r="M184" s="42"/>
      <c r="N184" s="42"/>
      <c r="O184" s="42"/>
      <c r="P184" s="42"/>
      <c r="Q184" s="42"/>
    </row>
    <row r="185" spans="1:17" x14ac:dyDescent="0.2">
      <c r="A185" s="3"/>
      <c r="E185" s="3"/>
      <c r="F185" s="3"/>
      <c r="G185" s="3"/>
      <c r="H185" s="3"/>
      <c r="I185" s="3"/>
      <c r="M185" s="42"/>
      <c r="N185" s="42"/>
      <c r="O185" s="42"/>
      <c r="P185" s="42"/>
      <c r="Q185" s="42"/>
    </row>
    <row r="186" spans="1:17" x14ac:dyDescent="0.2">
      <c r="A186" s="3"/>
      <c r="B186" s="3"/>
      <c r="C186" s="3"/>
      <c r="D186" s="3"/>
      <c r="E186" s="3"/>
      <c r="F186" s="3"/>
      <c r="G186" s="3"/>
      <c r="H186" s="3"/>
      <c r="I186" s="3"/>
      <c r="M186" s="42"/>
      <c r="N186" s="42"/>
      <c r="O186" s="42"/>
      <c r="P186" s="42"/>
      <c r="Q186" s="42"/>
    </row>
    <row r="187" spans="1:17" x14ac:dyDescent="0.2">
      <c r="A187" s="3"/>
      <c r="B187" s="3"/>
      <c r="C187" s="3"/>
      <c r="D187" s="3"/>
      <c r="E187" s="3"/>
      <c r="F187" s="3"/>
      <c r="G187" s="3"/>
      <c r="H187" s="3"/>
      <c r="I187" s="3"/>
      <c r="M187" s="42"/>
      <c r="N187" s="42"/>
      <c r="O187" s="42"/>
      <c r="P187" s="42"/>
      <c r="Q187" s="42"/>
    </row>
    <row r="188" spans="1:17" x14ac:dyDescent="0.2">
      <c r="A188" s="3"/>
      <c r="B188" s="3"/>
      <c r="C188" s="3"/>
      <c r="D188" s="3"/>
      <c r="E188" s="3"/>
      <c r="F188" s="3"/>
      <c r="G188" s="3"/>
      <c r="H188" s="3"/>
      <c r="I188" s="3"/>
      <c r="M188" s="42"/>
      <c r="N188" s="42"/>
      <c r="O188" s="42"/>
      <c r="P188" s="42"/>
      <c r="Q188" s="42"/>
    </row>
    <row r="189" spans="1:17" x14ac:dyDescent="0.2">
      <c r="A189" s="3"/>
      <c r="B189" s="3"/>
      <c r="C189" s="3"/>
      <c r="D189" s="3"/>
      <c r="E189" s="3"/>
      <c r="F189" s="3"/>
      <c r="M189" s="42"/>
      <c r="N189" s="42"/>
      <c r="O189" s="42"/>
      <c r="P189" s="42"/>
      <c r="Q189" s="42"/>
    </row>
    <row r="190" spans="1:17" x14ac:dyDescent="0.2">
      <c r="A190" s="3"/>
      <c r="B190" s="3"/>
      <c r="C190" s="3"/>
      <c r="D190" s="3"/>
      <c r="E190" s="3"/>
      <c r="F190" s="3"/>
      <c r="M190" s="42"/>
      <c r="N190" s="42"/>
      <c r="O190" s="42"/>
      <c r="P190" s="42"/>
      <c r="Q190" s="42"/>
    </row>
    <row r="191" spans="1:17" x14ac:dyDescent="0.2">
      <c r="A191" s="3"/>
      <c r="B191" s="3"/>
      <c r="C191" s="3"/>
      <c r="D191" s="3"/>
      <c r="E191" s="3"/>
      <c r="F191" s="3"/>
      <c r="M191" s="42"/>
      <c r="N191" s="42"/>
      <c r="O191" s="42"/>
      <c r="P191" s="42"/>
      <c r="Q191" s="42"/>
    </row>
    <row r="192" spans="1:17" x14ac:dyDescent="0.2">
      <c r="A192" s="3"/>
      <c r="B192" s="3"/>
      <c r="C192" s="3"/>
      <c r="D192" s="3"/>
      <c r="E192" s="3"/>
      <c r="F192" s="3"/>
      <c r="M192" s="42"/>
      <c r="N192" s="42"/>
      <c r="O192" s="42"/>
      <c r="P192" s="42"/>
      <c r="Q192" s="42"/>
    </row>
    <row r="193" spans="1:17" x14ac:dyDescent="0.2">
      <c r="A193" s="3"/>
      <c r="B193" s="3"/>
      <c r="C193" s="3"/>
      <c r="D193" s="3"/>
      <c r="E193" s="3"/>
      <c r="F193" s="3"/>
      <c r="M193" s="42"/>
      <c r="N193" s="42"/>
      <c r="O193" s="42"/>
      <c r="P193" s="42"/>
      <c r="Q193" s="42"/>
    </row>
    <row r="194" spans="1:17" x14ac:dyDescent="0.2">
      <c r="A194" s="3"/>
      <c r="B194" s="3"/>
      <c r="C194" s="3"/>
      <c r="D194" s="3"/>
      <c r="E194" s="3"/>
      <c r="F194" s="3"/>
      <c r="M194" s="42"/>
      <c r="N194" s="42"/>
      <c r="O194" s="42"/>
      <c r="P194" s="42"/>
      <c r="Q194" s="42"/>
    </row>
    <row r="195" spans="1:17" x14ac:dyDescent="0.2">
      <c r="A195" s="3"/>
      <c r="B195" s="3"/>
      <c r="C195" s="3"/>
      <c r="D195" s="3"/>
      <c r="E195" s="3"/>
      <c r="F195" s="3"/>
      <c r="M195" s="42"/>
      <c r="N195" s="42"/>
      <c r="O195" s="42"/>
      <c r="P195" s="42"/>
      <c r="Q195" s="42"/>
    </row>
    <row r="196" spans="1:17" x14ac:dyDescent="0.2">
      <c r="A196" s="3"/>
      <c r="B196" s="3"/>
      <c r="C196" s="3"/>
      <c r="D196" s="3"/>
      <c r="E196" s="3"/>
      <c r="F196" s="3"/>
      <c r="M196" s="42"/>
      <c r="N196" s="42"/>
      <c r="O196" s="42"/>
      <c r="P196" s="42"/>
      <c r="Q196" s="42"/>
    </row>
    <row r="197" spans="1:17" x14ac:dyDescent="0.2">
      <c r="A197" s="3"/>
      <c r="B197" s="3"/>
      <c r="C197" s="3"/>
      <c r="D197" s="3"/>
      <c r="E197" s="3"/>
      <c r="F197" s="3"/>
      <c r="M197" s="42"/>
      <c r="N197" s="42"/>
      <c r="O197" s="42"/>
      <c r="P197" s="42"/>
      <c r="Q197" s="42"/>
    </row>
    <row r="198" spans="1:17" x14ac:dyDescent="0.2">
      <c r="A198" s="3"/>
      <c r="B198" s="3"/>
      <c r="C198" s="3"/>
      <c r="D198" s="3"/>
      <c r="E198" s="3"/>
      <c r="F198" s="3"/>
      <c r="M198" s="42"/>
      <c r="N198" s="42"/>
      <c r="O198" s="42"/>
      <c r="P198" s="42"/>
      <c r="Q198" s="42"/>
    </row>
    <row r="199" spans="1:17" x14ac:dyDescent="0.2">
      <c r="A199" s="3"/>
      <c r="B199" s="3"/>
      <c r="C199" s="3"/>
      <c r="D199" s="3"/>
      <c r="E199" s="3"/>
      <c r="F199" s="3"/>
      <c r="M199" s="42"/>
      <c r="N199" s="42"/>
      <c r="O199" s="42"/>
      <c r="P199" s="42"/>
      <c r="Q199" s="42"/>
    </row>
    <row r="200" spans="1:17" x14ac:dyDescent="0.2">
      <c r="A200" s="3"/>
      <c r="B200" s="3"/>
      <c r="C200" s="3"/>
      <c r="D200" s="3"/>
      <c r="E200" s="3"/>
      <c r="F200" s="3"/>
      <c r="M200" s="42"/>
      <c r="N200" s="42"/>
      <c r="O200" s="42"/>
      <c r="P200" s="42"/>
      <c r="Q200" s="42"/>
    </row>
    <row r="201" spans="1:17" x14ac:dyDescent="0.2">
      <c r="A201" s="3"/>
      <c r="B201" s="3"/>
      <c r="C201" s="3"/>
      <c r="D201" s="3"/>
      <c r="E201" s="3"/>
      <c r="F201" s="3"/>
      <c r="M201" s="42"/>
      <c r="N201" s="42"/>
      <c r="O201" s="42"/>
      <c r="P201" s="42"/>
      <c r="Q201" s="42"/>
    </row>
    <row r="202" spans="1:17" x14ac:dyDescent="0.2">
      <c r="A202" s="3"/>
      <c r="B202" s="3"/>
      <c r="C202" s="3"/>
      <c r="D202" s="3"/>
      <c r="E202" s="3"/>
      <c r="F202" s="3"/>
      <c r="M202" s="42"/>
      <c r="N202" s="42"/>
      <c r="O202" s="42"/>
      <c r="P202" s="42"/>
      <c r="Q202" s="42"/>
    </row>
    <row r="203" spans="1:17" x14ac:dyDescent="0.2">
      <c r="A203" s="3"/>
      <c r="B203" s="3"/>
      <c r="C203" s="3"/>
      <c r="D203" s="3"/>
      <c r="E203" s="3"/>
      <c r="F203" s="3"/>
      <c r="M203" s="42"/>
      <c r="N203" s="42"/>
      <c r="O203" s="42"/>
      <c r="P203" s="42"/>
      <c r="Q203" s="42"/>
    </row>
    <row r="204" spans="1:17" x14ac:dyDescent="0.2">
      <c r="A204" s="3"/>
      <c r="B204" s="3"/>
      <c r="C204" s="3"/>
      <c r="D204" s="3"/>
      <c r="E204" s="3"/>
      <c r="F204" s="3"/>
      <c r="M204" s="42"/>
      <c r="N204" s="42"/>
      <c r="O204" s="42"/>
      <c r="P204" s="42"/>
      <c r="Q204" s="42"/>
    </row>
    <row r="205" spans="1:17" x14ac:dyDescent="0.2">
      <c r="A205" s="3"/>
      <c r="B205" s="3"/>
      <c r="C205" s="3"/>
      <c r="D205" s="3"/>
      <c r="E205" s="3"/>
      <c r="F205" s="3"/>
      <c r="M205" s="42"/>
      <c r="N205" s="42"/>
      <c r="O205" s="42"/>
      <c r="P205" s="42"/>
      <c r="Q205" s="42"/>
    </row>
    <row r="206" spans="1:17" x14ac:dyDescent="0.2">
      <c r="A206" s="3"/>
      <c r="B206" s="3"/>
      <c r="C206" s="3"/>
      <c r="D206" s="3"/>
      <c r="E206" s="3"/>
      <c r="F206" s="3"/>
      <c r="M206" s="42"/>
      <c r="N206" s="42"/>
      <c r="O206" s="42"/>
      <c r="P206" s="42"/>
      <c r="Q206" s="42"/>
    </row>
    <row r="207" spans="1:17" x14ac:dyDescent="0.2">
      <c r="A207" s="3"/>
      <c r="B207" s="3"/>
      <c r="C207" s="3"/>
      <c r="D207" s="3"/>
      <c r="E207" s="3"/>
      <c r="F207" s="3"/>
      <c r="M207" s="42"/>
      <c r="N207" s="42"/>
      <c r="O207" s="42"/>
      <c r="P207" s="42"/>
      <c r="Q207" s="42"/>
    </row>
    <row r="208" spans="1:17" x14ac:dyDescent="0.2">
      <c r="A208" s="3"/>
      <c r="B208" s="3"/>
      <c r="C208" s="3"/>
      <c r="D208" s="3"/>
      <c r="E208" s="3"/>
      <c r="F208" s="3"/>
      <c r="M208" s="42"/>
      <c r="N208" s="42"/>
      <c r="O208" s="42"/>
      <c r="P208" s="42"/>
      <c r="Q208" s="42"/>
    </row>
    <row r="209" spans="1:17" x14ac:dyDescent="0.2">
      <c r="A209" s="3"/>
      <c r="B209" s="3"/>
      <c r="C209" s="3"/>
      <c r="D209" s="3"/>
      <c r="E209" s="3"/>
      <c r="F209" s="3"/>
      <c r="M209" s="42"/>
      <c r="N209" s="42"/>
      <c r="O209" s="42"/>
      <c r="P209" s="42"/>
      <c r="Q209" s="42"/>
    </row>
    <row r="210" spans="1:17" x14ac:dyDescent="0.2">
      <c r="A210" s="3"/>
      <c r="B210" s="3"/>
      <c r="C210" s="3"/>
      <c r="D210" s="3"/>
      <c r="E210" s="3"/>
      <c r="F210" s="3"/>
      <c r="M210" s="42"/>
      <c r="N210" s="42"/>
      <c r="O210" s="42"/>
      <c r="P210" s="42"/>
      <c r="Q210" s="42"/>
    </row>
    <row r="211" spans="1:17" x14ac:dyDescent="0.2">
      <c r="A211" s="3"/>
      <c r="B211" s="3"/>
      <c r="C211" s="3"/>
      <c r="D211" s="3"/>
      <c r="E211" s="3"/>
      <c r="F211" s="3"/>
      <c r="M211" s="42"/>
      <c r="N211" s="42"/>
      <c r="O211" s="42"/>
      <c r="P211" s="42"/>
      <c r="Q211" s="42"/>
    </row>
    <row r="212" spans="1:17" x14ac:dyDescent="0.2">
      <c r="A212" s="3"/>
      <c r="B212" s="3"/>
      <c r="C212" s="3"/>
      <c r="D212" s="3"/>
      <c r="E212" s="3"/>
      <c r="F212" s="3"/>
      <c r="M212" s="42"/>
      <c r="N212" s="42"/>
      <c r="O212" s="42"/>
      <c r="P212" s="42"/>
      <c r="Q212" s="42"/>
    </row>
    <row r="213" spans="1:17" x14ac:dyDescent="0.2">
      <c r="A213" s="3"/>
      <c r="B213" s="3"/>
      <c r="C213" s="3"/>
      <c r="D213" s="3"/>
      <c r="E213" s="3"/>
      <c r="F213" s="3"/>
      <c r="M213" s="42"/>
      <c r="N213" s="42"/>
      <c r="O213" s="42"/>
      <c r="P213" s="42"/>
      <c r="Q213" s="42"/>
    </row>
    <row r="214" spans="1:17" x14ac:dyDescent="0.2">
      <c r="A214" s="3"/>
      <c r="B214" s="3"/>
      <c r="C214" s="3"/>
      <c r="D214" s="3"/>
      <c r="E214" s="3"/>
      <c r="F214" s="3"/>
      <c r="M214" s="42"/>
      <c r="N214" s="42"/>
      <c r="O214" s="42"/>
      <c r="P214" s="42"/>
      <c r="Q214" s="42"/>
    </row>
    <row r="215" spans="1:17" x14ac:dyDescent="0.2">
      <c r="A215" s="3"/>
      <c r="B215" s="3"/>
      <c r="C215" s="3"/>
      <c r="D215" s="3"/>
      <c r="E215" s="3"/>
      <c r="F215" s="3"/>
      <c r="M215" s="42"/>
      <c r="N215" s="42"/>
      <c r="O215" s="42"/>
      <c r="P215" s="42"/>
      <c r="Q215" s="42"/>
    </row>
    <row r="216" spans="1:17" x14ac:dyDescent="0.2">
      <c r="A216" s="3"/>
      <c r="B216" s="3"/>
      <c r="C216" s="3"/>
      <c r="D216" s="3"/>
      <c r="E216" s="3"/>
      <c r="F216" s="3"/>
      <c r="M216" s="42"/>
      <c r="N216" s="42"/>
      <c r="O216" s="42"/>
      <c r="P216" s="42"/>
      <c r="Q216" s="42"/>
    </row>
    <row r="217" spans="1:17" x14ac:dyDescent="0.2">
      <c r="A217" s="3"/>
      <c r="B217" s="3"/>
      <c r="C217" s="3"/>
      <c r="D217" s="3"/>
      <c r="E217" s="3"/>
      <c r="F217" s="3"/>
      <c r="M217" s="42"/>
      <c r="N217" s="42"/>
      <c r="O217" s="42"/>
      <c r="P217" s="42"/>
      <c r="Q217" s="42"/>
    </row>
    <row r="218" spans="1:17" x14ac:dyDescent="0.2">
      <c r="A218" s="3"/>
      <c r="B218" s="3"/>
      <c r="C218" s="3"/>
      <c r="D218" s="3"/>
      <c r="E218" s="3"/>
      <c r="F218" s="3"/>
      <c r="M218" s="42"/>
      <c r="N218" s="42"/>
      <c r="O218" s="42"/>
      <c r="P218" s="42"/>
      <c r="Q218" s="42"/>
    </row>
    <row r="219" spans="1:17" x14ac:dyDescent="0.2">
      <c r="A219" s="3"/>
      <c r="B219" s="3"/>
      <c r="C219" s="3"/>
      <c r="D219" s="3"/>
      <c r="E219" s="3"/>
      <c r="F219" s="3"/>
      <c r="M219" s="42"/>
      <c r="N219" s="42"/>
      <c r="O219" s="42"/>
      <c r="P219" s="42"/>
      <c r="Q219" s="42"/>
    </row>
    <row r="220" spans="1:17" x14ac:dyDescent="0.2">
      <c r="A220" s="3"/>
      <c r="B220" s="3"/>
      <c r="C220" s="3"/>
      <c r="D220" s="3"/>
      <c r="E220" s="3"/>
      <c r="F220" s="3"/>
      <c r="M220" s="42"/>
      <c r="N220" s="42"/>
      <c r="O220" s="42"/>
      <c r="P220" s="42"/>
      <c r="Q220" s="42"/>
    </row>
    <row r="221" spans="1:17" x14ac:dyDescent="0.2">
      <c r="A221" s="3"/>
      <c r="B221" s="3"/>
      <c r="C221" s="3"/>
      <c r="D221" s="3"/>
      <c r="E221" s="3"/>
      <c r="F221" s="3"/>
      <c r="M221" s="42"/>
      <c r="N221" s="42"/>
      <c r="O221" s="42"/>
      <c r="P221" s="42"/>
      <c r="Q221" s="42"/>
    </row>
    <row r="222" spans="1:17" x14ac:dyDescent="0.2">
      <c r="A222" s="3"/>
      <c r="B222" s="3"/>
      <c r="C222" s="3"/>
      <c r="D222" s="3"/>
      <c r="E222" s="3"/>
      <c r="M222" s="42"/>
      <c r="N222" s="42"/>
      <c r="O222" s="42"/>
      <c r="P222" s="42"/>
      <c r="Q222" s="42"/>
    </row>
    <row r="223" spans="1:17" x14ac:dyDescent="0.2">
      <c r="B223" s="3"/>
      <c r="C223" s="3"/>
      <c r="D223" s="3"/>
      <c r="E223" s="3"/>
      <c r="M223" s="42"/>
      <c r="N223" s="42"/>
      <c r="O223" s="42"/>
      <c r="P223" s="42"/>
      <c r="Q223" s="42"/>
    </row>
    <row r="224" spans="1:17" x14ac:dyDescent="0.2">
      <c r="B224" s="3"/>
      <c r="C224" s="3"/>
      <c r="D224" s="3"/>
      <c r="E224" s="3"/>
      <c r="M224" s="42"/>
      <c r="N224" s="42"/>
      <c r="O224" s="42"/>
      <c r="P224" s="42"/>
      <c r="Q224" s="42"/>
    </row>
    <row r="225" spans="2:17" x14ac:dyDescent="0.2">
      <c r="B225" s="3"/>
      <c r="C225" s="3"/>
      <c r="D225" s="3"/>
      <c r="E225" s="3"/>
      <c r="M225" s="42"/>
      <c r="N225" s="42"/>
      <c r="O225" s="42"/>
      <c r="P225" s="42"/>
      <c r="Q225" s="42"/>
    </row>
    <row r="226" spans="2:17" x14ac:dyDescent="0.2">
      <c r="B226" s="3"/>
      <c r="C226" s="3"/>
      <c r="D226" s="3"/>
      <c r="E226" s="3"/>
      <c r="M226" s="42"/>
      <c r="N226" s="42"/>
      <c r="O226" s="42"/>
      <c r="P226" s="42"/>
      <c r="Q226" s="42"/>
    </row>
    <row r="227" spans="2:17" x14ac:dyDescent="0.2">
      <c r="B227" s="3"/>
      <c r="C227" s="3"/>
      <c r="D227" s="3"/>
      <c r="E227" s="3"/>
      <c r="M227" s="42"/>
      <c r="N227" s="42"/>
      <c r="O227" s="42"/>
      <c r="P227" s="42"/>
      <c r="Q227" s="42"/>
    </row>
    <row r="228" spans="2:17" x14ac:dyDescent="0.2">
      <c r="B228" s="3"/>
      <c r="C228" s="3"/>
      <c r="D228" s="3"/>
      <c r="E228" s="3"/>
      <c r="M228" s="42"/>
      <c r="N228" s="42"/>
      <c r="O228" s="42"/>
      <c r="P228" s="42"/>
      <c r="Q228" s="42"/>
    </row>
    <row r="229" spans="2:17" x14ac:dyDescent="0.2">
      <c r="B229" s="3"/>
      <c r="C229" s="3"/>
      <c r="D229" s="3"/>
      <c r="E229" s="3"/>
      <c r="M229" s="42"/>
      <c r="N229" s="42"/>
      <c r="O229" s="42"/>
      <c r="P229" s="42"/>
      <c r="Q229" s="42"/>
    </row>
    <row r="230" spans="2:17" x14ac:dyDescent="0.2">
      <c r="B230" s="3"/>
      <c r="C230" s="3"/>
      <c r="D230" s="3"/>
      <c r="E230" s="3"/>
      <c r="M230" s="42"/>
      <c r="Q230" s="42"/>
    </row>
    <row r="231" spans="2:17" x14ac:dyDescent="0.2">
      <c r="B231" s="3"/>
      <c r="C231" s="3"/>
      <c r="D231" s="3"/>
      <c r="E231" s="3"/>
      <c r="M231" s="42"/>
      <c r="Q231" s="42"/>
    </row>
    <row r="232" spans="2:17" x14ac:dyDescent="0.2">
      <c r="B232" s="3"/>
      <c r="C232" s="3"/>
      <c r="D232" s="3"/>
      <c r="E232" s="3"/>
      <c r="M232" s="42"/>
      <c r="Q232" s="42"/>
    </row>
    <row r="233" spans="2:17" x14ac:dyDescent="0.2">
      <c r="B233" s="3"/>
      <c r="C233" s="3"/>
      <c r="D233" s="3"/>
      <c r="E233" s="3"/>
      <c r="M233" s="42"/>
      <c r="Q233" s="42"/>
    </row>
    <row r="234" spans="2:17" x14ac:dyDescent="0.2">
      <c r="B234" s="3"/>
      <c r="C234" s="3"/>
      <c r="D234" s="3"/>
      <c r="E234" s="3"/>
      <c r="M234" s="42"/>
      <c r="Q234" s="42"/>
    </row>
    <row r="235" spans="2:17" x14ac:dyDescent="0.2">
      <c r="B235" s="3"/>
      <c r="C235" s="3"/>
      <c r="D235" s="3"/>
      <c r="E235" s="3"/>
      <c r="M235" s="42"/>
      <c r="Q235" s="42"/>
    </row>
    <row r="236" spans="2:17" x14ac:dyDescent="0.2">
      <c r="B236" s="3"/>
      <c r="C236" s="3"/>
      <c r="D236" s="3"/>
      <c r="E236" s="3"/>
      <c r="M236" s="42"/>
      <c r="Q236" s="42"/>
    </row>
    <row r="237" spans="2:17" x14ac:dyDescent="0.2">
      <c r="B237" s="3"/>
      <c r="C237" s="3"/>
      <c r="D237" s="3"/>
      <c r="E237" s="3"/>
      <c r="M237" s="42"/>
      <c r="Q237" s="42"/>
    </row>
    <row r="238" spans="2:17" x14ac:dyDescent="0.2">
      <c r="B238" s="3"/>
      <c r="C238" s="3"/>
      <c r="D238" s="3"/>
      <c r="E238" s="3"/>
      <c r="M238" s="42"/>
      <c r="Q238" s="42"/>
    </row>
    <row r="239" spans="2:17" x14ac:dyDescent="0.2">
      <c r="B239" s="3"/>
      <c r="C239" s="3"/>
      <c r="D239" s="3"/>
      <c r="E239" s="3"/>
      <c r="M239" s="42"/>
      <c r="Q239" s="42"/>
    </row>
    <row r="240" spans="2:17" x14ac:dyDescent="0.2">
      <c r="B240" s="3"/>
      <c r="C240" s="3"/>
      <c r="D240" s="3"/>
      <c r="E240" s="3"/>
      <c r="M240" s="42"/>
      <c r="Q240" s="42"/>
    </row>
    <row r="241" spans="2:17" x14ac:dyDescent="0.2">
      <c r="B241" s="3"/>
      <c r="C241" s="3"/>
      <c r="D241" s="3"/>
      <c r="E241" s="3"/>
      <c r="M241" s="42"/>
      <c r="Q241" s="42"/>
    </row>
    <row r="242" spans="2:17" x14ac:dyDescent="0.2">
      <c r="B242" s="3"/>
      <c r="C242" s="3"/>
      <c r="D242" s="3"/>
      <c r="E242" s="3"/>
      <c r="M242" s="42"/>
      <c r="Q242" s="42"/>
    </row>
    <row r="243" spans="2:17" x14ac:dyDescent="0.2">
      <c r="B243" s="3"/>
      <c r="C243" s="3"/>
      <c r="D243" s="3"/>
      <c r="E243" s="3"/>
      <c r="M243" s="42"/>
      <c r="Q243" s="42"/>
    </row>
    <row r="244" spans="2:17" x14ac:dyDescent="0.2">
      <c r="B244" s="3"/>
      <c r="C244" s="3"/>
      <c r="D244" s="3"/>
      <c r="E244" s="3"/>
      <c r="M244" s="42"/>
      <c r="Q244" s="42"/>
    </row>
    <row r="245" spans="2:17" x14ac:dyDescent="0.2">
      <c r="B245" s="3"/>
      <c r="C245" s="3"/>
      <c r="D245" s="3"/>
      <c r="E245" s="3"/>
      <c r="M245" s="42"/>
      <c r="Q245" s="42"/>
    </row>
    <row r="246" spans="2:17" x14ac:dyDescent="0.2">
      <c r="B246" s="3"/>
      <c r="C246" s="3"/>
      <c r="D246" s="3"/>
      <c r="E246" s="3"/>
      <c r="M246" s="42"/>
      <c r="Q246" s="42"/>
    </row>
    <row r="247" spans="2:17" x14ac:dyDescent="0.2">
      <c r="B247" s="3"/>
      <c r="C247" s="3"/>
      <c r="D247" s="3"/>
      <c r="E247" s="3"/>
      <c r="M247" s="42"/>
      <c r="Q247" s="42"/>
    </row>
    <row r="248" spans="2:17" x14ac:dyDescent="0.2">
      <c r="B248" s="3"/>
      <c r="C248" s="3"/>
      <c r="D248" s="3"/>
      <c r="E248" s="3"/>
      <c r="M248" s="42"/>
      <c r="Q248" s="42"/>
    </row>
    <row r="249" spans="2:17" x14ac:dyDescent="0.2">
      <c r="B249" s="3"/>
      <c r="C249" s="3"/>
      <c r="D249" s="3"/>
      <c r="E249" s="3"/>
      <c r="M249" s="42"/>
      <c r="Q249" s="42"/>
    </row>
    <row r="250" spans="2:17" x14ac:dyDescent="0.2">
      <c r="B250" s="3"/>
      <c r="C250" s="3"/>
      <c r="D250" s="3"/>
      <c r="E250" s="3"/>
      <c r="M250" s="42"/>
      <c r="Q250" s="42"/>
    </row>
    <row r="251" spans="2:17" x14ac:dyDescent="0.2">
      <c r="B251" s="3"/>
      <c r="C251" s="3"/>
      <c r="D251" s="3"/>
      <c r="E251" s="3"/>
      <c r="M251" s="42"/>
      <c r="Q251" s="42"/>
    </row>
    <row r="252" spans="2:17" x14ac:dyDescent="0.2">
      <c r="B252" s="3"/>
      <c r="C252" s="3"/>
      <c r="D252" s="3"/>
      <c r="E252" s="3"/>
      <c r="M252" s="42"/>
      <c r="Q252" s="42"/>
    </row>
    <row r="253" spans="2:17" x14ac:dyDescent="0.2">
      <c r="B253" s="3"/>
      <c r="C253" s="3"/>
      <c r="D253" s="3"/>
      <c r="E253" s="3"/>
      <c r="M253" s="42"/>
      <c r="Q253" s="42"/>
    </row>
    <row r="254" spans="2:17" x14ac:dyDescent="0.2">
      <c r="B254" s="3"/>
      <c r="C254" s="3"/>
      <c r="D254" s="3"/>
      <c r="E254" s="3"/>
      <c r="M254" s="42"/>
      <c r="Q254" s="42"/>
    </row>
    <row r="255" spans="2:17" x14ac:dyDescent="0.2">
      <c r="B255" s="3"/>
      <c r="C255" s="3"/>
      <c r="D255" s="3"/>
      <c r="E255" s="3"/>
      <c r="M255" s="42"/>
      <c r="Q255" s="42"/>
    </row>
    <row r="256" spans="2:17" x14ac:dyDescent="0.2">
      <c r="B256" s="3"/>
      <c r="C256" s="3"/>
      <c r="D256" s="3"/>
      <c r="E256" s="3"/>
      <c r="M256" s="42"/>
      <c r="Q256" s="42"/>
    </row>
    <row r="257" spans="2:17" x14ac:dyDescent="0.2">
      <c r="B257" s="3"/>
      <c r="C257" s="3"/>
      <c r="D257" s="3"/>
      <c r="E257" s="3"/>
      <c r="M257" s="42"/>
      <c r="Q257" s="42"/>
    </row>
    <row r="258" spans="2:17" x14ac:dyDescent="0.2">
      <c r="B258" s="3"/>
      <c r="C258" s="3"/>
      <c r="D258" s="3"/>
      <c r="E258" s="3"/>
      <c r="M258" s="42"/>
      <c r="Q258" s="42"/>
    </row>
    <row r="259" spans="2:17" x14ac:dyDescent="0.2">
      <c r="B259" s="3"/>
      <c r="C259" s="3"/>
      <c r="D259" s="3"/>
      <c r="E259" s="3"/>
    </row>
    <row r="260" spans="2:17" x14ac:dyDescent="0.2">
      <c r="B260" s="3"/>
      <c r="C260" s="3"/>
      <c r="D260" s="3"/>
      <c r="E260" s="3"/>
    </row>
    <row r="261" spans="2:17" x14ac:dyDescent="0.2">
      <c r="B261" s="3"/>
      <c r="C261" s="3"/>
      <c r="D261" s="3"/>
      <c r="E261" s="3"/>
    </row>
    <row r="262" spans="2:17" x14ac:dyDescent="0.2">
      <c r="B262" s="3"/>
      <c r="C262" s="3"/>
      <c r="D262" s="3"/>
      <c r="E262" s="3"/>
    </row>
    <row r="263" spans="2:17" x14ac:dyDescent="0.2">
      <c r="B263" s="3"/>
      <c r="C263" s="3"/>
      <c r="D263" s="3"/>
      <c r="E263" s="3"/>
    </row>
    <row r="264" spans="2:17" x14ac:dyDescent="0.2">
      <c r="B264" s="3"/>
      <c r="C264" s="3"/>
      <c r="D264" s="3"/>
      <c r="E264" s="3"/>
    </row>
    <row r="265" spans="2:17" x14ac:dyDescent="0.2">
      <c r="B265" s="3"/>
      <c r="C265" s="3"/>
      <c r="D265" s="3"/>
      <c r="E265" s="3"/>
    </row>
    <row r="266" spans="2:17" x14ac:dyDescent="0.2">
      <c r="B266" s="3"/>
      <c r="C266" s="3"/>
      <c r="D266" s="3"/>
      <c r="E266" s="3"/>
    </row>
    <row r="267" spans="2:17" x14ac:dyDescent="0.2">
      <c r="B267" s="3"/>
      <c r="C267" s="3"/>
      <c r="D267" s="3"/>
      <c r="E267" s="3"/>
    </row>
    <row r="268" spans="2:17" x14ac:dyDescent="0.2">
      <c r="B268" s="3"/>
      <c r="C268" s="3"/>
      <c r="D268" s="3"/>
      <c r="E268" s="3"/>
    </row>
    <row r="269" spans="2:17" x14ac:dyDescent="0.2">
      <c r="B269" s="3"/>
      <c r="C269" s="3"/>
      <c r="D269" s="3"/>
      <c r="E269" s="3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44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-0.499984740745262"/>
  </sheetPr>
  <dimension ref="A1:AH215"/>
  <sheetViews>
    <sheetView showGridLines="0" zoomScaleNormal="100" zoomScaleSheetLayoutView="100" workbookViewId="0">
      <selection activeCell="Q23" sqref="Q23"/>
    </sheetView>
  </sheetViews>
  <sheetFormatPr baseColWidth="10" defaultRowHeight="12.75" x14ac:dyDescent="0.2"/>
  <cols>
    <col min="1" max="1" width="1.85546875" style="52" customWidth="1"/>
    <col min="2" max="2" width="13" style="52" customWidth="1"/>
    <col min="3" max="8" width="10.42578125" style="52" customWidth="1"/>
    <col min="9" max="9" width="12.28515625" style="52" customWidth="1"/>
    <col min="10" max="10" width="11.140625" style="52" customWidth="1"/>
    <col min="11" max="11" width="11.5703125" style="52" customWidth="1"/>
    <col min="12" max="12" width="1.7109375" style="3" customWidth="1"/>
    <col min="13" max="13" width="6.140625" style="81" bestFit="1" customWidth="1"/>
    <col min="14" max="16" width="11.42578125" style="42"/>
    <col min="17" max="20" width="11.42578125" style="81"/>
    <col min="21" max="23" width="11.42578125" style="42"/>
    <col min="24" max="16384" width="11.42578125" style="43"/>
  </cols>
  <sheetData>
    <row r="1" spans="1:34" ht="33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M1" s="42"/>
      <c r="N1" s="1"/>
      <c r="O1" s="1"/>
      <c r="P1" s="1"/>
    </row>
    <row r="2" spans="1:34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M2" s="42"/>
      <c r="N2" s="95"/>
      <c r="O2" s="47"/>
      <c r="P2" s="84"/>
      <c r="AH2" s="228"/>
    </row>
    <row r="3" spans="1:34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M3" s="42"/>
      <c r="N3" s="95"/>
      <c r="O3" s="47"/>
      <c r="P3" s="84"/>
      <c r="AH3" s="228"/>
    </row>
    <row r="4" spans="1:34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M4" s="42"/>
      <c r="N4" s="95"/>
      <c r="O4" s="47"/>
      <c r="P4" s="84"/>
      <c r="AH4" s="228"/>
    </row>
    <row r="5" spans="1:34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M5" s="42"/>
      <c r="N5" s="95"/>
      <c r="O5" s="47"/>
      <c r="P5" s="84"/>
      <c r="AH5" s="228"/>
    </row>
    <row r="6" spans="1:34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6"/>
      <c r="M6" s="42"/>
      <c r="N6" s="95"/>
      <c r="O6" s="47"/>
      <c r="P6" s="84"/>
      <c r="AH6" s="228"/>
    </row>
    <row r="7" spans="1:34" ht="14.25" x14ac:dyDescent="0.2">
      <c r="A7" s="44"/>
      <c r="B7" s="45"/>
      <c r="C7" s="363" t="s">
        <v>167</v>
      </c>
      <c r="D7" s="363"/>
      <c r="E7" s="363"/>
      <c r="F7" s="363"/>
      <c r="G7" s="363"/>
      <c r="H7" s="363"/>
      <c r="I7" s="363"/>
      <c r="J7" s="363"/>
      <c r="K7" s="363"/>
      <c r="L7" s="46"/>
      <c r="M7" s="42"/>
      <c r="N7" s="95"/>
      <c r="O7" s="47"/>
      <c r="P7" s="84"/>
      <c r="AH7" s="228"/>
    </row>
    <row r="8" spans="1:34" x14ac:dyDescent="0.2">
      <c r="A8" s="44"/>
      <c r="B8" s="45"/>
      <c r="C8" s="348" t="s">
        <v>214</v>
      </c>
      <c r="D8" s="348"/>
      <c r="E8" s="348"/>
      <c r="F8" s="348"/>
      <c r="G8" s="348"/>
      <c r="H8" s="348"/>
      <c r="I8" s="348"/>
      <c r="J8" s="348"/>
      <c r="K8" s="348"/>
      <c r="L8" s="46"/>
      <c r="M8" s="42"/>
      <c r="N8" s="95"/>
      <c r="O8" s="47"/>
      <c r="P8" s="84"/>
      <c r="AH8" s="228"/>
    </row>
    <row r="9" spans="1:34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51"/>
      <c r="L9" s="46"/>
      <c r="M9" s="42"/>
      <c r="N9" s="95"/>
      <c r="O9" s="47"/>
      <c r="P9" s="84"/>
      <c r="R9" s="315" t="s">
        <v>32</v>
      </c>
      <c r="S9" s="280">
        <v>11</v>
      </c>
      <c r="W9" s="153"/>
      <c r="AH9" s="228"/>
    </row>
    <row r="10" spans="1:34" ht="25.5" x14ac:dyDescent="0.2">
      <c r="A10" s="44"/>
      <c r="E10" s="245" t="s">
        <v>208</v>
      </c>
      <c r="F10" s="245" t="s">
        <v>209</v>
      </c>
      <c r="G10" s="230" t="s">
        <v>40</v>
      </c>
      <c r="H10" s="231" t="s">
        <v>210</v>
      </c>
      <c r="L10" s="46"/>
      <c r="M10" s="42"/>
      <c r="N10" s="95"/>
      <c r="O10" s="47"/>
      <c r="P10" s="84"/>
      <c r="AH10" s="228"/>
    </row>
    <row r="11" spans="1:34" x14ac:dyDescent="0.2">
      <c r="A11" s="44"/>
      <c r="E11" s="239">
        <v>2017</v>
      </c>
      <c r="F11" s="260" t="s">
        <v>202</v>
      </c>
      <c r="G11" s="240">
        <v>593</v>
      </c>
      <c r="H11" s="234">
        <v>-68.541114058355433</v>
      </c>
      <c r="L11" s="46"/>
      <c r="M11" s="54"/>
      <c r="N11" s="95"/>
      <c r="O11" s="47"/>
      <c r="P11" s="84"/>
      <c r="T11" s="280"/>
      <c r="U11" s="23"/>
      <c r="V11" s="23"/>
      <c r="W11" s="23"/>
      <c r="X11" s="23"/>
      <c r="Y11" s="23"/>
      <c r="Z11" s="23"/>
      <c r="AA11" s="23"/>
      <c r="AB11" s="23"/>
      <c r="AC11" s="23"/>
      <c r="AH11" s="228"/>
    </row>
    <row r="12" spans="1:34" ht="12" customHeight="1" x14ac:dyDescent="0.2">
      <c r="A12" s="44"/>
      <c r="E12" s="232">
        <v>2018</v>
      </c>
      <c r="F12" s="240" t="s">
        <v>202</v>
      </c>
      <c r="G12" s="240">
        <v>1963</v>
      </c>
      <c r="H12" s="234">
        <v>231.02866779089373</v>
      </c>
      <c r="L12" s="46"/>
      <c r="M12" s="42"/>
      <c r="N12" s="95"/>
      <c r="O12" s="47"/>
      <c r="P12" s="84"/>
      <c r="Q12" s="81">
        <v>2016</v>
      </c>
      <c r="R12" s="309">
        <v>42675</v>
      </c>
      <c r="S12" s="281">
        <v>1885</v>
      </c>
      <c r="AH12" s="228"/>
    </row>
    <row r="13" spans="1:34" x14ac:dyDescent="0.2">
      <c r="A13" s="44"/>
      <c r="E13" s="232">
        <v>2019</v>
      </c>
      <c r="F13" s="240" t="s">
        <v>202</v>
      </c>
      <c r="G13" s="240">
        <v>3255</v>
      </c>
      <c r="H13" s="234">
        <v>65.817626082526743</v>
      </c>
      <c r="L13" s="46"/>
      <c r="M13" s="56"/>
      <c r="N13" s="95"/>
      <c r="O13" s="47"/>
      <c r="P13" s="84"/>
      <c r="Q13" s="81">
        <v>2017</v>
      </c>
      <c r="R13" s="309">
        <v>43040</v>
      </c>
      <c r="S13" s="281">
        <v>593</v>
      </c>
      <c r="T13" s="316">
        <v>-68.541114058355433</v>
      </c>
      <c r="U13" s="188"/>
      <c r="V13" s="188"/>
      <c r="W13" s="189"/>
      <c r="X13" s="228"/>
      <c r="Y13" s="228"/>
      <c r="Z13" s="228"/>
      <c r="AA13" s="228"/>
      <c r="AB13" s="228"/>
      <c r="AC13" s="228"/>
      <c r="AH13" s="228"/>
    </row>
    <row r="14" spans="1:34" x14ac:dyDescent="0.2">
      <c r="A14" s="44"/>
      <c r="E14" s="232">
        <v>2020</v>
      </c>
      <c r="F14" s="240" t="s">
        <v>202</v>
      </c>
      <c r="G14" s="240">
        <v>3511</v>
      </c>
      <c r="H14" s="234">
        <v>7.8648233486943164</v>
      </c>
      <c r="L14" s="46"/>
      <c r="M14" s="56"/>
      <c r="N14" s="95"/>
      <c r="O14" s="47"/>
      <c r="P14" s="84"/>
      <c r="Q14" s="81">
        <v>2018</v>
      </c>
      <c r="R14" s="309">
        <v>43405</v>
      </c>
      <c r="S14" s="281">
        <v>1963</v>
      </c>
      <c r="T14" s="316">
        <v>231.02866779089373</v>
      </c>
      <c r="U14" s="188"/>
      <c r="V14" s="188"/>
      <c r="W14" s="189"/>
      <c r="X14" s="228"/>
      <c r="Y14" s="228"/>
      <c r="Z14" s="228"/>
      <c r="AA14" s="228"/>
      <c r="AB14" s="228"/>
      <c r="AC14" s="228"/>
      <c r="AH14" s="228"/>
    </row>
    <row r="15" spans="1:34" x14ac:dyDescent="0.2">
      <c r="A15" s="44"/>
      <c r="E15" s="232">
        <v>2021</v>
      </c>
      <c r="F15" s="240" t="s">
        <v>202</v>
      </c>
      <c r="G15" s="240">
        <v>3577</v>
      </c>
      <c r="H15" s="234">
        <v>1.8798063229849005</v>
      </c>
      <c r="L15" s="46"/>
      <c r="M15" s="56"/>
      <c r="N15" s="95"/>
      <c r="O15" s="47"/>
      <c r="P15" s="84"/>
      <c r="Q15" s="81">
        <v>2019</v>
      </c>
      <c r="R15" s="309">
        <v>43770</v>
      </c>
      <c r="S15" s="281">
        <v>3255</v>
      </c>
      <c r="T15" s="316">
        <v>65.817626082526743</v>
      </c>
      <c r="U15" s="188"/>
      <c r="V15" s="188"/>
      <c r="W15" s="189"/>
      <c r="X15" s="228"/>
      <c r="Y15" s="228"/>
      <c r="Z15" s="228"/>
      <c r="AA15" s="228"/>
      <c r="AB15" s="228"/>
      <c r="AC15" s="228"/>
      <c r="AH15" s="228"/>
    </row>
    <row r="16" spans="1:34" x14ac:dyDescent="0.2">
      <c r="A16" s="44"/>
      <c r="E16" s="236">
        <v>2022</v>
      </c>
      <c r="F16" s="242" t="s">
        <v>202</v>
      </c>
      <c r="G16" s="261">
        <v>2590</v>
      </c>
      <c r="H16" s="243">
        <v>-27.592954990215269</v>
      </c>
      <c r="L16" s="46"/>
      <c r="M16" s="56"/>
      <c r="N16" s="95"/>
      <c r="O16" s="47"/>
      <c r="P16" s="84"/>
      <c r="Q16" s="81">
        <v>2020</v>
      </c>
      <c r="R16" s="309">
        <v>44136</v>
      </c>
      <c r="S16" s="281">
        <v>3511</v>
      </c>
      <c r="T16" s="316">
        <v>7.8648233486943164</v>
      </c>
      <c r="U16" s="188"/>
      <c r="V16" s="188"/>
      <c r="W16" s="189"/>
      <c r="X16" s="228"/>
      <c r="Y16" s="228"/>
      <c r="Z16" s="228"/>
      <c r="AA16" s="228"/>
      <c r="AB16" s="228"/>
      <c r="AC16" s="228"/>
      <c r="AH16" s="228"/>
    </row>
    <row r="17" spans="1:34" x14ac:dyDescent="0.2">
      <c r="A17" s="44"/>
      <c r="L17" s="46"/>
      <c r="M17" s="56"/>
      <c r="N17" s="95"/>
      <c r="O17" s="47"/>
      <c r="P17" s="84"/>
      <c r="Q17" s="81">
        <v>2021</v>
      </c>
      <c r="R17" s="309">
        <v>44501</v>
      </c>
      <c r="S17" s="281">
        <v>3577</v>
      </c>
      <c r="T17" s="316">
        <v>1.8798063229849005</v>
      </c>
      <c r="U17" s="188"/>
      <c r="V17" s="188"/>
      <c r="W17" s="189"/>
      <c r="X17" s="228"/>
      <c r="Y17" s="228"/>
      <c r="Z17" s="228"/>
      <c r="AA17" s="228"/>
      <c r="AB17" s="228"/>
      <c r="AC17" s="228"/>
      <c r="AH17" s="228"/>
    </row>
    <row r="18" spans="1:34" x14ac:dyDescent="0.2">
      <c r="A18" s="44"/>
      <c r="L18" s="46"/>
      <c r="M18" s="56"/>
      <c r="N18" s="95"/>
      <c r="O18" s="47"/>
      <c r="P18" s="84"/>
      <c r="Q18" s="81">
        <v>2022</v>
      </c>
      <c r="R18" s="309">
        <v>44866</v>
      </c>
      <c r="S18" s="281">
        <v>2590</v>
      </c>
      <c r="T18" s="316">
        <v>-27.592954990215269</v>
      </c>
      <c r="U18" s="188"/>
      <c r="V18" s="188"/>
      <c r="W18" s="189"/>
      <c r="X18" s="228"/>
      <c r="Y18" s="228"/>
      <c r="Z18" s="228"/>
      <c r="AA18" s="228"/>
      <c r="AB18" s="228"/>
      <c r="AC18" s="228"/>
      <c r="AH18" s="228"/>
    </row>
    <row r="19" spans="1:34" ht="14.25" x14ac:dyDescent="0.2">
      <c r="A19" s="363" t="s">
        <v>145</v>
      </c>
      <c r="B19" s="363"/>
      <c r="C19" s="363"/>
      <c r="D19" s="363"/>
      <c r="E19" s="363"/>
      <c r="F19" s="363"/>
      <c r="G19" s="363" t="s">
        <v>145</v>
      </c>
      <c r="H19" s="363"/>
      <c r="I19" s="363"/>
      <c r="J19" s="363"/>
      <c r="K19" s="363"/>
      <c r="L19" s="46"/>
      <c r="M19" s="56"/>
      <c r="N19" s="95"/>
      <c r="O19" s="47"/>
      <c r="P19" s="84"/>
      <c r="R19" s="281"/>
      <c r="S19" s="281"/>
      <c r="T19" s="281"/>
      <c r="U19" s="188"/>
      <c r="V19" s="188"/>
      <c r="W19" s="189"/>
      <c r="X19" s="228"/>
      <c r="Y19" s="228"/>
      <c r="Z19" s="228"/>
      <c r="AA19" s="228"/>
      <c r="AB19" s="228"/>
      <c r="AC19" s="228"/>
      <c r="AH19" s="228"/>
    </row>
    <row r="20" spans="1:34" x14ac:dyDescent="0.2">
      <c r="A20" s="354" t="s">
        <v>216</v>
      </c>
      <c r="B20" s="354"/>
      <c r="C20" s="354"/>
      <c r="D20" s="354"/>
      <c r="E20" s="354"/>
      <c r="F20" s="354"/>
      <c r="G20" s="354" t="s">
        <v>213</v>
      </c>
      <c r="H20" s="354"/>
      <c r="I20" s="354"/>
      <c r="J20" s="354"/>
      <c r="K20" s="354"/>
      <c r="L20" s="46"/>
      <c r="M20" s="56"/>
      <c r="N20" s="95"/>
      <c r="O20" s="47"/>
      <c r="P20" s="84"/>
      <c r="R20" s="281"/>
      <c r="S20" s="281"/>
      <c r="T20" s="281"/>
      <c r="U20" s="188"/>
      <c r="V20" s="188"/>
      <c r="W20" s="189"/>
      <c r="X20" s="228"/>
      <c r="Y20" s="228"/>
      <c r="Z20" s="228"/>
      <c r="AA20" s="228"/>
      <c r="AB20" s="228"/>
      <c r="AC20" s="228"/>
      <c r="AH20" s="228"/>
    </row>
    <row r="21" spans="1:34" x14ac:dyDescent="0.2">
      <c r="A21" s="44"/>
      <c r="L21" s="46"/>
      <c r="M21" s="56"/>
      <c r="N21" s="95"/>
      <c r="O21" s="47"/>
      <c r="P21" s="84"/>
      <c r="R21" s="281"/>
      <c r="S21" s="281"/>
      <c r="T21" s="281"/>
      <c r="U21" s="188"/>
      <c r="V21" s="188"/>
      <c r="W21" s="189"/>
      <c r="X21" s="228"/>
      <c r="Y21" s="228"/>
      <c r="Z21" s="228"/>
      <c r="AA21" s="228"/>
      <c r="AB21" s="228"/>
      <c r="AC21" s="228"/>
      <c r="AH21" s="228"/>
    </row>
    <row r="22" spans="1:34" x14ac:dyDescent="0.2">
      <c r="A22" s="44"/>
      <c r="L22" s="46"/>
      <c r="M22" s="56"/>
      <c r="N22" s="95"/>
      <c r="O22" s="47"/>
      <c r="P22" s="84"/>
      <c r="R22" s="281"/>
      <c r="S22" s="281"/>
      <c r="T22" s="281"/>
      <c r="U22" s="188"/>
      <c r="V22" s="188"/>
      <c r="W22" s="189"/>
      <c r="X22" s="228"/>
      <c r="Y22" s="228"/>
      <c r="Z22" s="228"/>
      <c r="AA22" s="228"/>
      <c r="AB22" s="228"/>
      <c r="AC22" s="228"/>
      <c r="AH22" s="228"/>
    </row>
    <row r="23" spans="1:34" x14ac:dyDescent="0.2">
      <c r="A23" s="44"/>
      <c r="L23" s="46"/>
      <c r="M23" s="56"/>
      <c r="N23" s="95"/>
      <c r="O23" s="47"/>
      <c r="P23" s="84"/>
      <c r="R23" s="281"/>
      <c r="S23" s="281"/>
      <c r="T23" s="281"/>
      <c r="U23" s="188"/>
      <c r="V23" s="188"/>
      <c r="W23" s="189"/>
      <c r="X23" s="228"/>
      <c r="Y23" s="228"/>
      <c r="Z23" s="228"/>
      <c r="AA23" s="228"/>
      <c r="AB23" s="228"/>
      <c r="AC23" s="228"/>
      <c r="AH23" s="228"/>
    </row>
    <row r="24" spans="1:34" x14ac:dyDescent="0.2">
      <c r="A24" s="44"/>
      <c r="L24" s="46"/>
      <c r="M24" s="56"/>
      <c r="N24" s="95"/>
      <c r="O24" s="47"/>
      <c r="P24" s="84"/>
      <c r="R24" s="281"/>
      <c r="S24" s="281"/>
      <c r="T24" s="281"/>
      <c r="U24" s="188"/>
      <c r="V24" s="188"/>
      <c r="W24" s="189"/>
      <c r="X24" s="228"/>
      <c r="Y24" s="228"/>
      <c r="Z24" s="228"/>
      <c r="AA24" s="228"/>
      <c r="AB24" s="228"/>
      <c r="AC24" s="228"/>
      <c r="AH24" s="228"/>
    </row>
    <row r="25" spans="1:34" x14ac:dyDescent="0.2">
      <c r="A25" s="44"/>
      <c r="L25" s="46"/>
      <c r="M25" s="42"/>
      <c r="N25" s="95"/>
      <c r="O25" s="47"/>
      <c r="P25" s="84"/>
      <c r="AH25" s="228"/>
    </row>
    <row r="26" spans="1:34" x14ac:dyDescent="0.2">
      <c r="A26" s="44"/>
      <c r="L26" s="46"/>
      <c r="M26" s="42"/>
      <c r="N26" s="95"/>
      <c r="O26" s="47"/>
      <c r="P26" s="84"/>
      <c r="AH26" s="228"/>
    </row>
    <row r="27" spans="1:34" x14ac:dyDescent="0.2">
      <c r="A27" s="44"/>
      <c r="L27" s="46"/>
      <c r="M27" s="42"/>
      <c r="N27" s="95"/>
      <c r="O27" s="47"/>
      <c r="P27" s="84"/>
      <c r="AH27" s="228"/>
    </row>
    <row r="28" spans="1:34" x14ac:dyDescent="0.2">
      <c r="A28" s="44"/>
      <c r="L28" s="46"/>
      <c r="M28" s="42"/>
      <c r="N28" s="95"/>
      <c r="O28" s="47"/>
      <c r="P28" s="84"/>
      <c r="AH28" s="228"/>
    </row>
    <row r="29" spans="1:34" x14ac:dyDescent="0.2">
      <c r="A29" s="44"/>
      <c r="L29" s="46"/>
      <c r="M29" s="42"/>
      <c r="N29" s="95"/>
      <c r="O29" s="47"/>
      <c r="P29" s="84"/>
      <c r="AH29" s="228"/>
    </row>
    <row r="30" spans="1:34" ht="12" customHeight="1" x14ac:dyDescent="0.2">
      <c r="A30" s="44"/>
      <c r="L30" s="46"/>
      <c r="M30" s="42"/>
      <c r="N30" s="95"/>
      <c r="O30" s="47"/>
      <c r="P30" s="84"/>
      <c r="AH30" s="228"/>
    </row>
    <row r="31" spans="1:34" ht="12" customHeight="1" x14ac:dyDescent="0.2">
      <c r="A31" s="44"/>
      <c r="C31" s="64"/>
      <c r="D31" s="64"/>
      <c r="E31" s="64"/>
      <c r="F31" s="64"/>
      <c r="G31" s="59"/>
      <c r="H31" s="59"/>
      <c r="I31" s="65"/>
      <c r="J31" s="65"/>
      <c r="K31" s="65"/>
      <c r="L31" s="46"/>
      <c r="M31" s="42"/>
      <c r="N31" s="95"/>
      <c r="O31" s="47"/>
      <c r="P31" s="84"/>
      <c r="AH31" s="228"/>
    </row>
    <row r="32" spans="1:34" x14ac:dyDescent="0.2">
      <c r="A32" s="44"/>
      <c r="B32" s="66"/>
      <c r="K32" s="49"/>
      <c r="L32" s="46"/>
      <c r="M32" s="42"/>
      <c r="N32" s="95"/>
      <c r="O32" s="47"/>
      <c r="P32" s="84"/>
      <c r="AH32" s="228"/>
    </row>
    <row r="33" spans="1:34" x14ac:dyDescent="0.2">
      <c r="A33" s="68"/>
      <c r="K33" s="89"/>
      <c r="L33" s="46"/>
      <c r="M33" s="42"/>
      <c r="N33" s="95"/>
      <c r="O33" s="47"/>
      <c r="P33" s="84"/>
      <c r="AH33" s="228"/>
    </row>
    <row r="34" spans="1:34" x14ac:dyDescent="0.2">
      <c r="A34" s="68"/>
      <c r="C34" s="69"/>
      <c r="D34" s="69"/>
      <c r="E34" s="69"/>
      <c r="F34" s="69"/>
      <c r="G34" s="70"/>
      <c r="H34" s="70"/>
      <c r="I34" s="71"/>
      <c r="J34" s="71"/>
      <c r="K34" s="71"/>
      <c r="L34" s="46"/>
      <c r="M34" s="42"/>
      <c r="N34" s="95"/>
      <c r="O34" s="47"/>
      <c r="P34" s="84"/>
      <c r="AH34" s="228"/>
    </row>
    <row r="35" spans="1:34" x14ac:dyDescent="0.2">
      <c r="A35" s="202" t="s">
        <v>192</v>
      </c>
      <c r="B35" s="1"/>
      <c r="C35" s="89"/>
      <c r="D35" s="89"/>
      <c r="E35" s="89"/>
      <c r="F35" s="70"/>
      <c r="G35" s="70"/>
      <c r="H35" s="70"/>
      <c r="I35" s="74"/>
      <c r="J35" s="74"/>
      <c r="K35" s="74"/>
      <c r="L35" s="46"/>
      <c r="M35" s="42"/>
      <c r="N35" s="95"/>
      <c r="O35" s="47"/>
      <c r="P35" s="84"/>
      <c r="AH35" s="228"/>
    </row>
    <row r="36" spans="1:34" s="78" customFormat="1" x14ac:dyDescent="0.2">
      <c r="A36" s="197" t="s">
        <v>178</v>
      </c>
      <c r="B36" s="10"/>
      <c r="C36" s="13"/>
      <c r="D36" s="13"/>
      <c r="E36" s="13"/>
      <c r="F36" s="75"/>
      <c r="G36" s="75"/>
      <c r="H36" s="75"/>
      <c r="I36" s="75"/>
      <c r="J36" s="75"/>
      <c r="K36" s="75"/>
      <c r="L36" s="76"/>
      <c r="M36" s="42"/>
      <c r="N36" s="95"/>
      <c r="O36" s="47"/>
      <c r="P36" s="84"/>
      <c r="Q36" s="81"/>
      <c r="R36" s="81"/>
      <c r="S36" s="81"/>
      <c r="T36" s="81"/>
      <c r="U36" s="42"/>
      <c r="V36" s="42"/>
      <c r="W36" s="42"/>
      <c r="AE36" s="43"/>
      <c r="AF36" s="43"/>
      <c r="AG36" s="43"/>
      <c r="AH36" s="228"/>
    </row>
    <row r="37" spans="1:34" s="42" customFormat="1" x14ac:dyDescent="0.2">
      <c r="A37" s="77"/>
      <c r="B37" s="80"/>
      <c r="C37" s="80"/>
      <c r="D37" s="80"/>
      <c r="E37" s="80"/>
      <c r="F37" s="77"/>
      <c r="G37" s="77"/>
      <c r="H37" s="77"/>
      <c r="I37" s="77"/>
      <c r="J37" s="77"/>
      <c r="K37" s="77"/>
      <c r="L37" s="1"/>
      <c r="N37" s="95"/>
      <c r="O37" s="47"/>
      <c r="P37" s="84"/>
      <c r="Q37" s="81"/>
      <c r="R37" s="81"/>
      <c r="S37" s="81"/>
      <c r="T37" s="81"/>
      <c r="AE37" s="43"/>
      <c r="AF37" s="43"/>
      <c r="AG37" s="43"/>
      <c r="AH37" s="228"/>
    </row>
    <row r="38" spans="1:34" s="42" customFormat="1" x14ac:dyDescent="0.2">
      <c r="A38" s="1"/>
      <c r="D38" s="1"/>
      <c r="E38" s="1"/>
      <c r="F38" s="1"/>
      <c r="G38" s="1"/>
      <c r="H38" s="1"/>
      <c r="I38" s="1"/>
      <c r="J38" s="1"/>
      <c r="K38" s="1"/>
      <c r="L38" s="1"/>
      <c r="N38" s="95"/>
      <c r="O38" s="47"/>
      <c r="P38" s="84"/>
      <c r="Q38" s="81"/>
      <c r="R38" s="81"/>
      <c r="S38" s="81"/>
      <c r="T38" s="81"/>
      <c r="AE38" s="43"/>
      <c r="AF38" s="43"/>
      <c r="AG38" s="43"/>
      <c r="AH38" s="228"/>
    </row>
    <row r="39" spans="1:34" s="42" customFormat="1" x14ac:dyDescent="0.2">
      <c r="A39" s="1"/>
      <c r="E39" s="1"/>
      <c r="F39" s="1"/>
      <c r="G39" s="1"/>
      <c r="H39" s="1"/>
      <c r="I39" s="1"/>
      <c r="J39" s="1"/>
      <c r="K39" s="1"/>
      <c r="L39" s="1"/>
      <c r="N39" s="95"/>
      <c r="O39" s="47"/>
      <c r="P39" s="84"/>
      <c r="Q39" s="81"/>
      <c r="R39" s="81"/>
      <c r="S39" s="81"/>
      <c r="T39" s="81"/>
      <c r="AE39" s="43"/>
      <c r="AF39" s="43"/>
      <c r="AG39" s="43"/>
      <c r="AH39" s="228"/>
    </row>
    <row r="40" spans="1:34" s="42" customFormat="1" x14ac:dyDescent="0.2">
      <c r="A40" s="1"/>
      <c r="E40" s="1"/>
      <c r="F40" s="1"/>
      <c r="G40" s="1"/>
      <c r="H40" s="1"/>
      <c r="I40" s="1"/>
      <c r="J40" s="1"/>
      <c r="K40" s="1"/>
      <c r="L40" s="1"/>
      <c r="N40" s="95"/>
      <c r="O40" s="47"/>
      <c r="P40" s="84"/>
      <c r="Q40" s="81"/>
      <c r="R40" s="81"/>
      <c r="S40" s="81"/>
      <c r="T40" s="81"/>
      <c r="AE40" s="43"/>
      <c r="AF40" s="43"/>
      <c r="AG40" s="43"/>
      <c r="AH40" s="228"/>
    </row>
    <row r="41" spans="1:34" s="42" customFormat="1" x14ac:dyDescent="0.2">
      <c r="A41" s="80"/>
      <c r="E41" s="1"/>
      <c r="F41" s="1"/>
      <c r="G41" s="1"/>
      <c r="H41" s="1"/>
      <c r="I41" s="1"/>
      <c r="J41" s="1"/>
      <c r="K41" s="1"/>
      <c r="L41" s="1"/>
      <c r="N41" s="95"/>
      <c r="O41" s="47"/>
      <c r="P41" s="84"/>
      <c r="Q41" s="81"/>
      <c r="R41" s="81"/>
      <c r="S41" s="81"/>
      <c r="T41" s="81"/>
      <c r="AE41" s="43"/>
      <c r="AF41" s="43"/>
      <c r="AG41" s="43"/>
      <c r="AH41" s="228"/>
    </row>
    <row r="42" spans="1:34" s="42" customFormat="1" x14ac:dyDescent="0.2">
      <c r="A42" s="80"/>
      <c r="E42" s="1"/>
      <c r="F42" s="1"/>
      <c r="G42" s="1"/>
      <c r="H42" s="1"/>
      <c r="I42" s="1"/>
      <c r="J42" s="1"/>
      <c r="K42" s="1"/>
      <c r="L42" s="1"/>
      <c r="N42" s="95"/>
      <c r="O42" s="47"/>
      <c r="P42" s="84"/>
      <c r="Q42" s="81"/>
      <c r="R42" s="81"/>
      <c r="S42" s="81"/>
      <c r="T42" s="81"/>
      <c r="AE42" s="43"/>
      <c r="AF42" s="43"/>
      <c r="AG42" s="43"/>
      <c r="AH42" s="228"/>
    </row>
    <row r="43" spans="1:34" s="42" customFormat="1" x14ac:dyDescent="0.2">
      <c r="A43" s="80"/>
      <c r="E43" s="1"/>
      <c r="F43" s="1"/>
      <c r="G43" s="1"/>
      <c r="H43" s="1"/>
      <c r="I43" s="1"/>
      <c r="J43" s="1"/>
      <c r="K43" s="1"/>
      <c r="L43" s="1"/>
      <c r="N43" s="95"/>
      <c r="O43" s="47"/>
      <c r="P43" s="84"/>
      <c r="Q43" s="81"/>
      <c r="R43" s="81"/>
      <c r="S43" s="81"/>
      <c r="T43" s="81"/>
      <c r="AE43" s="43"/>
      <c r="AF43" s="43"/>
      <c r="AG43" s="43"/>
      <c r="AH43" s="228"/>
    </row>
    <row r="44" spans="1:34" s="42" customFormat="1" x14ac:dyDescent="0.2">
      <c r="A44" s="80"/>
      <c r="E44" s="1"/>
      <c r="F44" s="1"/>
      <c r="G44" s="1"/>
      <c r="H44" s="1"/>
      <c r="I44" s="1"/>
      <c r="J44" s="1"/>
      <c r="K44" s="1"/>
      <c r="L44" s="1"/>
      <c r="N44" s="95"/>
      <c r="O44" s="47"/>
      <c r="P44" s="84"/>
      <c r="Q44" s="81"/>
      <c r="R44" s="81"/>
      <c r="S44" s="81"/>
      <c r="T44" s="81"/>
      <c r="AE44" s="43"/>
      <c r="AF44" s="43"/>
      <c r="AG44" s="43"/>
      <c r="AH44" s="228"/>
    </row>
    <row r="45" spans="1:34" s="42" customFormat="1" x14ac:dyDescent="0.2">
      <c r="A45" s="80"/>
      <c r="E45" s="1"/>
      <c r="F45" s="1"/>
      <c r="G45" s="1"/>
      <c r="H45" s="1"/>
      <c r="I45" s="1"/>
      <c r="J45" s="1"/>
      <c r="K45" s="1"/>
      <c r="L45" s="1"/>
      <c r="N45" s="95"/>
      <c r="O45" s="47"/>
      <c r="P45" s="84"/>
      <c r="Q45" s="81"/>
      <c r="R45" s="81"/>
      <c r="S45" s="81"/>
      <c r="T45" s="81"/>
      <c r="AE45" s="43"/>
      <c r="AF45" s="43"/>
      <c r="AG45" s="43"/>
      <c r="AH45" s="228"/>
    </row>
    <row r="46" spans="1:34" s="42" customFormat="1" x14ac:dyDescent="0.2">
      <c r="A46" s="80"/>
      <c r="E46" s="1"/>
      <c r="F46" s="1"/>
      <c r="G46" s="1"/>
      <c r="H46" s="1"/>
      <c r="I46" s="1"/>
      <c r="J46" s="1"/>
      <c r="K46" s="1"/>
      <c r="L46" s="1"/>
      <c r="N46" s="95"/>
      <c r="O46" s="47"/>
      <c r="P46" s="84"/>
      <c r="Q46" s="81"/>
      <c r="R46" s="81"/>
      <c r="S46" s="81"/>
      <c r="T46" s="81"/>
      <c r="AE46" s="43"/>
      <c r="AF46" s="43"/>
      <c r="AG46" s="43"/>
      <c r="AH46" s="228"/>
    </row>
    <row r="47" spans="1:34" s="42" customFormat="1" x14ac:dyDescent="0.2">
      <c r="A47" s="80"/>
      <c r="E47" s="1"/>
      <c r="F47" s="1"/>
      <c r="G47" s="1"/>
      <c r="H47" s="1"/>
      <c r="I47" s="1"/>
      <c r="J47" s="1"/>
      <c r="K47" s="1"/>
      <c r="L47" s="1"/>
      <c r="N47" s="95"/>
      <c r="O47" s="47"/>
      <c r="P47" s="84"/>
      <c r="Q47" s="81"/>
      <c r="R47" s="81"/>
      <c r="S47" s="81"/>
      <c r="T47" s="81"/>
      <c r="AE47" s="43"/>
      <c r="AF47" s="43"/>
      <c r="AG47" s="43"/>
      <c r="AH47" s="228"/>
    </row>
    <row r="48" spans="1:34" s="42" customFormat="1" x14ac:dyDescent="0.2">
      <c r="A48" s="80"/>
      <c r="E48" s="1"/>
      <c r="F48" s="1"/>
      <c r="G48" s="1"/>
      <c r="H48" s="1"/>
      <c r="I48" s="1"/>
      <c r="J48" s="1"/>
      <c r="K48" s="1"/>
      <c r="L48" s="1"/>
      <c r="N48" s="95"/>
      <c r="O48" s="47"/>
      <c r="P48" s="84"/>
      <c r="Q48" s="81"/>
      <c r="R48" s="81"/>
      <c r="S48" s="81"/>
      <c r="T48" s="81"/>
      <c r="AE48" s="43"/>
      <c r="AF48" s="43"/>
      <c r="AG48" s="43"/>
      <c r="AH48" s="228"/>
    </row>
    <row r="49" spans="1:34" s="42" customFormat="1" x14ac:dyDescent="0.2">
      <c r="A49" s="80"/>
      <c r="E49" s="1"/>
      <c r="F49" s="1"/>
      <c r="G49" s="1"/>
      <c r="H49" s="1"/>
      <c r="I49" s="1"/>
      <c r="J49" s="1"/>
      <c r="K49" s="1"/>
      <c r="L49" s="1"/>
      <c r="N49" s="95"/>
      <c r="O49" s="47"/>
      <c r="P49" s="84"/>
      <c r="Q49" s="81"/>
      <c r="R49" s="81"/>
      <c r="S49" s="81"/>
      <c r="T49" s="81"/>
      <c r="AE49" s="43"/>
      <c r="AF49" s="43"/>
      <c r="AG49" s="43"/>
      <c r="AH49" s="228"/>
    </row>
    <row r="50" spans="1:34" s="42" customFormat="1" x14ac:dyDescent="0.2">
      <c r="A50" s="80"/>
      <c r="E50" s="1"/>
      <c r="F50" s="1"/>
      <c r="G50" s="1"/>
      <c r="H50" s="1"/>
      <c r="I50" s="1"/>
      <c r="J50" s="1"/>
      <c r="K50" s="1"/>
      <c r="L50" s="1"/>
      <c r="N50" s="95"/>
      <c r="O50" s="47"/>
      <c r="P50" s="84"/>
      <c r="Q50" s="81"/>
      <c r="R50" s="81"/>
      <c r="S50" s="81"/>
      <c r="T50" s="81"/>
      <c r="AE50" s="43"/>
      <c r="AF50" s="43"/>
      <c r="AG50" s="43"/>
      <c r="AH50" s="228"/>
    </row>
    <row r="51" spans="1:34" s="42" customFormat="1" x14ac:dyDescent="0.2">
      <c r="A51" s="80"/>
      <c r="E51" s="1"/>
      <c r="F51" s="1"/>
      <c r="G51" s="1"/>
      <c r="H51" s="1"/>
      <c r="I51" s="1"/>
      <c r="J51" s="1"/>
      <c r="K51" s="1"/>
      <c r="L51" s="1"/>
      <c r="N51" s="95"/>
      <c r="O51" s="47"/>
      <c r="P51" s="84"/>
      <c r="Q51" s="81"/>
      <c r="R51" s="81"/>
      <c r="S51" s="81"/>
      <c r="T51" s="81"/>
      <c r="AE51" s="43"/>
      <c r="AF51" s="43"/>
      <c r="AG51" s="43"/>
      <c r="AH51" s="228"/>
    </row>
    <row r="52" spans="1:34" s="42" customFormat="1" x14ac:dyDescent="0.2">
      <c r="A52" s="80"/>
      <c r="E52" s="1"/>
      <c r="F52" s="1"/>
      <c r="G52" s="1"/>
      <c r="H52" s="1"/>
      <c r="I52" s="1"/>
      <c r="J52" s="1"/>
      <c r="K52" s="1"/>
      <c r="L52" s="1"/>
      <c r="N52" s="95"/>
      <c r="O52" s="47"/>
      <c r="P52" s="84"/>
      <c r="Q52" s="81"/>
      <c r="R52" s="81"/>
      <c r="S52" s="81"/>
      <c r="T52" s="81"/>
      <c r="AE52" s="43"/>
      <c r="AF52" s="43"/>
      <c r="AG52" s="43"/>
      <c r="AH52" s="228"/>
    </row>
    <row r="53" spans="1:34" s="42" customFormat="1" x14ac:dyDescent="0.2">
      <c r="A53" s="80"/>
      <c r="E53" s="1"/>
      <c r="F53" s="1"/>
      <c r="G53" s="1"/>
      <c r="H53" s="1"/>
      <c r="I53" s="1"/>
      <c r="J53" s="1"/>
      <c r="K53" s="1"/>
      <c r="L53" s="1"/>
      <c r="N53" s="95"/>
      <c r="O53" s="47"/>
      <c r="P53" s="84"/>
      <c r="Q53" s="81"/>
      <c r="R53" s="81"/>
      <c r="S53" s="81"/>
      <c r="T53" s="81"/>
      <c r="AE53" s="43"/>
      <c r="AF53" s="43"/>
      <c r="AG53" s="43"/>
      <c r="AH53" s="228"/>
    </row>
    <row r="54" spans="1:34" s="42" customFormat="1" x14ac:dyDescent="0.2">
      <c r="A54" s="80"/>
      <c r="E54" s="1"/>
      <c r="F54" s="1"/>
      <c r="G54" s="1"/>
      <c r="H54" s="1"/>
      <c r="I54" s="1"/>
      <c r="J54" s="1"/>
      <c r="K54" s="1"/>
      <c r="L54" s="1"/>
      <c r="N54" s="95"/>
      <c r="O54" s="47"/>
      <c r="P54" s="84"/>
      <c r="Q54" s="81"/>
      <c r="R54" s="81"/>
      <c r="S54" s="81"/>
      <c r="T54" s="81"/>
      <c r="AE54" s="43"/>
      <c r="AF54" s="43"/>
      <c r="AG54" s="43"/>
      <c r="AH54" s="228"/>
    </row>
    <row r="55" spans="1:34" s="42" customFormat="1" x14ac:dyDescent="0.2">
      <c r="A55" s="80"/>
      <c r="E55" s="1"/>
      <c r="F55" s="1"/>
      <c r="G55" s="1"/>
      <c r="H55" s="1"/>
      <c r="I55" s="1"/>
      <c r="J55" s="1"/>
      <c r="K55" s="1"/>
      <c r="L55" s="1"/>
      <c r="N55" s="95"/>
      <c r="O55" s="47"/>
      <c r="P55" s="84"/>
      <c r="Q55" s="81"/>
      <c r="R55" s="81"/>
      <c r="S55" s="81"/>
      <c r="T55" s="81"/>
      <c r="AE55" s="43"/>
      <c r="AF55" s="43"/>
      <c r="AG55" s="43"/>
      <c r="AH55" s="228"/>
    </row>
    <row r="56" spans="1:34" s="42" customFormat="1" x14ac:dyDescent="0.2">
      <c r="A56" s="80"/>
      <c r="E56" s="1"/>
      <c r="F56" s="1"/>
      <c r="G56" s="1"/>
      <c r="H56" s="1"/>
      <c r="I56" s="1"/>
      <c r="J56" s="1"/>
      <c r="K56" s="1"/>
      <c r="L56" s="1"/>
      <c r="N56" s="95"/>
      <c r="O56" s="47"/>
      <c r="P56" s="84"/>
      <c r="Q56" s="81"/>
      <c r="R56" s="81"/>
      <c r="S56" s="81"/>
      <c r="T56" s="81"/>
      <c r="AE56" s="43"/>
      <c r="AF56" s="43"/>
      <c r="AG56" s="43"/>
      <c r="AH56" s="228"/>
    </row>
    <row r="57" spans="1:34" s="42" customFormat="1" x14ac:dyDescent="0.2">
      <c r="A57" s="80"/>
      <c r="E57" s="1"/>
      <c r="F57" s="1"/>
      <c r="G57" s="1"/>
      <c r="H57" s="1"/>
      <c r="I57" s="1"/>
      <c r="J57" s="1"/>
      <c r="K57" s="1"/>
      <c r="L57" s="1"/>
      <c r="N57" s="95"/>
      <c r="O57" s="47"/>
      <c r="P57" s="84"/>
      <c r="Q57" s="81"/>
      <c r="R57" s="81"/>
      <c r="S57" s="81"/>
      <c r="T57" s="81"/>
      <c r="AE57" s="43"/>
      <c r="AF57" s="43"/>
      <c r="AG57" s="43"/>
      <c r="AH57" s="228"/>
    </row>
    <row r="58" spans="1:34" s="42" customFormat="1" x14ac:dyDescent="0.2">
      <c r="A58" s="80"/>
      <c r="E58" s="1"/>
      <c r="F58" s="1"/>
      <c r="G58" s="1"/>
      <c r="H58" s="1"/>
      <c r="I58" s="1"/>
      <c r="J58" s="1"/>
      <c r="K58" s="1"/>
      <c r="L58" s="1"/>
      <c r="N58" s="95"/>
      <c r="O58" s="47"/>
      <c r="P58" s="84"/>
      <c r="Q58" s="81"/>
      <c r="R58" s="81"/>
      <c r="S58" s="81"/>
      <c r="T58" s="81"/>
      <c r="AE58" s="43"/>
      <c r="AF58" s="43"/>
      <c r="AG58" s="43"/>
      <c r="AH58" s="228"/>
    </row>
    <row r="59" spans="1:34" s="42" customFormat="1" x14ac:dyDescent="0.2">
      <c r="A59" s="80"/>
      <c r="E59" s="1"/>
      <c r="F59" s="1"/>
      <c r="G59" s="1"/>
      <c r="H59" s="1"/>
      <c r="I59" s="1"/>
      <c r="J59" s="1"/>
      <c r="K59" s="1"/>
      <c r="L59" s="1"/>
      <c r="N59" s="95"/>
      <c r="O59" s="47"/>
      <c r="P59" s="84"/>
      <c r="Q59" s="81"/>
      <c r="R59" s="81"/>
      <c r="S59" s="81"/>
      <c r="T59" s="81"/>
      <c r="AE59" s="43"/>
      <c r="AF59" s="43"/>
      <c r="AG59" s="43"/>
      <c r="AH59" s="228"/>
    </row>
    <row r="60" spans="1:34" s="42" customFormat="1" x14ac:dyDescent="0.2">
      <c r="A60" s="80"/>
      <c r="E60" s="1"/>
      <c r="F60" s="1"/>
      <c r="G60" s="1"/>
      <c r="H60" s="1"/>
      <c r="I60" s="1"/>
      <c r="J60" s="1"/>
      <c r="K60" s="1"/>
      <c r="L60" s="1"/>
      <c r="N60" s="95"/>
      <c r="P60" s="84"/>
      <c r="Q60" s="81"/>
      <c r="R60" s="81"/>
      <c r="S60" s="81"/>
      <c r="T60" s="81"/>
    </row>
    <row r="61" spans="1:34" s="42" customFormat="1" x14ac:dyDescent="0.2">
      <c r="A61" s="80"/>
      <c r="E61" s="1"/>
      <c r="F61" s="1"/>
      <c r="G61" s="1"/>
      <c r="H61" s="1"/>
      <c r="I61" s="1"/>
      <c r="J61" s="1"/>
      <c r="K61" s="1"/>
      <c r="L61" s="1"/>
      <c r="N61" s="95"/>
      <c r="P61" s="84"/>
      <c r="Q61" s="81"/>
      <c r="R61" s="81"/>
      <c r="S61" s="81"/>
      <c r="T61" s="81"/>
    </row>
    <row r="62" spans="1:34" s="42" customFormat="1" x14ac:dyDescent="0.2">
      <c r="A62" s="80"/>
      <c r="E62" s="1"/>
      <c r="F62" s="1"/>
      <c r="G62" s="1"/>
      <c r="H62" s="1"/>
      <c r="I62" s="1"/>
      <c r="J62" s="1"/>
      <c r="K62" s="1"/>
      <c r="L62" s="1"/>
      <c r="N62" s="95"/>
      <c r="P62" s="84"/>
      <c r="Q62" s="81"/>
      <c r="R62" s="81"/>
      <c r="S62" s="81"/>
      <c r="T62" s="81"/>
    </row>
    <row r="63" spans="1:34" s="42" customFormat="1" x14ac:dyDescent="0.2">
      <c r="A63" s="80"/>
      <c r="E63" s="1"/>
      <c r="F63" s="1"/>
      <c r="G63" s="1"/>
      <c r="H63" s="1"/>
      <c r="I63" s="1"/>
      <c r="J63" s="1"/>
      <c r="K63" s="1"/>
      <c r="L63" s="1"/>
      <c r="N63" s="95"/>
      <c r="P63" s="84"/>
      <c r="Q63" s="81"/>
      <c r="R63" s="81"/>
      <c r="S63" s="81"/>
      <c r="T63" s="81"/>
    </row>
    <row r="64" spans="1:34" s="42" customFormat="1" x14ac:dyDescent="0.2">
      <c r="A64" s="80"/>
      <c r="E64" s="1"/>
      <c r="F64" s="1"/>
      <c r="G64" s="1"/>
      <c r="H64" s="1"/>
      <c r="I64" s="1"/>
      <c r="J64" s="1"/>
      <c r="K64" s="1"/>
      <c r="L64" s="1"/>
      <c r="N64" s="95"/>
      <c r="P64" s="84"/>
      <c r="Q64" s="81"/>
      <c r="R64" s="81"/>
      <c r="S64" s="81"/>
      <c r="T64" s="81"/>
    </row>
    <row r="65" spans="1:20" s="42" customFormat="1" x14ac:dyDescent="0.2">
      <c r="A65" s="80"/>
      <c r="E65" s="1"/>
      <c r="F65" s="1"/>
      <c r="G65" s="1"/>
      <c r="H65" s="1"/>
      <c r="I65" s="1"/>
      <c r="J65" s="1"/>
      <c r="K65" s="1"/>
      <c r="L65" s="1"/>
      <c r="N65" s="95"/>
      <c r="P65" s="84"/>
      <c r="Q65" s="81"/>
      <c r="R65" s="81"/>
      <c r="S65" s="81"/>
      <c r="T65" s="81"/>
    </row>
    <row r="66" spans="1:20" s="42" customFormat="1" x14ac:dyDescent="0.2">
      <c r="A66" s="80"/>
      <c r="E66" s="1"/>
      <c r="F66" s="1"/>
      <c r="G66" s="1"/>
      <c r="H66" s="1"/>
      <c r="I66" s="1"/>
      <c r="J66" s="1"/>
      <c r="K66" s="1"/>
      <c r="L66" s="1"/>
      <c r="N66" s="95"/>
      <c r="P66" s="84"/>
      <c r="Q66" s="81"/>
      <c r="R66" s="81"/>
      <c r="S66" s="81"/>
      <c r="T66" s="81"/>
    </row>
    <row r="67" spans="1:20" s="42" customFormat="1" x14ac:dyDescent="0.2">
      <c r="A67" s="80"/>
      <c r="E67" s="80"/>
      <c r="F67" s="1"/>
      <c r="G67" s="1"/>
      <c r="H67" s="1"/>
      <c r="I67" s="1"/>
      <c r="J67" s="1"/>
      <c r="K67" s="1"/>
      <c r="L67" s="1"/>
      <c r="N67" s="95"/>
      <c r="P67" s="84"/>
      <c r="Q67" s="81"/>
      <c r="R67" s="81"/>
      <c r="S67" s="81"/>
      <c r="T67" s="81"/>
    </row>
    <row r="68" spans="1:20" s="42" customFormat="1" x14ac:dyDescent="0.2">
      <c r="A68" s="80"/>
      <c r="E68" s="80"/>
      <c r="F68" s="1"/>
      <c r="G68" s="1"/>
      <c r="H68" s="1"/>
      <c r="I68" s="1"/>
      <c r="J68" s="1"/>
      <c r="K68" s="1"/>
      <c r="L68" s="1"/>
      <c r="N68" s="95"/>
      <c r="P68" s="84"/>
      <c r="Q68" s="81"/>
      <c r="R68" s="81"/>
      <c r="S68" s="81"/>
      <c r="T68" s="81"/>
    </row>
    <row r="69" spans="1:20" s="42" customFormat="1" x14ac:dyDescent="0.2">
      <c r="A69" s="80"/>
      <c r="E69" s="80"/>
      <c r="F69" s="1"/>
      <c r="G69" s="1"/>
      <c r="H69" s="1"/>
      <c r="I69" s="1"/>
      <c r="J69" s="1"/>
      <c r="K69" s="1"/>
      <c r="L69" s="1"/>
      <c r="N69" s="95"/>
      <c r="P69" s="84"/>
      <c r="Q69" s="81"/>
      <c r="R69" s="81"/>
      <c r="S69" s="81"/>
      <c r="T69" s="81"/>
    </row>
    <row r="70" spans="1:20" s="42" customFormat="1" x14ac:dyDescent="0.2">
      <c r="A70" s="80"/>
      <c r="E70" s="80"/>
      <c r="F70" s="1"/>
      <c r="G70" s="1"/>
      <c r="H70" s="1"/>
      <c r="I70" s="1"/>
      <c r="J70" s="1"/>
      <c r="K70" s="1"/>
      <c r="L70" s="1"/>
      <c r="N70" s="95"/>
      <c r="P70" s="84"/>
      <c r="Q70" s="81"/>
      <c r="R70" s="81"/>
      <c r="S70" s="81"/>
      <c r="T70" s="81"/>
    </row>
    <row r="71" spans="1:20" s="42" customFormat="1" x14ac:dyDescent="0.2">
      <c r="A71" s="80"/>
      <c r="E71" s="80"/>
      <c r="F71" s="1"/>
      <c r="G71" s="1"/>
      <c r="H71" s="1"/>
      <c r="I71" s="1"/>
      <c r="J71" s="1"/>
      <c r="K71" s="1"/>
      <c r="L71" s="1"/>
      <c r="N71" s="95"/>
      <c r="P71" s="84"/>
      <c r="Q71" s="81"/>
      <c r="R71" s="81"/>
      <c r="S71" s="81"/>
      <c r="T71" s="81"/>
    </row>
    <row r="72" spans="1:20" s="42" customFormat="1" x14ac:dyDescent="0.2">
      <c r="A72" s="80"/>
      <c r="E72" s="80"/>
      <c r="F72" s="1"/>
      <c r="G72" s="1"/>
      <c r="H72" s="1"/>
      <c r="I72" s="1"/>
      <c r="J72" s="1"/>
      <c r="K72" s="1"/>
      <c r="L72" s="1"/>
      <c r="N72" s="95"/>
      <c r="P72" s="84"/>
      <c r="Q72" s="81"/>
      <c r="R72" s="81"/>
      <c r="S72" s="81"/>
      <c r="T72" s="81"/>
    </row>
    <row r="73" spans="1:20" s="42" customFormat="1" x14ac:dyDescent="0.2">
      <c r="A73" s="80"/>
      <c r="E73" s="80"/>
      <c r="F73" s="1"/>
      <c r="G73" s="1"/>
      <c r="H73" s="1"/>
      <c r="I73" s="1"/>
      <c r="J73" s="1"/>
      <c r="K73" s="1"/>
      <c r="L73" s="1"/>
      <c r="N73" s="95"/>
      <c r="P73" s="84"/>
      <c r="Q73" s="81"/>
      <c r="R73" s="81"/>
      <c r="S73" s="81"/>
      <c r="T73" s="81"/>
    </row>
    <row r="74" spans="1:20" s="42" customFormat="1" x14ac:dyDescent="0.2">
      <c r="A74" s="80"/>
      <c r="E74" s="80"/>
      <c r="F74" s="1"/>
      <c r="G74" s="1"/>
      <c r="H74" s="1"/>
      <c r="I74" s="1"/>
      <c r="J74" s="1"/>
      <c r="K74" s="1"/>
      <c r="L74" s="1"/>
      <c r="N74" s="95"/>
      <c r="P74" s="84"/>
      <c r="Q74" s="81"/>
      <c r="R74" s="81"/>
      <c r="S74" s="81"/>
      <c r="T74" s="81"/>
    </row>
    <row r="75" spans="1:20" s="42" customFormat="1" x14ac:dyDescent="0.2">
      <c r="A75" s="80"/>
      <c r="E75" s="80"/>
      <c r="F75" s="1"/>
      <c r="G75" s="1"/>
      <c r="H75" s="1"/>
      <c r="I75" s="1"/>
      <c r="J75" s="1"/>
      <c r="K75" s="1"/>
      <c r="L75" s="1"/>
      <c r="N75" s="95"/>
      <c r="P75" s="84"/>
      <c r="Q75" s="81"/>
      <c r="R75" s="81"/>
      <c r="S75" s="81"/>
      <c r="T75" s="81"/>
    </row>
    <row r="76" spans="1:20" s="42" customFormat="1" x14ac:dyDescent="0.2">
      <c r="A76" s="80"/>
      <c r="E76" s="80"/>
      <c r="F76" s="1"/>
      <c r="G76" s="1"/>
      <c r="H76" s="1"/>
      <c r="I76" s="1"/>
      <c r="J76" s="1"/>
      <c r="K76" s="1"/>
      <c r="L76" s="1"/>
      <c r="N76" s="95"/>
      <c r="P76" s="84"/>
      <c r="Q76" s="81"/>
      <c r="R76" s="81"/>
      <c r="S76" s="81"/>
      <c r="T76" s="81"/>
    </row>
    <row r="77" spans="1:20" s="42" customFormat="1" x14ac:dyDescent="0.2">
      <c r="A77" s="80"/>
      <c r="E77" s="80"/>
      <c r="F77" s="1"/>
      <c r="G77" s="1"/>
      <c r="H77" s="1"/>
      <c r="I77" s="1"/>
      <c r="J77" s="1"/>
      <c r="K77" s="1"/>
      <c r="L77" s="1"/>
      <c r="N77" s="95"/>
      <c r="P77" s="84"/>
      <c r="Q77" s="81"/>
      <c r="R77" s="81"/>
      <c r="S77" s="81"/>
      <c r="T77" s="81"/>
    </row>
    <row r="78" spans="1:20" s="42" customFormat="1" x14ac:dyDescent="0.2">
      <c r="A78" s="80"/>
      <c r="E78" s="80"/>
      <c r="F78" s="1"/>
      <c r="G78" s="1"/>
      <c r="H78" s="1"/>
      <c r="I78" s="1"/>
      <c r="J78" s="1"/>
      <c r="K78" s="1"/>
      <c r="L78" s="1"/>
      <c r="N78" s="95"/>
      <c r="P78" s="84"/>
      <c r="Q78" s="81"/>
      <c r="R78" s="81"/>
      <c r="S78" s="81"/>
      <c r="T78" s="81"/>
    </row>
    <row r="79" spans="1:20" s="42" customFormat="1" x14ac:dyDescent="0.2">
      <c r="A79" s="80"/>
      <c r="E79" s="80"/>
      <c r="F79" s="1"/>
      <c r="G79" s="1"/>
      <c r="H79" s="1"/>
      <c r="I79" s="1"/>
      <c r="J79" s="1"/>
      <c r="K79" s="1"/>
      <c r="L79" s="1"/>
      <c r="N79" s="95"/>
      <c r="P79" s="84"/>
      <c r="Q79" s="81"/>
      <c r="R79" s="81"/>
      <c r="S79" s="81"/>
      <c r="T79" s="81"/>
    </row>
    <row r="80" spans="1:20" s="42" customFormat="1" x14ac:dyDescent="0.2">
      <c r="A80" s="80"/>
      <c r="E80" s="80"/>
      <c r="F80" s="1"/>
      <c r="G80" s="1"/>
      <c r="H80" s="1"/>
      <c r="I80" s="1"/>
      <c r="J80" s="1"/>
      <c r="K80" s="1"/>
      <c r="L80" s="1"/>
      <c r="N80" s="95"/>
      <c r="P80" s="84"/>
      <c r="Q80" s="81"/>
      <c r="R80" s="81"/>
      <c r="S80" s="81"/>
      <c r="T80" s="81"/>
    </row>
    <row r="81" spans="1:20" s="42" customFormat="1" x14ac:dyDescent="0.2">
      <c r="A81" s="80"/>
      <c r="E81" s="80"/>
      <c r="F81" s="1"/>
      <c r="G81" s="1"/>
      <c r="H81" s="1"/>
      <c r="I81" s="1"/>
      <c r="J81" s="1"/>
      <c r="K81" s="1"/>
      <c r="L81" s="1"/>
      <c r="N81" s="95"/>
      <c r="P81" s="84"/>
      <c r="Q81" s="81"/>
      <c r="R81" s="81"/>
      <c r="S81" s="81"/>
      <c r="T81" s="81"/>
    </row>
    <row r="82" spans="1:20" s="42" customFormat="1" x14ac:dyDescent="0.2">
      <c r="A82" s="80"/>
      <c r="E82" s="80"/>
      <c r="F82" s="1"/>
      <c r="G82" s="1"/>
      <c r="H82" s="1"/>
      <c r="I82" s="1"/>
      <c r="J82" s="1"/>
      <c r="K82" s="1"/>
      <c r="L82" s="1"/>
      <c r="N82" s="95"/>
      <c r="P82" s="84"/>
      <c r="Q82" s="81"/>
      <c r="R82" s="81"/>
      <c r="S82" s="81"/>
      <c r="T82" s="81"/>
    </row>
    <row r="83" spans="1:20" s="42" customFormat="1" x14ac:dyDescent="0.2">
      <c r="A83" s="80"/>
      <c r="E83" s="80"/>
      <c r="F83" s="1"/>
      <c r="G83" s="1"/>
      <c r="H83" s="1"/>
      <c r="I83" s="1"/>
      <c r="J83" s="1"/>
      <c r="K83" s="1"/>
      <c r="L83" s="1"/>
      <c r="N83" s="95"/>
      <c r="P83" s="84"/>
      <c r="Q83" s="81"/>
      <c r="R83" s="81"/>
      <c r="S83" s="81"/>
      <c r="T83" s="81"/>
    </row>
    <row r="84" spans="1:20" s="42" customFormat="1" x14ac:dyDescent="0.2">
      <c r="A84" s="80"/>
      <c r="E84" s="80"/>
      <c r="F84" s="1"/>
      <c r="G84" s="1"/>
      <c r="H84" s="1"/>
      <c r="I84" s="1"/>
      <c r="J84" s="1"/>
      <c r="K84" s="1"/>
      <c r="L84" s="1"/>
      <c r="N84" s="95"/>
      <c r="P84" s="84"/>
      <c r="Q84" s="81"/>
      <c r="R84" s="81"/>
      <c r="S84" s="81"/>
      <c r="T84" s="81"/>
    </row>
    <row r="85" spans="1:20" s="42" customFormat="1" x14ac:dyDescent="0.2">
      <c r="A85" s="80"/>
      <c r="E85" s="80"/>
      <c r="F85" s="1"/>
      <c r="G85" s="1"/>
      <c r="H85" s="1"/>
      <c r="I85" s="1"/>
      <c r="J85" s="1"/>
      <c r="K85" s="1"/>
      <c r="L85" s="1"/>
      <c r="N85" s="95"/>
      <c r="P85" s="84"/>
      <c r="Q85" s="81"/>
      <c r="R85" s="81"/>
      <c r="S85" s="81"/>
      <c r="T85" s="81"/>
    </row>
    <row r="86" spans="1:20" s="42" customFormat="1" x14ac:dyDescent="0.2">
      <c r="A86" s="80"/>
      <c r="E86" s="80"/>
      <c r="F86" s="1"/>
      <c r="G86" s="1"/>
      <c r="H86" s="1"/>
      <c r="I86" s="1"/>
      <c r="J86" s="1"/>
      <c r="K86" s="1"/>
      <c r="L86" s="1"/>
      <c r="N86" s="95"/>
      <c r="P86" s="84"/>
      <c r="Q86" s="81"/>
      <c r="R86" s="81"/>
      <c r="S86" s="81"/>
      <c r="T86" s="81"/>
    </row>
    <row r="87" spans="1:20" s="42" customFormat="1" x14ac:dyDescent="0.2">
      <c r="A87" s="80"/>
      <c r="E87" s="80"/>
      <c r="F87" s="1"/>
      <c r="G87" s="1"/>
      <c r="H87" s="1"/>
      <c r="I87" s="1"/>
      <c r="J87" s="1"/>
      <c r="K87" s="1"/>
      <c r="L87" s="1"/>
      <c r="N87" s="95"/>
      <c r="P87" s="84"/>
      <c r="Q87" s="81"/>
      <c r="R87" s="81"/>
      <c r="S87" s="81"/>
      <c r="T87" s="81"/>
    </row>
    <row r="88" spans="1:20" s="42" customFormat="1" x14ac:dyDescent="0.2">
      <c r="A88" s="80"/>
      <c r="E88" s="80"/>
      <c r="F88" s="1"/>
      <c r="G88" s="1"/>
      <c r="H88" s="1"/>
      <c r="I88" s="1"/>
      <c r="J88" s="1"/>
      <c r="K88" s="1"/>
      <c r="L88" s="1"/>
      <c r="N88" s="95"/>
      <c r="P88" s="84"/>
      <c r="Q88" s="81"/>
      <c r="R88" s="81"/>
      <c r="S88" s="81"/>
      <c r="T88" s="81"/>
    </row>
    <row r="89" spans="1:20" s="42" customFormat="1" x14ac:dyDescent="0.2">
      <c r="A89" s="80"/>
      <c r="E89" s="80"/>
      <c r="F89" s="1"/>
      <c r="G89" s="1"/>
      <c r="H89" s="1"/>
      <c r="I89" s="1"/>
      <c r="J89" s="1"/>
      <c r="K89" s="1"/>
      <c r="L89" s="1"/>
      <c r="N89" s="95"/>
      <c r="P89" s="84"/>
      <c r="Q89" s="81"/>
      <c r="R89" s="81"/>
      <c r="S89" s="81"/>
      <c r="T89" s="81"/>
    </row>
    <row r="90" spans="1:20" s="42" customFormat="1" x14ac:dyDescent="0.2">
      <c r="A90" s="80"/>
      <c r="E90" s="80"/>
      <c r="F90" s="1"/>
      <c r="G90" s="1"/>
      <c r="H90" s="1"/>
      <c r="I90" s="1"/>
      <c r="J90" s="1"/>
      <c r="K90" s="1"/>
      <c r="L90" s="1"/>
      <c r="N90" s="95"/>
      <c r="P90" s="84"/>
      <c r="Q90" s="81"/>
      <c r="R90" s="81"/>
      <c r="S90" s="81"/>
      <c r="T90" s="81"/>
    </row>
    <row r="91" spans="1:20" s="42" customFormat="1" x14ac:dyDescent="0.2">
      <c r="A91" s="80"/>
      <c r="E91" s="80"/>
      <c r="F91" s="1"/>
      <c r="G91" s="1"/>
      <c r="H91" s="1"/>
      <c r="I91" s="1"/>
      <c r="J91" s="1"/>
      <c r="K91" s="1"/>
      <c r="L91" s="1"/>
      <c r="N91" s="95"/>
      <c r="P91" s="84"/>
      <c r="Q91" s="81"/>
      <c r="R91" s="81"/>
      <c r="S91" s="81"/>
      <c r="T91" s="81"/>
    </row>
    <row r="92" spans="1:20" s="42" customFormat="1" x14ac:dyDescent="0.2">
      <c r="A92" s="80"/>
      <c r="E92" s="80"/>
      <c r="F92" s="1"/>
      <c r="G92" s="1"/>
      <c r="H92" s="1"/>
      <c r="I92" s="1"/>
      <c r="J92" s="1"/>
      <c r="K92" s="1"/>
      <c r="L92" s="1"/>
      <c r="N92" s="95"/>
      <c r="P92" s="84"/>
      <c r="Q92" s="81"/>
      <c r="R92" s="81"/>
      <c r="S92" s="81"/>
      <c r="T92" s="81"/>
    </row>
    <row r="93" spans="1:20" s="42" customFormat="1" x14ac:dyDescent="0.2">
      <c r="A93" s="80"/>
      <c r="E93" s="80"/>
      <c r="F93" s="1"/>
      <c r="G93" s="1"/>
      <c r="H93" s="1"/>
      <c r="I93" s="1"/>
      <c r="J93" s="1"/>
      <c r="K93" s="1"/>
      <c r="L93" s="1"/>
      <c r="Q93" s="81"/>
      <c r="R93" s="81"/>
      <c r="S93" s="81"/>
      <c r="T93" s="81"/>
    </row>
    <row r="94" spans="1:20" s="42" customFormat="1" x14ac:dyDescent="0.2">
      <c r="A94" s="80"/>
      <c r="E94" s="80"/>
      <c r="F94" s="1"/>
      <c r="G94" s="1"/>
      <c r="H94" s="1"/>
      <c r="I94" s="1"/>
      <c r="J94" s="1"/>
      <c r="K94" s="1"/>
      <c r="L94" s="1"/>
      <c r="Q94" s="81"/>
      <c r="R94" s="81"/>
      <c r="S94" s="81"/>
      <c r="T94" s="81"/>
    </row>
    <row r="95" spans="1:20" s="42" customFormat="1" x14ac:dyDescent="0.2">
      <c r="A95" s="80"/>
      <c r="E95" s="80"/>
      <c r="F95" s="1"/>
      <c r="G95" s="1"/>
      <c r="H95" s="1"/>
      <c r="I95" s="1"/>
      <c r="J95" s="1"/>
      <c r="K95" s="1"/>
      <c r="L95" s="1"/>
      <c r="Q95" s="81"/>
      <c r="R95" s="81"/>
      <c r="S95" s="81"/>
      <c r="T95" s="81"/>
    </row>
    <row r="96" spans="1:20" s="42" customFormat="1" x14ac:dyDescent="0.2">
      <c r="A96" s="80"/>
      <c r="E96" s="80"/>
      <c r="F96" s="1"/>
      <c r="G96" s="1"/>
      <c r="H96" s="1"/>
      <c r="I96" s="1"/>
      <c r="J96" s="1"/>
      <c r="K96" s="1"/>
      <c r="L96" s="1"/>
      <c r="Q96" s="81"/>
      <c r="R96" s="81"/>
      <c r="S96" s="81"/>
      <c r="T96" s="81"/>
    </row>
    <row r="97" spans="1:20" s="42" customFormat="1" x14ac:dyDescent="0.2">
      <c r="A97" s="80"/>
      <c r="E97" s="80"/>
      <c r="F97" s="1"/>
      <c r="G97" s="1"/>
      <c r="H97" s="1"/>
      <c r="I97" s="1"/>
      <c r="J97" s="1"/>
      <c r="K97" s="1"/>
      <c r="L97" s="1"/>
      <c r="Q97" s="81"/>
      <c r="R97" s="81"/>
      <c r="S97" s="81"/>
      <c r="T97" s="81"/>
    </row>
    <row r="98" spans="1:20" s="42" customFormat="1" x14ac:dyDescent="0.2">
      <c r="A98" s="80"/>
      <c r="E98" s="80"/>
      <c r="F98" s="1"/>
      <c r="G98" s="1"/>
      <c r="H98" s="1"/>
      <c r="I98" s="1"/>
      <c r="J98" s="1"/>
      <c r="K98" s="1"/>
      <c r="L98" s="1"/>
      <c r="Q98" s="81"/>
      <c r="R98" s="81"/>
      <c r="S98" s="81"/>
      <c r="T98" s="81"/>
    </row>
    <row r="99" spans="1:20" s="42" customFormat="1" x14ac:dyDescent="0.2">
      <c r="A99" s="80"/>
      <c r="E99" s="96"/>
      <c r="L99" s="97"/>
      <c r="Q99" s="81"/>
      <c r="R99" s="81"/>
      <c r="S99" s="81"/>
      <c r="T99" s="81"/>
    </row>
    <row r="100" spans="1:20" s="42" customFormat="1" x14ac:dyDescent="0.2">
      <c r="A100" s="80"/>
      <c r="E100" s="96"/>
      <c r="L100" s="97"/>
      <c r="Q100" s="81"/>
      <c r="R100" s="81"/>
      <c r="S100" s="81"/>
      <c r="T100" s="81"/>
    </row>
    <row r="101" spans="1:20" s="42" customFormat="1" x14ac:dyDescent="0.2">
      <c r="A101" s="80"/>
      <c r="E101" s="96"/>
      <c r="L101" s="97"/>
      <c r="Q101" s="81"/>
      <c r="R101" s="81"/>
      <c r="S101" s="81"/>
      <c r="T101" s="81"/>
    </row>
    <row r="102" spans="1:20" s="42" customFormat="1" x14ac:dyDescent="0.2">
      <c r="A102" s="80"/>
      <c r="E102" s="96"/>
      <c r="L102" s="97"/>
      <c r="Q102" s="81"/>
      <c r="R102" s="81"/>
      <c r="S102" s="81"/>
      <c r="T102" s="81"/>
    </row>
    <row r="103" spans="1:20" s="42" customFormat="1" x14ac:dyDescent="0.2">
      <c r="A103" s="80"/>
      <c r="E103" s="96"/>
      <c r="L103" s="97"/>
      <c r="Q103" s="81"/>
      <c r="R103" s="81"/>
      <c r="S103" s="81"/>
      <c r="T103" s="81"/>
    </row>
    <row r="104" spans="1:20" s="42" customFormat="1" x14ac:dyDescent="0.2">
      <c r="A104" s="80"/>
      <c r="E104" s="96"/>
      <c r="L104" s="97"/>
      <c r="Q104" s="81"/>
      <c r="R104" s="81"/>
      <c r="S104" s="81"/>
      <c r="T104" s="81"/>
    </row>
    <row r="105" spans="1:20" s="42" customFormat="1" x14ac:dyDescent="0.2">
      <c r="A105" s="80"/>
      <c r="E105" s="96"/>
      <c r="L105" s="97"/>
      <c r="Q105" s="81"/>
      <c r="R105" s="81"/>
      <c r="S105" s="81"/>
      <c r="T105" s="81"/>
    </row>
    <row r="106" spans="1:20" s="42" customFormat="1" x14ac:dyDescent="0.2">
      <c r="A106" s="80"/>
      <c r="E106" s="96"/>
      <c r="L106" s="97"/>
      <c r="Q106" s="81"/>
      <c r="R106" s="81"/>
      <c r="S106" s="81"/>
      <c r="T106" s="81"/>
    </row>
    <row r="107" spans="1:20" s="42" customFormat="1" x14ac:dyDescent="0.2">
      <c r="A107" s="80"/>
      <c r="E107" s="96"/>
      <c r="L107" s="97"/>
      <c r="Q107" s="81"/>
      <c r="R107" s="81"/>
      <c r="S107" s="81"/>
      <c r="T107" s="81"/>
    </row>
    <row r="108" spans="1:20" s="42" customFormat="1" x14ac:dyDescent="0.2">
      <c r="A108" s="80"/>
      <c r="E108" s="96"/>
      <c r="L108" s="97"/>
      <c r="Q108" s="81"/>
      <c r="R108" s="81"/>
      <c r="S108" s="81"/>
      <c r="T108" s="81"/>
    </row>
    <row r="109" spans="1:20" s="42" customFormat="1" x14ac:dyDescent="0.2">
      <c r="A109" s="80"/>
      <c r="E109" s="96"/>
      <c r="L109" s="97"/>
      <c r="Q109" s="81"/>
      <c r="R109" s="81"/>
      <c r="S109" s="81"/>
      <c r="T109" s="81"/>
    </row>
    <row r="110" spans="1:20" s="42" customFormat="1" x14ac:dyDescent="0.2">
      <c r="A110" s="80"/>
      <c r="E110" s="96"/>
      <c r="L110" s="97"/>
      <c r="Q110" s="81"/>
      <c r="R110" s="81"/>
      <c r="S110" s="81"/>
      <c r="T110" s="81"/>
    </row>
    <row r="111" spans="1:20" s="42" customFormat="1" x14ac:dyDescent="0.2">
      <c r="A111" s="80"/>
      <c r="E111" s="96"/>
      <c r="K111" s="1"/>
      <c r="L111" s="1"/>
      <c r="Q111" s="81"/>
      <c r="R111" s="81"/>
      <c r="S111" s="81"/>
      <c r="T111" s="81"/>
    </row>
    <row r="112" spans="1:20" s="42" customFormat="1" x14ac:dyDescent="0.2">
      <c r="A112" s="80"/>
      <c r="E112" s="96"/>
      <c r="K112" s="1"/>
      <c r="L112" s="1"/>
      <c r="Q112" s="81"/>
      <c r="R112" s="81"/>
      <c r="S112" s="81"/>
      <c r="T112" s="81"/>
    </row>
    <row r="113" spans="1:20" s="42" customFormat="1" x14ac:dyDescent="0.2">
      <c r="A113" s="80"/>
      <c r="E113" s="96"/>
      <c r="K113" s="1"/>
      <c r="L113" s="1"/>
      <c r="Q113" s="81"/>
      <c r="R113" s="81"/>
      <c r="S113" s="81"/>
      <c r="T113" s="81"/>
    </row>
    <row r="114" spans="1:20" s="42" customFormat="1" x14ac:dyDescent="0.2">
      <c r="A114" s="80"/>
      <c r="E114" s="96"/>
      <c r="K114" s="1"/>
      <c r="L114" s="1"/>
      <c r="Q114" s="81"/>
      <c r="R114" s="81"/>
      <c r="S114" s="81"/>
      <c r="T114" s="81"/>
    </row>
    <row r="115" spans="1:20" s="42" customFormat="1" x14ac:dyDescent="0.2">
      <c r="A115" s="80"/>
      <c r="E115" s="96"/>
      <c r="K115" s="1"/>
      <c r="L115" s="1"/>
      <c r="Q115" s="81"/>
      <c r="R115" s="81"/>
      <c r="S115" s="81"/>
      <c r="T115" s="81"/>
    </row>
    <row r="116" spans="1:20" s="42" customFormat="1" x14ac:dyDescent="0.2">
      <c r="A116" s="80"/>
      <c r="E116" s="96"/>
      <c r="K116" s="1"/>
      <c r="L116" s="1"/>
      <c r="Q116" s="81"/>
      <c r="R116" s="81"/>
      <c r="S116" s="81"/>
      <c r="T116" s="81"/>
    </row>
    <row r="117" spans="1:20" s="42" customFormat="1" x14ac:dyDescent="0.2">
      <c r="A117" s="80"/>
      <c r="E117" s="96"/>
      <c r="K117" s="1"/>
      <c r="L117" s="1"/>
      <c r="Q117" s="81"/>
      <c r="R117" s="81"/>
      <c r="S117" s="81"/>
      <c r="T117" s="81"/>
    </row>
    <row r="118" spans="1:20" s="42" customFormat="1" x14ac:dyDescent="0.2">
      <c r="A118" s="80"/>
      <c r="E118" s="96"/>
      <c r="K118" s="1"/>
      <c r="L118" s="1"/>
      <c r="Q118" s="81"/>
      <c r="R118" s="81"/>
      <c r="S118" s="81"/>
      <c r="T118" s="81"/>
    </row>
    <row r="119" spans="1:20" s="42" customFormat="1" x14ac:dyDescent="0.2">
      <c r="A119" s="80"/>
      <c r="E119" s="96"/>
      <c r="K119" s="1"/>
      <c r="L119" s="1"/>
      <c r="Q119" s="81"/>
      <c r="R119" s="81"/>
      <c r="S119" s="81"/>
      <c r="T119" s="81"/>
    </row>
    <row r="120" spans="1:20" s="42" customFormat="1" x14ac:dyDescent="0.2">
      <c r="A120" s="80"/>
      <c r="E120" s="96"/>
      <c r="K120" s="1"/>
      <c r="L120" s="1"/>
      <c r="Q120" s="81"/>
      <c r="R120" s="81"/>
      <c r="S120" s="81"/>
      <c r="T120" s="81"/>
    </row>
    <row r="121" spans="1:20" s="42" customFormat="1" x14ac:dyDescent="0.2">
      <c r="A121" s="80"/>
      <c r="E121" s="96"/>
      <c r="K121" s="1"/>
      <c r="L121" s="1"/>
      <c r="Q121" s="81"/>
      <c r="R121" s="81"/>
      <c r="S121" s="81"/>
      <c r="T121" s="81"/>
    </row>
    <row r="122" spans="1:20" s="42" customFormat="1" x14ac:dyDescent="0.2">
      <c r="A122" s="80"/>
      <c r="E122" s="96"/>
      <c r="K122" s="1"/>
      <c r="L122" s="1"/>
      <c r="Q122" s="81"/>
      <c r="R122" s="81"/>
      <c r="S122" s="81"/>
      <c r="T122" s="81"/>
    </row>
    <row r="123" spans="1:20" s="42" customFormat="1" x14ac:dyDescent="0.2">
      <c r="A123" s="80"/>
      <c r="E123" s="96"/>
      <c r="J123" s="1"/>
      <c r="K123" s="1"/>
      <c r="L123" s="1"/>
      <c r="Q123" s="81"/>
      <c r="R123" s="81"/>
      <c r="S123" s="81"/>
      <c r="T123" s="81"/>
    </row>
    <row r="124" spans="1:20" s="42" customFormat="1" x14ac:dyDescent="0.2">
      <c r="A124" s="80"/>
      <c r="E124" s="96"/>
      <c r="J124" s="1"/>
      <c r="K124" s="1"/>
      <c r="L124" s="1"/>
      <c r="Q124" s="81"/>
      <c r="R124" s="81"/>
      <c r="S124" s="81"/>
      <c r="T124" s="81"/>
    </row>
    <row r="125" spans="1:20" s="42" customFormat="1" x14ac:dyDescent="0.2">
      <c r="A125" s="80"/>
      <c r="E125" s="96"/>
      <c r="J125" s="1"/>
      <c r="K125" s="1"/>
      <c r="L125" s="1"/>
      <c r="Q125" s="81"/>
      <c r="R125" s="81"/>
      <c r="S125" s="81"/>
      <c r="T125" s="81"/>
    </row>
    <row r="126" spans="1:20" s="42" customFormat="1" x14ac:dyDescent="0.2">
      <c r="A126" s="80"/>
      <c r="E126" s="96"/>
      <c r="J126" s="1"/>
      <c r="K126" s="1"/>
      <c r="L126" s="1"/>
      <c r="Q126" s="81"/>
      <c r="R126" s="81"/>
      <c r="S126" s="81"/>
      <c r="T126" s="81"/>
    </row>
    <row r="127" spans="1:20" s="42" customFormat="1" x14ac:dyDescent="0.2">
      <c r="A127" s="80"/>
      <c r="E127" s="96"/>
      <c r="J127" s="1"/>
      <c r="K127" s="1"/>
      <c r="L127" s="1"/>
      <c r="Q127" s="81"/>
      <c r="R127" s="81"/>
      <c r="S127" s="81"/>
      <c r="T127" s="81"/>
    </row>
    <row r="128" spans="1:20" s="42" customFormat="1" x14ac:dyDescent="0.2">
      <c r="A128" s="80"/>
      <c r="E128" s="96"/>
      <c r="J128" s="1"/>
      <c r="K128" s="1"/>
      <c r="L128" s="1"/>
      <c r="Q128" s="81"/>
      <c r="R128" s="81"/>
      <c r="S128" s="81"/>
      <c r="T128" s="81"/>
    </row>
    <row r="129" spans="1:20" s="42" customFormat="1" x14ac:dyDescent="0.2">
      <c r="A129" s="80"/>
      <c r="E129" s="96"/>
      <c r="J129" s="1"/>
      <c r="K129" s="1"/>
      <c r="L129" s="1"/>
      <c r="Q129" s="81"/>
      <c r="R129" s="81"/>
      <c r="S129" s="81"/>
      <c r="T129" s="81"/>
    </row>
    <row r="130" spans="1:20" s="42" customFormat="1" x14ac:dyDescent="0.2">
      <c r="A130" s="80"/>
      <c r="E130" s="96"/>
      <c r="J130" s="1"/>
      <c r="K130" s="1"/>
      <c r="L130" s="1"/>
      <c r="Q130" s="81"/>
      <c r="R130" s="81"/>
      <c r="S130" s="81"/>
      <c r="T130" s="81"/>
    </row>
    <row r="131" spans="1:20" s="42" customFormat="1" x14ac:dyDescent="0.2">
      <c r="A131" s="80"/>
      <c r="E131" s="96"/>
      <c r="J131" s="1"/>
      <c r="K131" s="1"/>
      <c r="L131" s="1"/>
      <c r="Q131" s="81"/>
      <c r="R131" s="81"/>
      <c r="S131" s="81"/>
      <c r="T131" s="81"/>
    </row>
    <row r="132" spans="1:20" s="42" customFormat="1" x14ac:dyDescent="0.2">
      <c r="A132" s="80"/>
      <c r="E132" s="96"/>
      <c r="J132" s="1"/>
      <c r="K132" s="1"/>
      <c r="L132" s="1"/>
      <c r="Q132" s="81"/>
      <c r="R132" s="81"/>
      <c r="S132" s="81"/>
      <c r="T132" s="81"/>
    </row>
    <row r="133" spans="1:20" s="42" customFormat="1" x14ac:dyDescent="0.2">
      <c r="A133" s="80"/>
      <c r="E133" s="96"/>
      <c r="J133" s="1"/>
      <c r="K133" s="1"/>
      <c r="L133" s="1"/>
      <c r="Q133" s="81"/>
      <c r="R133" s="81"/>
      <c r="S133" s="81"/>
      <c r="T133" s="81"/>
    </row>
    <row r="134" spans="1:20" s="42" customFormat="1" x14ac:dyDescent="0.2">
      <c r="A134" s="80"/>
      <c r="E134" s="96"/>
      <c r="J134" s="1"/>
      <c r="K134" s="1"/>
      <c r="L134" s="1"/>
      <c r="Q134" s="81"/>
      <c r="R134" s="81"/>
      <c r="S134" s="81"/>
      <c r="T134" s="81"/>
    </row>
    <row r="135" spans="1:20" s="42" customFormat="1" x14ac:dyDescent="0.2">
      <c r="A135" s="80"/>
      <c r="E135" s="96"/>
      <c r="I135" s="1"/>
      <c r="J135" s="1"/>
      <c r="K135" s="1"/>
      <c r="L135" s="1"/>
      <c r="Q135" s="81"/>
      <c r="R135" s="81"/>
      <c r="S135" s="81"/>
      <c r="T135" s="81"/>
    </row>
    <row r="136" spans="1:20" s="42" customFormat="1" x14ac:dyDescent="0.2">
      <c r="A136" s="82"/>
      <c r="E136" s="96"/>
      <c r="I136" s="3"/>
      <c r="J136" s="3"/>
      <c r="K136" s="3"/>
      <c r="L136" s="3"/>
      <c r="Q136" s="81"/>
      <c r="R136" s="81"/>
      <c r="S136" s="81"/>
      <c r="T136" s="81"/>
    </row>
    <row r="137" spans="1:20" s="42" customFormat="1" x14ac:dyDescent="0.2">
      <c r="A137" s="82"/>
      <c r="E137" s="96"/>
      <c r="I137" s="3"/>
      <c r="J137" s="3"/>
      <c r="K137" s="3"/>
      <c r="L137" s="3"/>
      <c r="Q137" s="81"/>
      <c r="R137" s="81"/>
      <c r="S137" s="81"/>
      <c r="T137" s="81"/>
    </row>
    <row r="138" spans="1:20" s="42" customFormat="1" x14ac:dyDescent="0.2">
      <c r="A138" s="82"/>
      <c r="E138" s="96"/>
      <c r="I138" s="3"/>
      <c r="J138" s="3"/>
      <c r="K138" s="3"/>
      <c r="L138" s="3"/>
      <c r="Q138" s="81"/>
      <c r="R138" s="81"/>
      <c r="S138" s="81"/>
      <c r="T138" s="81"/>
    </row>
    <row r="139" spans="1:20" s="42" customFormat="1" x14ac:dyDescent="0.2">
      <c r="A139" s="82"/>
      <c r="E139" s="96"/>
      <c r="I139" s="3"/>
      <c r="J139" s="3"/>
      <c r="K139" s="3"/>
      <c r="L139" s="3"/>
      <c r="Q139" s="81"/>
      <c r="R139" s="81"/>
      <c r="S139" s="81"/>
      <c r="T139" s="81"/>
    </row>
    <row r="140" spans="1:20" s="42" customFormat="1" x14ac:dyDescent="0.2">
      <c r="A140" s="82"/>
      <c r="E140" s="96"/>
      <c r="I140" s="3"/>
      <c r="J140" s="3"/>
      <c r="K140" s="3"/>
      <c r="L140" s="3"/>
      <c r="Q140" s="81"/>
      <c r="R140" s="81"/>
      <c r="S140" s="81"/>
      <c r="T140" s="81"/>
    </row>
    <row r="141" spans="1:20" s="42" customFormat="1" x14ac:dyDescent="0.2">
      <c r="A141" s="82"/>
      <c r="E141" s="96"/>
      <c r="I141" s="3"/>
      <c r="J141" s="3"/>
      <c r="K141" s="3"/>
      <c r="L141" s="3"/>
      <c r="Q141" s="81"/>
      <c r="R141" s="81"/>
      <c r="S141" s="81"/>
      <c r="T141" s="81"/>
    </row>
    <row r="142" spans="1:20" s="42" customFormat="1" x14ac:dyDescent="0.2">
      <c r="A142" s="82"/>
      <c r="E142" s="96"/>
      <c r="I142" s="3"/>
      <c r="J142" s="3"/>
      <c r="K142" s="3"/>
      <c r="L142" s="3"/>
      <c r="Q142" s="81"/>
      <c r="R142" s="81"/>
      <c r="S142" s="81"/>
      <c r="T142" s="81"/>
    </row>
    <row r="143" spans="1:20" s="42" customFormat="1" x14ac:dyDescent="0.2">
      <c r="A143" s="82"/>
      <c r="E143" s="96"/>
      <c r="I143" s="3"/>
      <c r="J143" s="3"/>
      <c r="K143" s="3"/>
      <c r="L143" s="3"/>
      <c r="Q143" s="81"/>
      <c r="R143" s="81"/>
      <c r="S143" s="81"/>
      <c r="T143" s="81"/>
    </row>
    <row r="144" spans="1:20" s="42" customFormat="1" x14ac:dyDescent="0.2">
      <c r="A144" s="82"/>
      <c r="E144" s="96"/>
      <c r="I144" s="3"/>
      <c r="J144" s="3"/>
      <c r="K144" s="3"/>
      <c r="L144" s="3"/>
      <c r="Q144" s="81"/>
      <c r="R144" s="81"/>
      <c r="S144" s="81"/>
      <c r="T144" s="81"/>
    </row>
    <row r="145" spans="1:23" s="78" customFormat="1" x14ac:dyDescent="0.2">
      <c r="A145" s="82"/>
      <c r="B145" s="42"/>
      <c r="C145" s="42"/>
      <c r="D145" s="42"/>
      <c r="E145" s="96"/>
      <c r="F145" s="42"/>
      <c r="G145" s="42"/>
      <c r="H145" s="42"/>
      <c r="I145" s="3"/>
      <c r="J145" s="3"/>
      <c r="K145" s="3"/>
      <c r="L145" s="3"/>
      <c r="M145" s="42"/>
      <c r="N145" s="42"/>
      <c r="O145" s="42"/>
      <c r="P145" s="42"/>
      <c r="Q145" s="81"/>
      <c r="R145" s="81"/>
      <c r="S145" s="81"/>
      <c r="T145" s="81"/>
      <c r="U145" s="42"/>
      <c r="V145" s="42"/>
      <c r="W145" s="42"/>
    </row>
    <row r="146" spans="1:23" s="78" customFormat="1" x14ac:dyDescent="0.2">
      <c r="A146" s="82"/>
      <c r="E146" s="96"/>
      <c r="F146" s="42"/>
      <c r="G146" s="42"/>
      <c r="H146" s="42"/>
      <c r="I146" s="3"/>
      <c r="J146" s="98"/>
      <c r="K146" s="98"/>
      <c r="L146" s="3"/>
      <c r="M146" s="42"/>
      <c r="N146" s="42"/>
      <c r="O146" s="42"/>
      <c r="P146" s="42"/>
      <c r="Q146" s="81"/>
      <c r="R146" s="81"/>
      <c r="S146" s="81"/>
      <c r="T146" s="81"/>
      <c r="U146" s="42"/>
      <c r="V146" s="42"/>
      <c r="W146" s="42"/>
    </row>
    <row r="147" spans="1:23" s="78" customFormat="1" x14ac:dyDescent="0.2">
      <c r="A147" s="82"/>
      <c r="E147" s="96"/>
      <c r="F147" s="42"/>
      <c r="G147" s="3"/>
      <c r="H147" s="3"/>
      <c r="I147" s="3"/>
      <c r="J147" s="98"/>
      <c r="K147" s="98"/>
      <c r="L147" s="3"/>
      <c r="M147" s="42"/>
      <c r="N147" s="42"/>
      <c r="O147" s="42"/>
      <c r="P147" s="42"/>
      <c r="Q147" s="81"/>
      <c r="R147" s="81"/>
      <c r="S147" s="81"/>
      <c r="T147" s="81"/>
      <c r="U147" s="42"/>
      <c r="V147" s="42"/>
      <c r="W147" s="42"/>
    </row>
    <row r="148" spans="1:23" s="78" customFormat="1" x14ac:dyDescent="0.2">
      <c r="A148" s="82"/>
      <c r="E148" s="96"/>
      <c r="F148" s="42"/>
      <c r="G148" s="3"/>
      <c r="H148" s="3"/>
      <c r="I148" s="3"/>
      <c r="J148" s="98"/>
      <c r="K148" s="98"/>
      <c r="L148" s="3"/>
      <c r="M148" s="42"/>
      <c r="N148" s="42"/>
      <c r="O148" s="42"/>
      <c r="P148" s="42"/>
      <c r="Q148" s="81"/>
      <c r="R148" s="81"/>
      <c r="S148" s="81"/>
      <c r="T148" s="81"/>
      <c r="U148" s="42"/>
      <c r="V148" s="42"/>
      <c r="W148" s="42"/>
    </row>
    <row r="149" spans="1:23" x14ac:dyDescent="0.2">
      <c r="A149" s="82"/>
      <c r="B149" s="78"/>
      <c r="C149" s="78"/>
      <c r="D149" s="78"/>
      <c r="E149" s="96"/>
      <c r="F149" s="42"/>
      <c r="G149" s="3"/>
      <c r="H149" s="3"/>
      <c r="I149" s="3"/>
      <c r="J149" s="98"/>
      <c r="K149" s="98"/>
      <c r="M149" s="42"/>
    </row>
    <row r="150" spans="1:23" x14ac:dyDescent="0.2">
      <c r="A150" s="82"/>
      <c r="E150" s="96"/>
      <c r="F150" s="3"/>
      <c r="G150" s="3"/>
      <c r="H150" s="3"/>
      <c r="I150" s="3"/>
      <c r="M150" s="42"/>
    </row>
    <row r="151" spans="1:23" x14ac:dyDescent="0.2">
      <c r="A151" s="82"/>
      <c r="E151" s="96"/>
      <c r="F151" s="3"/>
      <c r="G151" s="3"/>
      <c r="H151" s="3"/>
      <c r="I151" s="3"/>
      <c r="M151" s="42"/>
    </row>
    <row r="152" spans="1:23" x14ac:dyDescent="0.2">
      <c r="A152" s="82"/>
      <c r="E152" s="96"/>
      <c r="F152" s="3"/>
      <c r="G152" s="3"/>
      <c r="H152" s="3"/>
      <c r="I152" s="3"/>
      <c r="M152" s="42"/>
    </row>
    <row r="153" spans="1:23" x14ac:dyDescent="0.2">
      <c r="A153" s="82"/>
      <c r="E153" s="96"/>
      <c r="F153" s="3"/>
      <c r="G153" s="3"/>
      <c r="H153" s="3"/>
      <c r="I153" s="3"/>
      <c r="M153" s="42"/>
    </row>
    <row r="154" spans="1:23" x14ac:dyDescent="0.2">
      <c r="A154" s="82"/>
      <c r="E154" s="96"/>
      <c r="F154" s="97"/>
      <c r="G154" s="3"/>
      <c r="H154" s="3"/>
      <c r="I154" s="3"/>
      <c r="M154" s="42"/>
    </row>
    <row r="155" spans="1:23" x14ac:dyDescent="0.2">
      <c r="A155" s="82"/>
      <c r="E155" s="96"/>
      <c r="F155" s="97"/>
      <c r="G155" s="3"/>
      <c r="H155" s="3"/>
      <c r="I155" s="3"/>
      <c r="M155" s="42"/>
    </row>
    <row r="156" spans="1:23" x14ac:dyDescent="0.2">
      <c r="A156" s="82"/>
      <c r="E156" s="96"/>
      <c r="F156" s="97"/>
      <c r="G156" s="3"/>
      <c r="H156" s="3"/>
      <c r="I156" s="3"/>
      <c r="M156" s="42"/>
    </row>
    <row r="157" spans="1:23" x14ac:dyDescent="0.2">
      <c r="A157" s="82"/>
      <c r="E157" s="96"/>
      <c r="F157" s="97"/>
      <c r="G157" s="3"/>
      <c r="H157" s="3"/>
      <c r="I157" s="3"/>
      <c r="M157" s="42"/>
    </row>
    <row r="158" spans="1:23" x14ac:dyDescent="0.2">
      <c r="A158" s="82"/>
      <c r="E158" s="96"/>
      <c r="F158" s="97"/>
      <c r="G158" s="3"/>
      <c r="H158" s="3"/>
      <c r="I158" s="3"/>
      <c r="M158" s="42"/>
    </row>
    <row r="159" spans="1:23" x14ac:dyDescent="0.2">
      <c r="A159" s="82"/>
      <c r="E159" s="96"/>
      <c r="F159" s="99"/>
      <c r="G159" s="3"/>
      <c r="H159" s="3"/>
      <c r="I159" s="3"/>
      <c r="M159" s="42"/>
    </row>
    <row r="160" spans="1:23" x14ac:dyDescent="0.2">
      <c r="A160" s="82"/>
      <c r="E160" s="96"/>
      <c r="F160" s="99"/>
      <c r="G160" s="3"/>
      <c r="H160" s="3"/>
      <c r="I160" s="3"/>
      <c r="M160" s="42"/>
    </row>
    <row r="161" spans="1:13" x14ac:dyDescent="0.2">
      <c r="A161" s="82"/>
      <c r="E161" s="96"/>
      <c r="F161" s="99"/>
      <c r="G161" s="3"/>
      <c r="H161" s="3"/>
      <c r="I161" s="3"/>
      <c r="M161" s="42"/>
    </row>
    <row r="162" spans="1:13" x14ac:dyDescent="0.2">
      <c r="A162" s="82"/>
      <c r="E162" s="96"/>
      <c r="F162" s="99"/>
      <c r="G162" s="3"/>
      <c r="H162" s="3"/>
      <c r="I162" s="3"/>
      <c r="M162" s="42"/>
    </row>
    <row r="163" spans="1:13" x14ac:dyDescent="0.2">
      <c r="A163" s="82"/>
      <c r="E163" s="96"/>
      <c r="F163" s="99"/>
      <c r="G163" s="3"/>
      <c r="H163" s="3"/>
      <c r="I163" s="3"/>
      <c r="M163" s="42"/>
    </row>
    <row r="164" spans="1:13" x14ac:dyDescent="0.2">
      <c r="A164" s="82"/>
      <c r="E164" s="96"/>
      <c r="F164" s="3"/>
      <c r="G164" s="3"/>
      <c r="H164" s="3"/>
      <c r="I164" s="3"/>
      <c r="M164" s="42"/>
    </row>
    <row r="165" spans="1:13" x14ac:dyDescent="0.2">
      <c r="A165" s="82"/>
      <c r="E165" s="96"/>
      <c r="F165" s="3"/>
      <c r="G165" s="3"/>
      <c r="H165" s="3"/>
      <c r="I165" s="3"/>
      <c r="M165" s="42"/>
    </row>
    <row r="166" spans="1:13" x14ac:dyDescent="0.2">
      <c r="A166" s="82"/>
      <c r="E166" s="82"/>
      <c r="F166" s="3"/>
      <c r="G166" s="3"/>
      <c r="H166" s="3"/>
      <c r="I166" s="3"/>
      <c r="M166" s="42"/>
    </row>
    <row r="167" spans="1:13" x14ac:dyDescent="0.2">
      <c r="A167" s="82"/>
      <c r="E167" s="82"/>
      <c r="F167" s="3"/>
      <c r="G167" s="3"/>
      <c r="H167" s="3"/>
      <c r="I167" s="3"/>
      <c r="M167" s="42"/>
    </row>
    <row r="168" spans="1:13" x14ac:dyDescent="0.2">
      <c r="A168" s="82"/>
      <c r="E168" s="82"/>
      <c r="F168" s="3"/>
      <c r="G168" s="3"/>
      <c r="H168" s="3"/>
      <c r="I168" s="3"/>
      <c r="M168" s="42"/>
    </row>
    <row r="169" spans="1:13" x14ac:dyDescent="0.2">
      <c r="A169" s="82"/>
      <c r="E169" s="82"/>
      <c r="F169" s="3"/>
      <c r="G169" s="3"/>
      <c r="H169" s="3"/>
      <c r="I169" s="3"/>
      <c r="M169" s="42"/>
    </row>
    <row r="170" spans="1:13" x14ac:dyDescent="0.2">
      <c r="A170" s="82"/>
      <c r="E170" s="82"/>
      <c r="F170" s="3"/>
      <c r="G170" s="3"/>
      <c r="H170" s="3"/>
      <c r="I170" s="3"/>
      <c r="M170" s="42"/>
    </row>
    <row r="171" spans="1:13" x14ac:dyDescent="0.2">
      <c r="E171" s="82"/>
      <c r="F171" s="3"/>
      <c r="G171" s="3"/>
      <c r="H171" s="3"/>
      <c r="I171" s="3"/>
      <c r="M171" s="42"/>
    </row>
    <row r="172" spans="1:13" x14ac:dyDescent="0.2">
      <c r="B172" s="3"/>
      <c r="C172" s="3"/>
      <c r="D172" s="3"/>
      <c r="E172" s="82"/>
      <c r="F172" s="3"/>
      <c r="G172" s="3"/>
      <c r="H172" s="3"/>
      <c r="I172" s="3"/>
      <c r="M172" s="42"/>
    </row>
    <row r="173" spans="1:13" x14ac:dyDescent="0.2">
      <c r="B173" s="82"/>
      <c r="C173" s="82"/>
      <c r="D173" s="82"/>
      <c r="E173" s="82"/>
      <c r="F173" s="3"/>
      <c r="G173" s="3"/>
      <c r="H173" s="3"/>
      <c r="I173" s="3"/>
      <c r="M173" s="42"/>
    </row>
    <row r="174" spans="1:13" x14ac:dyDescent="0.2">
      <c r="B174" s="3"/>
      <c r="C174" s="3"/>
      <c r="D174" s="3"/>
      <c r="E174" s="3"/>
      <c r="F174" s="3"/>
      <c r="G174" s="3"/>
      <c r="H174" s="3"/>
      <c r="I174" s="3"/>
      <c r="M174" s="42"/>
    </row>
    <row r="175" spans="1:13" x14ac:dyDescent="0.2">
      <c r="B175" s="3"/>
      <c r="C175" s="3"/>
      <c r="D175" s="3"/>
      <c r="E175" s="3"/>
      <c r="F175" s="3"/>
      <c r="G175" s="3"/>
      <c r="H175" s="3"/>
      <c r="I175" s="3"/>
      <c r="M175" s="42"/>
    </row>
    <row r="176" spans="1:13" x14ac:dyDescent="0.2">
      <c r="B176" s="3"/>
      <c r="C176" s="3"/>
      <c r="D176" s="3"/>
      <c r="E176" s="3"/>
      <c r="F176" s="3"/>
      <c r="G176" s="3"/>
      <c r="H176" s="3"/>
      <c r="I176" s="3"/>
      <c r="M176" s="42"/>
    </row>
    <row r="177" spans="2:13" x14ac:dyDescent="0.2">
      <c r="B177" s="3"/>
      <c r="C177" s="3"/>
      <c r="D177" s="3"/>
      <c r="E177" s="3"/>
      <c r="F177" s="3"/>
      <c r="M177" s="42"/>
    </row>
    <row r="178" spans="2:13" x14ac:dyDescent="0.2">
      <c r="B178" s="3"/>
      <c r="C178" s="3"/>
      <c r="D178" s="3"/>
      <c r="E178" s="3"/>
      <c r="F178" s="3"/>
      <c r="M178" s="42"/>
    </row>
    <row r="179" spans="2:13" x14ac:dyDescent="0.2">
      <c r="B179" s="83"/>
      <c r="C179" s="83"/>
      <c r="D179" s="83"/>
      <c r="E179" s="83"/>
      <c r="F179" s="83"/>
      <c r="M179" s="42"/>
    </row>
    <row r="180" spans="2:13" x14ac:dyDescent="0.2">
      <c r="B180" s="83"/>
      <c r="C180" s="83"/>
      <c r="D180" s="83"/>
      <c r="E180" s="83"/>
      <c r="F180" s="83"/>
      <c r="M180" s="42"/>
    </row>
    <row r="181" spans="2:13" x14ac:dyDescent="0.2">
      <c r="B181" s="83"/>
      <c r="C181" s="83"/>
      <c r="D181" s="83"/>
      <c r="E181" s="83"/>
      <c r="F181" s="83"/>
      <c r="M181" s="42"/>
    </row>
    <row r="182" spans="2:13" x14ac:dyDescent="0.2">
      <c r="B182" s="83"/>
      <c r="C182" s="83"/>
      <c r="D182" s="83"/>
      <c r="E182" s="83"/>
      <c r="F182" s="83"/>
      <c r="M182" s="42"/>
    </row>
    <row r="183" spans="2:13" x14ac:dyDescent="0.2">
      <c r="B183" s="83"/>
      <c r="C183" s="83"/>
      <c r="D183" s="83"/>
      <c r="E183" s="83"/>
      <c r="F183" s="83"/>
      <c r="M183" s="42"/>
    </row>
    <row r="184" spans="2:13" x14ac:dyDescent="0.2">
      <c r="B184" s="83"/>
      <c r="C184" s="83"/>
      <c r="D184" s="83"/>
      <c r="E184" s="83"/>
      <c r="F184" s="83"/>
      <c r="M184" s="42"/>
    </row>
    <row r="185" spans="2:13" x14ac:dyDescent="0.2">
      <c r="B185" s="83"/>
      <c r="C185" s="83"/>
      <c r="D185" s="83"/>
      <c r="E185" s="83"/>
      <c r="F185" s="83"/>
      <c r="M185" s="42"/>
    </row>
    <row r="186" spans="2:13" x14ac:dyDescent="0.2">
      <c r="B186" s="83"/>
      <c r="C186" s="83"/>
      <c r="D186" s="83"/>
      <c r="E186" s="83"/>
      <c r="F186" s="83"/>
      <c r="M186" s="42"/>
    </row>
    <row r="187" spans="2:13" x14ac:dyDescent="0.2">
      <c r="B187" s="83"/>
      <c r="C187" s="83"/>
      <c r="D187" s="83"/>
      <c r="E187" s="83"/>
      <c r="F187" s="83"/>
      <c r="M187" s="42"/>
    </row>
    <row r="188" spans="2:13" x14ac:dyDescent="0.2">
      <c r="B188" s="83"/>
      <c r="C188" s="83"/>
      <c r="D188" s="83"/>
      <c r="E188" s="83"/>
      <c r="F188" s="83"/>
      <c r="M188" s="42"/>
    </row>
    <row r="189" spans="2:13" x14ac:dyDescent="0.2">
      <c r="B189" s="83"/>
      <c r="C189" s="83"/>
      <c r="D189" s="83"/>
      <c r="E189" s="83"/>
      <c r="F189" s="83"/>
      <c r="M189" s="42"/>
    </row>
    <row r="190" spans="2:13" x14ac:dyDescent="0.2">
      <c r="B190" s="83"/>
      <c r="C190" s="83"/>
      <c r="D190" s="83"/>
      <c r="E190" s="83"/>
      <c r="F190" s="83"/>
      <c r="M190" s="42"/>
    </row>
    <row r="191" spans="2:13" x14ac:dyDescent="0.2">
      <c r="B191" s="83"/>
      <c r="C191" s="83"/>
      <c r="D191" s="83"/>
      <c r="E191" s="83"/>
      <c r="F191" s="83"/>
      <c r="M191" s="42"/>
    </row>
    <row r="192" spans="2:13" x14ac:dyDescent="0.2">
      <c r="B192" s="83"/>
      <c r="C192" s="83"/>
      <c r="D192" s="83"/>
      <c r="E192" s="83"/>
      <c r="F192" s="83"/>
      <c r="M192" s="42"/>
    </row>
    <row r="193" spans="2:13" x14ac:dyDescent="0.2">
      <c r="B193" s="83"/>
      <c r="C193" s="83"/>
      <c r="D193" s="83"/>
      <c r="E193" s="83"/>
      <c r="F193" s="83"/>
      <c r="M193" s="42"/>
    </row>
    <row r="194" spans="2:13" x14ac:dyDescent="0.2">
      <c r="B194" s="83"/>
      <c r="C194" s="83"/>
      <c r="D194" s="83"/>
      <c r="E194" s="83"/>
      <c r="F194" s="83"/>
      <c r="M194" s="42"/>
    </row>
    <row r="195" spans="2:13" x14ac:dyDescent="0.2">
      <c r="B195" s="83"/>
      <c r="C195" s="83"/>
      <c r="D195" s="83"/>
      <c r="E195" s="83"/>
      <c r="F195" s="83"/>
      <c r="M195" s="42"/>
    </row>
    <row r="196" spans="2:13" x14ac:dyDescent="0.2">
      <c r="B196" s="83"/>
      <c r="C196" s="83"/>
      <c r="D196" s="83"/>
      <c r="E196" s="83"/>
      <c r="F196" s="83"/>
      <c r="M196" s="42"/>
    </row>
    <row r="197" spans="2:13" x14ac:dyDescent="0.2">
      <c r="B197" s="83"/>
      <c r="C197" s="83"/>
      <c r="D197" s="83"/>
      <c r="E197" s="83"/>
      <c r="F197" s="83"/>
      <c r="M197" s="42"/>
    </row>
    <row r="198" spans="2:13" x14ac:dyDescent="0.2">
      <c r="B198" s="83"/>
      <c r="C198" s="83"/>
      <c r="D198" s="83"/>
      <c r="E198" s="83"/>
      <c r="F198" s="83"/>
      <c r="M198" s="42"/>
    </row>
    <row r="199" spans="2:13" x14ac:dyDescent="0.2">
      <c r="B199" s="83"/>
      <c r="C199" s="83"/>
      <c r="D199" s="83"/>
      <c r="E199" s="83"/>
      <c r="F199" s="83"/>
      <c r="M199" s="42"/>
    </row>
    <row r="200" spans="2:13" x14ac:dyDescent="0.2">
      <c r="B200" s="83"/>
      <c r="C200" s="83"/>
      <c r="D200" s="83"/>
      <c r="E200" s="83"/>
      <c r="F200" s="83"/>
      <c r="M200" s="42"/>
    </row>
    <row r="201" spans="2:13" x14ac:dyDescent="0.2">
      <c r="B201" s="83"/>
      <c r="C201" s="83"/>
      <c r="D201" s="83"/>
      <c r="E201" s="83"/>
      <c r="F201" s="83"/>
      <c r="M201" s="42"/>
    </row>
    <row r="202" spans="2:13" x14ac:dyDescent="0.2">
      <c r="B202" s="83"/>
      <c r="C202" s="83"/>
      <c r="D202" s="83"/>
      <c r="E202" s="83"/>
      <c r="F202" s="83"/>
      <c r="M202" s="42"/>
    </row>
    <row r="203" spans="2:13" x14ac:dyDescent="0.2">
      <c r="B203" s="83"/>
      <c r="C203" s="83"/>
      <c r="D203" s="83"/>
      <c r="E203" s="83"/>
      <c r="F203" s="83"/>
      <c r="M203" s="42"/>
    </row>
    <row r="204" spans="2:13" x14ac:dyDescent="0.2">
      <c r="B204" s="83"/>
      <c r="C204" s="83"/>
      <c r="D204" s="83"/>
      <c r="E204" s="83"/>
      <c r="F204" s="83"/>
      <c r="M204" s="42"/>
    </row>
    <row r="205" spans="2:13" x14ac:dyDescent="0.2">
      <c r="B205" s="83"/>
      <c r="C205" s="83"/>
      <c r="D205" s="83"/>
      <c r="E205" s="83"/>
      <c r="F205" s="83"/>
      <c r="M205" s="42"/>
    </row>
    <row r="206" spans="2:13" x14ac:dyDescent="0.2">
      <c r="B206" s="83"/>
      <c r="C206" s="83"/>
      <c r="D206" s="83"/>
      <c r="E206" s="83"/>
      <c r="F206" s="83"/>
      <c r="M206" s="42"/>
    </row>
    <row r="207" spans="2:13" x14ac:dyDescent="0.2">
      <c r="B207" s="83"/>
      <c r="C207" s="83"/>
      <c r="D207" s="83"/>
      <c r="E207" s="83"/>
      <c r="F207" s="83"/>
      <c r="M207" s="42"/>
    </row>
    <row r="208" spans="2:13" x14ac:dyDescent="0.2">
      <c r="B208" s="83"/>
      <c r="C208" s="83"/>
      <c r="D208" s="83"/>
      <c r="E208" s="83"/>
      <c r="F208" s="83"/>
      <c r="M208" s="42"/>
    </row>
    <row r="209" spans="2:6" x14ac:dyDescent="0.2">
      <c r="B209" s="83"/>
      <c r="C209" s="83"/>
      <c r="D209" s="83"/>
      <c r="E209" s="83"/>
      <c r="F209" s="83"/>
    </row>
    <row r="210" spans="2:6" x14ac:dyDescent="0.2">
      <c r="B210" s="83"/>
      <c r="C210" s="83"/>
      <c r="D210" s="83"/>
      <c r="E210" s="83"/>
      <c r="F210" s="83"/>
    </row>
    <row r="211" spans="2:6" x14ac:dyDescent="0.2">
      <c r="B211" s="83"/>
      <c r="C211" s="83"/>
      <c r="D211" s="83"/>
      <c r="E211" s="83"/>
      <c r="F211" s="83"/>
    </row>
    <row r="212" spans="2:6" x14ac:dyDescent="0.2">
      <c r="B212" s="83"/>
      <c r="C212" s="83"/>
      <c r="D212" s="83"/>
      <c r="E212" s="83"/>
      <c r="F212" s="83"/>
    </row>
    <row r="213" spans="2:6" x14ac:dyDescent="0.2">
      <c r="B213" s="83"/>
      <c r="C213" s="83"/>
      <c r="D213" s="83"/>
      <c r="E213" s="83"/>
      <c r="F213" s="83"/>
    </row>
    <row r="214" spans="2:6" x14ac:dyDescent="0.2">
      <c r="B214" s="83"/>
      <c r="C214" s="83"/>
      <c r="D214" s="83"/>
      <c r="E214" s="83"/>
      <c r="F214" s="83"/>
    </row>
    <row r="215" spans="2:6" x14ac:dyDescent="0.2">
      <c r="B215" s="83"/>
      <c r="C215" s="83"/>
      <c r="D215" s="83"/>
      <c r="E215" s="83"/>
      <c r="F215" s="83"/>
    </row>
  </sheetData>
  <mergeCells count="6">
    <mergeCell ref="C7:K7"/>
    <mergeCell ref="C8:K8"/>
    <mergeCell ref="A19:F19"/>
    <mergeCell ref="G19:K19"/>
    <mergeCell ref="A20:F20"/>
    <mergeCell ref="G20:K2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43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-0.499984740745262"/>
  </sheetPr>
  <dimension ref="A1:W227"/>
  <sheetViews>
    <sheetView showGridLines="0" zoomScaleNormal="100" zoomScaleSheetLayoutView="100" workbookViewId="0">
      <selection activeCell="K57" sqref="K57"/>
    </sheetView>
  </sheetViews>
  <sheetFormatPr baseColWidth="10" defaultRowHeight="12.75" x14ac:dyDescent="0.2"/>
  <cols>
    <col min="1" max="1" width="1.85546875" style="52" customWidth="1"/>
    <col min="2" max="2" width="13" style="52" customWidth="1"/>
    <col min="3" max="8" width="10.42578125" style="52" customWidth="1"/>
    <col min="9" max="9" width="12.28515625" style="52" customWidth="1"/>
    <col min="10" max="10" width="11.140625" style="52" customWidth="1"/>
    <col min="11" max="11" width="11.5703125" style="52" customWidth="1"/>
    <col min="12" max="12" width="1.7109375" style="3" customWidth="1"/>
    <col min="13" max="13" width="6.140625" style="81" bestFit="1" customWidth="1"/>
    <col min="14" max="17" width="11.42578125" style="81"/>
    <col min="18" max="23" width="11.42578125" style="42"/>
    <col min="24" max="16384" width="11.42578125" style="43"/>
  </cols>
  <sheetData>
    <row r="1" spans="1:17" ht="33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M1" s="42"/>
      <c r="N1" s="1" t="s">
        <v>77</v>
      </c>
      <c r="O1" s="1"/>
      <c r="P1" s="1"/>
      <c r="Q1" s="42"/>
    </row>
    <row r="2" spans="1:17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M2" s="42"/>
      <c r="N2" s="95">
        <f>'[8]BD construcción mensual'!BN160</f>
        <v>1332</v>
      </c>
      <c r="O2" s="47">
        <v>42736</v>
      </c>
      <c r="P2" s="84">
        <v>0.93633333333333335</v>
      </c>
      <c r="Q2" s="42"/>
    </row>
    <row r="3" spans="1:17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M3" s="42"/>
      <c r="N3" s="95">
        <f>'[8]BD construcción mensual'!BN161</f>
        <v>1317</v>
      </c>
      <c r="O3" s="47">
        <v>42767</v>
      </c>
      <c r="P3" s="84">
        <v>0.91458333333333341</v>
      </c>
      <c r="Q3" s="42"/>
    </row>
    <row r="4" spans="1:17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M4" s="42"/>
      <c r="N4" s="95">
        <f>'[8]BD construcción mensual'!BN162</f>
        <v>993</v>
      </c>
      <c r="O4" s="47">
        <v>42795</v>
      </c>
      <c r="P4" s="84">
        <v>0.93941666666666668</v>
      </c>
      <c r="Q4" s="42"/>
    </row>
    <row r="5" spans="1:17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M5" s="42"/>
      <c r="N5" s="95">
        <f>'[8]BD construcción mensual'!BN163</f>
        <v>875</v>
      </c>
      <c r="O5" s="47">
        <v>42826</v>
      </c>
      <c r="P5" s="84">
        <v>0.99</v>
      </c>
      <c r="Q5" s="42"/>
    </row>
    <row r="6" spans="1:17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6"/>
      <c r="M6" s="42"/>
      <c r="N6" s="95">
        <f>'[8]BD construcción mensual'!BN164</f>
        <v>1622</v>
      </c>
      <c r="O6" s="47">
        <v>42856</v>
      </c>
      <c r="P6" s="84">
        <v>1.0035833333333333</v>
      </c>
      <c r="Q6" s="42"/>
    </row>
    <row r="7" spans="1:17" ht="14.25" x14ac:dyDescent="0.2">
      <c r="A7" s="44"/>
      <c r="B7" s="45"/>
      <c r="C7" s="363" t="s">
        <v>167</v>
      </c>
      <c r="D7" s="363"/>
      <c r="E7" s="363"/>
      <c r="F7" s="363"/>
      <c r="G7" s="363"/>
      <c r="H7" s="363"/>
      <c r="I7" s="363"/>
      <c r="J7" s="363"/>
      <c r="K7" s="363"/>
      <c r="L7" s="46"/>
      <c r="M7" s="42"/>
      <c r="N7" s="95">
        <f>'[8]BD construcción mensual'!BN165</f>
        <v>772</v>
      </c>
      <c r="O7" s="47">
        <v>42887</v>
      </c>
      <c r="P7" s="84">
        <v>1.0238333333333334</v>
      </c>
      <c r="Q7" s="42"/>
    </row>
    <row r="8" spans="1:17" x14ac:dyDescent="0.2">
      <c r="A8" s="44"/>
      <c r="B8" s="45"/>
      <c r="C8" s="348" t="str">
        <f>+CONCATENATE("número de viviendas mensual ",C11,"-",H11)</f>
        <v>número de viviendas mensual 2017-2022</v>
      </c>
      <c r="D8" s="348"/>
      <c r="E8" s="348"/>
      <c r="F8" s="348"/>
      <c r="G8" s="348"/>
      <c r="H8" s="348"/>
      <c r="I8" s="348"/>
      <c r="J8" s="348"/>
      <c r="K8" s="348"/>
      <c r="L8" s="46"/>
      <c r="M8" s="42"/>
      <c r="N8" s="95">
        <f>'[8]BD construcción mensual'!BN166</f>
        <v>1091</v>
      </c>
      <c r="O8" s="47">
        <v>42917</v>
      </c>
      <c r="P8" s="84">
        <v>1.03525</v>
      </c>
      <c r="Q8" s="42"/>
    </row>
    <row r="9" spans="1:17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51"/>
      <c r="L9" s="46"/>
      <c r="M9" s="42"/>
      <c r="N9" s="95">
        <f>'[8]BD construcción mensual'!BN167</f>
        <v>772</v>
      </c>
      <c r="O9" s="47">
        <v>42948</v>
      </c>
      <c r="P9" s="84">
        <v>1.0489166666666667</v>
      </c>
      <c r="Q9" s="42"/>
    </row>
    <row r="10" spans="1:17" ht="15.75" customHeight="1" x14ac:dyDescent="0.2">
      <c r="A10" s="44"/>
      <c r="C10" s="358" t="s">
        <v>30</v>
      </c>
      <c r="D10" s="358"/>
      <c r="E10" s="358"/>
      <c r="F10" s="358"/>
      <c r="G10" s="358"/>
      <c r="H10" s="358"/>
      <c r="I10" s="350" t="str">
        <f>+CONCATENATE("% Cambio   '",MID(H11,3,2),"/'",MID(G11,3,2))</f>
        <v>% Cambio   '22/'21</v>
      </c>
      <c r="J10" s="350" t="str">
        <f>+CONCATENATE("'",MID(H11,3,2)," como % de '",MID(G11,3,2))</f>
        <v>'22 como % de '21</v>
      </c>
      <c r="K10" s="350" t="str">
        <f>+CONCATENATE("% Cambio   '",MID(G11,3,2),"/'",MID(F11,3,2))</f>
        <v>% Cambio   '21/'20</v>
      </c>
      <c r="L10" s="46"/>
      <c r="M10" s="42"/>
      <c r="N10" s="95">
        <f>'[8]BD construcción mensual'!BN168</f>
        <v>850</v>
      </c>
      <c r="O10" s="47">
        <v>42979</v>
      </c>
      <c r="P10" s="84">
        <v>1.0994166666666667</v>
      </c>
      <c r="Q10" s="42"/>
    </row>
    <row r="11" spans="1:17" x14ac:dyDescent="0.2">
      <c r="A11" s="44"/>
      <c r="C11" s="53">
        <f>'Insumos importados'!C11</f>
        <v>2017</v>
      </c>
      <c r="D11" s="53">
        <f>'Insumos importados'!D11</f>
        <v>2018</v>
      </c>
      <c r="E11" s="53">
        <f>'Insumos importados'!E11</f>
        <v>2019</v>
      </c>
      <c r="F11" s="53">
        <f>'Insumos importados'!F11</f>
        <v>2020</v>
      </c>
      <c r="G11" s="53">
        <f>'Insumos importados'!G11</f>
        <v>2021</v>
      </c>
      <c r="H11" s="53">
        <f>'Insumos importados'!H11</f>
        <v>2022</v>
      </c>
      <c r="I11" s="350"/>
      <c r="J11" s="350"/>
      <c r="K11" s="350"/>
      <c r="L11" s="46"/>
      <c r="M11" s="54"/>
      <c r="N11" s="95">
        <f>'[8]BD construcción mensual'!BN169</f>
        <v>561</v>
      </c>
      <c r="O11" s="47">
        <v>43009</v>
      </c>
      <c r="P11" s="84">
        <v>1.1243333333333332</v>
      </c>
      <c r="Q11" s="42"/>
    </row>
    <row r="12" spans="1:17" ht="12" customHeight="1" x14ac:dyDescent="0.2">
      <c r="A12" s="44"/>
      <c r="C12" s="50"/>
      <c r="D12" s="50"/>
      <c r="E12" s="50"/>
      <c r="F12" s="50"/>
      <c r="G12" s="50"/>
      <c r="H12" s="50"/>
      <c r="I12" s="50"/>
      <c r="J12" s="50"/>
      <c r="K12" s="50"/>
      <c r="L12" s="46"/>
      <c r="M12" s="42"/>
      <c r="N12" s="95">
        <f>'[8]BD construcción mensual'!BN170</f>
        <v>593</v>
      </c>
      <c r="O12" s="47">
        <v>43040</v>
      </c>
      <c r="P12" s="84">
        <f>+(AVERAGE(N2:N12))/1000</f>
        <v>0.97981818181818192</v>
      </c>
      <c r="Q12" s="42"/>
    </row>
    <row r="13" spans="1:17" x14ac:dyDescent="0.2">
      <c r="A13" s="44"/>
      <c r="B13" s="3" t="s">
        <v>46</v>
      </c>
      <c r="C13" s="100">
        <f>N2</f>
        <v>1332</v>
      </c>
      <c r="D13" s="100">
        <f>N14</f>
        <v>1833</v>
      </c>
      <c r="E13" s="100">
        <f>N26</f>
        <v>1107</v>
      </c>
      <c r="F13" s="100">
        <f>N38</f>
        <v>3198</v>
      </c>
      <c r="G13" s="100">
        <f>N50</f>
        <v>2668</v>
      </c>
      <c r="H13" s="100">
        <f t="shared" ref="H13:H18" si="0">N62</f>
        <v>2668</v>
      </c>
      <c r="I13" s="55">
        <f t="shared" ref="I13" si="1">+((H13/G13)-1)*100</f>
        <v>0</v>
      </c>
      <c r="J13" s="55">
        <f t="shared" ref="J13" si="2">+(H13/G13)*100</f>
        <v>100</v>
      </c>
      <c r="K13" s="55">
        <f t="shared" ref="K13:K18" si="3">+((G13/F13)-1)*100</f>
        <v>-16.572858036272674</v>
      </c>
      <c r="L13" s="46"/>
      <c r="M13" s="56">
        <f>+IF(H13&lt;&gt;"",1,"")</f>
        <v>1</v>
      </c>
      <c r="N13" s="95">
        <f>'[8]BD construcción mensual'!BN171</f>
        <v>890</v>
      </c>
      <c r="O13" s="47">
        <v>43070</v>
      </c>
      <c r="P13" s="84">
        <f t="shared" ref="P13:P44" si="4">+(AVERAGE(N2:N13))/1000</f>
        <v>0.97233333333333338</v>
      </c>
      <c r="Q13" s="42"/>
    </row>
    <row r="14" spans="1:17" x14ac:dyDescent="0.2">
      <c r="A14" s="44"/>
      <c r="B14" s="3" t="s">
        <v>47</v>
      </c>
      <c r="C14" s="100">
        <f t="shared" ref="C14:C24" si="5">N3</f>
        <v>1317</v>
      </c>
      <c r="D14" s="100">
        <f t="shared" ref="D14:D24" si="6">N15</f>
        <v>1755</v>
      </c>
      <c r="E14" s="100">
        <f t="shared" ref="E14:E24" si="7">N27</f>
        <v>1539</v>
      </c>
      <c r="F14" s="100">
        <f t="shared" ref="F14:F24" si="8">N39</f>
        <v>2530</v>
      </c>
      <c r="G14" s="100">
        <f t="shared" ref="G14:G24" si="9">N51</f>
        <v>3225</v>
      </c>
      <c r="H14" s="100">
        <f t="shared" si="0"/>
        <v>3326</v>
      </c>
      <c r="I14" s="55">
        <f t="shared" ref="I14" si="10">+((H14/G14)-1)*100</f>
        <v>3.1317829457364388</v>
      </c>
      <c r="J14" s="55">
        <f t="shared" ref="J14" si="11">+(H14/G14)*100</f>
        <v>103.13178294573643</v>
      </c>
      <c r="K14" s="55">
        <f t="shared" si="3"/>
        <v>27.470355731225293</v>
      </c>
      <c r="L14" s="46"/>
      <c r="M14" s="56">
        <f t="shared" ref="M14:M24" si="12">+IF(H14&lt;&gt;"",1,"")</f>
        <v>1</v>
      </c>
      <c r="N14" s="95">
        <f>'[8]BD construcción mensual'!BN172</f>
        <v>1833</v>
      </c>
      <c r="O14" s="47">
        <v>43101</v>
      </c>
      <c r="P14" s="84">
        <f t="shared" si="4"/>
        <v>1.0140833333333334</v>
      </c>
      <c r="Q14" s="42"/>
    </row>
    <row r="15" spans="1:17" x14ac:dyDescent="0.2">
      <c r="A15" s="44"/>
      <c r="B15" s="3" t="s">
        <v>48</v>
      </c>
      <c r="C15" s="100">
        <f t="shared" si="5"/>
        <v>993</v>
      </c>
      <c r="D15" s="100">
        <f t="shared" si="6"/>
        <v>1412</v>
      </c>
      <c r="E15" s="100">
        <f t="shared" si="7"/>
        <v>911</v>
      </c>
      <c r="F15" s="100">
        <f t="shared" si="8"/>
        <v>1281</v>
      </c>
      <c r="G15" s="100">
        <f t="shared" si="9"/>
        <v>4224</v>
      </c>
      <c r="H15" s="100">
        <f t="shared" si="0"/>
        <v>3218</v>
      </c>
      <c r="I15" s="55">
        <f t="shared" ref="I15" si="13">+((H15/G15)-1)*100</f>
        <v>-23.816287878787879</v>
      </c>
      <c r="J15" s="55">
        <f t="shared" ref="J15" si="14">+(H15/G15)*100</f>
        <v>76.183712121212125</v>
      </c>
      <c r="K15" s="55">
        <f t="shared" si="3"/>
        <v>229.74238875878223</v>
      </c>
      <c r="L15" s="46"/>
      <c r="M15" s="56">
        <f t="shared" si="12"/>
        <v>1</v>
      </c>
      <c r="N15" s="95">
        <f>'[8]BD construcción mensual'!BN173</f>
        <v>1755</v>
      </c>
      <c r="O15" s="47">
        <v>43132</v>
      </c>
      <c r="P15" s="84">
        <f t="shared" si="4"/>
        <v>1.0505833333333332</v>
      </c>
      <c r="Q15" s="42"/>
    </row>
    <row r="16" spans="1:17" x14ac:dyDescent="0.2">
      <c r="A16" s="44"/>
      <c r="B16" s="3" t="s">
        <v>49</v>
      </c>
      <c r="C16" s="100">
        <f t="shared" si="5"/>
        <v>875</v>
      </c>
      <c r="D16" s="100">
        <f t="shared" si="6"/>
        <v>1115</v>
      </c>
      <c r="E16" s="100">
        <f t="shared" si="7"/>
        <v>1571</v>
      </c>
      <c r="F16" s="100">
        <f t="shared" si="8"/>
        <v>449</v>
      </c>
      <c r="G16" s="100">
        <f t="shared" si="9"/>
        <v>2577</v>
      </c>
      <c r="H16" s="100">
        <f t="shared" si="0"/>
        <v>3929</v>
      </c>
      <c r="I16" s="55">
        <f t="shared" ref="I16" si="15">+((H16/G16)-1)*100</f>
        <v>52.464105549088089</v>
      </c>
      <c r="J16" s="55">
        <f t="shared" ref="J16" si="16">+(H16/G16)*100</f>
        <v>152.46410554908809</v>
      </c>
      <c r="K16" s="55">
        <f t="shared" si="3"/>
        <v>473.94209354120267</v>
      </c>
      <c r="L16" s="46"/>
      <c r="M16" s="56">
        <f t="shared" si="12"/>
        <v>1</v>
      </c>
      <c r="N16" s="95">
        <f>'[8]BD construcción mensual'!BN174</f>
        <v>1412</v>
      </c>
      <c r="O16" s="47">
        <v>43160</v>
      </c>
      <c r="P16" s="84">
        <f t="shared" si="4"/>
        <v>1.0854999999999999</v>
      </c>
      <c r="Q16" s="42"/>
    </row>
    <row r="17" spans="1:17" x14ac:dyDescent="0.2">
      <c r="A17" s="44"/>
      <c r="B17" s="3" t="s">
        <v>50</v>
      </c>
      <c r="C17" s="100">
        <f t="shared" si="5"/>
        <v>1622</v>
      </c>
      <c r="D17" s="100">
        <f t="shared" si="6"/>
        <v>1752</v>
      </c>
      <c r="E17" s="100">
        <f t="shared" si="7"/>
        <v>2504</v>
      </c>
      <c r="F17" s="100">
        <f t="shared" si="8"/>
        <v>792</v>
      </c>
      <c r="G17" s="100">
        <f t="shared" si="9"/>
        <v>2729</v>
      </c>
      <c r="H17" s="100">
        <f t="shared" si="0"/>
        <v>3893</v>
      </c>
      <c r="I17" s="55">
        <f t="shared" ref="I17" si="17">+((H17/G17)-1)*100</f>
        <v>42.652986441920127</v>
      </c>
      <c r="J17" s="55">
        <f t="shared" ref="J17" si="18">+(H17/G17)*100</f>
        <v>142.65298644192012</v>
      </c>
      <c r="K17" s="55">
        <f t="shared" si="3"/>
        <v>244.57070707070704</v>
      </c>
      <c r="L17" s="46"/>
      <c r="M17" s="56">
        <f t="shared" si="12"/>
        <v>1</v>
      </c>
      <c r="N17" s="95">
        <f>'[8]BD construcción mensual'!BN175</f>
        <v>1115</v>
      </c>
      <c r="O17" s="47">
        <v>43191</v>
      </c>
      <c r="P17" s="84">
        <f t="shared" si="4"/>
        <v>1.1054999999999999</v>
      </c>
      <c r="Q17" s="42"/>
    </row>
    <row r="18" spans="1:17" x14ac:dyDescent="0.2">
      <c r="A18" s="44"/>
      <c r="B18" s="3" t="s">
        <v>51</v>
      </c>
      <c r="C18" s="100">
        <f t="shared" si="5"/>
        <v>772</v>
      </c>
      <c r="D18" s="100">
        <f t="shared" si="6"/>
        <v>1522</v>
      </c>
      <c r="E18" s="100">
        <f t="shared" si="7"/>
        <v>1763</v>
      </c>
      <c r="F18" s="100">
        <f t="shared" si="8"/>
        <v>1843</v>
      </c>
      <c r="G18" s="100">
        <f t="shared" si="9"/>
        <v>3059</v>
      </c>
      <c r="H18" s="100">
        <f t="shared" si="0"/>
        <v>3348</v>
      </c>
      <c r="I18" s="55">
        <f t="shared" ref="I18" si="19">+((H18/G18)-1)*100</f>
        <v>9.4475318731611644</v>
      </c>
      <c r="J18" s="55">
        <f t="shared" ref="J18" si="20">+(H18/G18)*100</f>
        <v>109.44753187316117</v>
      </c>
      <c r="K18" s="55">
        <f t="shared" si="3"/>
        <v>65.979381443298976</v>
      </c>
      <c r="L18" s="46"/>
      <c r="M18" s="56">
        <f t="shared" si="12"/>
        <v>1</v>
      </c>
      <c r="N18" s="95">
        <f>'[8]BD construcción mensual'!BN176</f>
        <v>1752</v>
      </c>
      <c r="O18" s="47">
        <v>43221</v>
      </c>
      <c r="P18" s="84">
        <f t="shared" si="4"/>
        <v>1.1163333333333332</v>
      </c>
      <c r="Q18" s="42"/>
    </row>
    <row r="19" spans="1:17" x14ac:dyDescent="0.2">
      <c r="A19" s="44"/>
      <c r="B19" s="3" t="s">
        <v>52</v>
      </c>
      <c r="C19" s="100">
        <f t="shared" si="5"/>
        <v>1091</v>
      </c>
      <c r="D19" s="100">
        <f t="shared" si="6"/>
        <v>1000</v>
      </c>
      <c r="E19" s="100">
        <f t="shared" si="7"/>
        <v>2028</v>
      </c>
      <c r="F19" s="100">
        <f t="shared" si="8"/>
        <v>2703</v>
      </c>
      <c r="G19" s="100">
        <f t="shared" si="9"/>
        <v>2985</v>
      </c>
      <c r="H19" s="100">
        <f t="shared" ref="H19" si="21">N68</f>
        <v>2773</v>
      </c>
      <c r="I19" s="55">
        <f t="shared" ref="I19" si="22">+((H19/G19)-1)*100</f>
        <v>-7.1021775544388603</v>
      </c>
      <c r="J19" s="55">
        <f t="shared" ref="J19" si="23">+(H19/G19)*100</f>
        <v>92.897822445561147</v>
      </c>
      <c r="K19" s="55">
        <f t="shared" ref="K19" si="24">+((G19/F19)-1)*100</f>
        <v>10.432852386237524</v>
      </c>
      <c r="L19" s="46"/>
      <c r="M19" s="56">
        <f t="shared" si="12"/>
        <v>1</v>
      </c>
      <c r="N19" s="95">
        <f>'[8]BD construcción mensual'!BN177</f>
        <v>1522</v>
      </c>
      <c r="O19" s="47">
        <v>43252</v>
      </c>
      <c r="P19" s="84">
        <f t="shared" si="4"/>
        <v>1.1788333333333332</v>
      </c>
      <c r="Q19" s="42"/>
    </row>
    <row r="20" spans="1:17" x14ac:dyDescent="0.2">
      <c r="A20" s="44"/>
      <c r="B20" s="3" t="s">
        <v>53</v>
      </c>
      <c r="C20" s="100">
        <f t="shared" si="5"/>
        <v>772</v>
      </c>
      <c r="D20" s="100">
        <f t="shared" si="6"/>
        <v>1960</v>
      </c>
      <c r="E20" s="100">
        <f t="shared" si="7"/>
        <v>1647</v>
      </c>
      <c r="F20" s="100">
        <f t="shared" si="8"/>
        <v>2667</v>
      </c>
      <c r="G20" s="100">
        <f t="shared" si="9"/>
        <v>3211</v>
      </c>
      <c r="H20" s="100">
        <f t="shared" ref="H20" si="25">N69</f>
        <v>3088</v>
      </c>
      <c r="I20" s="55">
        <f t="shared" ref="I20" si="26">+((H20/G20)-1)*100</f>
        <v>-3.8305823730924948</v>
      </c>
      <c r="J20" s="55">
        <f t="shared" ref="J20" si="27">+(H20/G20)*100</f>
        <v>96.169417626907503</v>
      </c>
      <c r="K20" s="55">
        <f t="shared" ref="K20" si="28">+((G20/F20)-1)*100</f>
        <v>20.397450318710163</v>
      </c>
      <c r="L20" s="46"/>
      <c r="M20" s="56">
        <f t="shared" si="12"/>
        <v>1</v>
      </c>
      <c r="N20" s="95">
        <f>'[8]BD construcción mensual'!BN178</f>
        <v>1000</v>
      </c>
      <c r="O20" s="47">
        <v>43282</v>
      </c>
      <c r="P20" s="84">
        <f t="shared" si="4"/>
        <v>1.1712499999999999</v>
      </c>
      <c r="Q20" s="42"/>
    </row>
    <row r="21" spans="1:17" x14ac:dyDescent="0.2">
      <c r="A21" s="44"/>
      <c r="B21" s="3" t="s">
        <v>54</v>
      </c>
      <c r="C21" s="100">
        <f t="shared" si="5"/>
        <v>850</v>
      </c>
      <c r="D21" s="100">
        <f t="shared" si="6"/>
        <v>2005</v>
      </c>
      <c r="E21" s="100">
        <f t="shared" si="7"/>
        <v>1533</v>
      </c>
      <c r="F21" s="100">
        <f t="shared" si="8"/>
        <v>3126</v>
      </c>
      <c r="G21" s="100">
        <f t="shared" si="9"/>
        <v>3293</v>
      </c>
      <c r="H21" s="100">
        <f t="shared" ref="H21" si="29">N70</f>
        <v>2836</v>
      </c>
      <c r="I21" s="55">
        <f t="shared" ref="I21" si="30">+((H21/G21)-1)*100</f>
        <v>-13.877922866686909</v>
      </c>
      <c r="J21" s="55">
        <f t="shared" ref="J21" si="31">+(H21/G21)*100</f>
        <v>86.122077133313084</v>
      </c>
      <c r="K21" s="55">
        <f t="shared" ref="K21" si="32">+((G21/F21)-1)*100</f>
        <v>5.3422904670505478</v>
      </c>
      <c r="L21" s="46"/>
      <c r="M21" s="56">
        <f t="shared" si="12"/>
        <v>1</v>
      </c>
      <c r="N21" s="95">
        <f>'[8]BD construcción mensual'!BN179</f>
        <v>1960</v>
      </c>
      <c r="O21" s="47">
        <v>43313</v>
      </c>
      <c r="P21" s="84">
        <f t="shared" si="4"/>
        <v>1.2702500000000001</v>
      </c>
      <c r="Q21" s="42"/>
    </row>
    <row r="22" spans="1:17" x14ac:dyDescent="0.2">
      <c r="A22" s="44"/>
      <c r="B22" s="3" t="s">
        <v>55</v>
      </c>
      <c r="C22" s="100">
        <f t="shared" si="5"/>
        <v>561</v>
      </c>
      <c r="D22" s="100">
        <f t="shared" si="6"/>
        <v>1423</v>
      </c>
      <c r="E22" s="100">
        <f t="shared" si="7"/>
        <v>1320</v>
      </c>
      <c r="F22" s="100">
        <f t="shared" si="8"/>
        <v>3370</v>
      </c>
      <c r="G22" s="100">
        <f t="shared" si="9"/>
        <v>2959</v>
      </c>
      <c r="H22" s="163">
        <f>N71</f>
        <v>2944</v>
      </c>
      <c r="I22" s="57">
        <f>+((H22/G22)-1)*100</f>
        <v>-0.50692801622169714</v>
      </c>
      <c r="J22" s="57">
        <f>+(H22/G22)*100</f>
        <v>99.493071983778307</v>
      </c>
      <c r="K22" s="57">
        <f>+((G22/F22)-1)*100</f>
        <v>-12.195845697329377</v>
      </c>
      <c r="L22" s="46"/>
      <c r="M22" s="56">
        <f t="shared" si="12"/>
        <v>1</v>
      </c>
      <c r="N22" s="95">
        <f>'[8]BD construcción mensual'!BN180</f>
        <v>2005</v>
      </c>
      <c r="O22" s="47">
        <v>43344</v>
      </c>
      <c r="P22" s="84">
        <f t="shared" si="4"/>
        <v>1.3665</v>
      </c>
      <c r="Q22" s="42"/>
    </row>
    <row r="23" spans="1:17" x14ac:dyDescent="0.2">
      <c r="A23" s="44"/>
      <c r="B23" s="3" t="s">
        <v>56</v>
      </c>
      <c r="C23" s="100">
        <f t="shared" si="5"/>
        <v>593</v>
      </c>
      <c r="D23" s="100">
        <f t="shared" si="6"/>
        <v>1963</v>
      </c>
      <c r="E23" s="100">
        <f t="shared" si="7"/>
        <v>3255</v>
      </c>
      <c r="F23" s="100">
        <f t="shared" si="8"/>
        <v>3511</v>
      </c>
      <c r="G23" s="100">
        <f t="shared" si="9"/>
        <v>3577</v>
      </c>
      <c r="H23" s="55"/>
      <c r="I23" s="55"/>
      <c r="J23" s="55"/>
      <c r="K23" s="55">
        <f t="shared" ref="K23:K24" si="33">+((G23/F23)-1)*100</f>
        <v>1.8798063229849005</v>
      </c>
      <c r="L23" s="46"/>
      <c r="M23" s="56" t="str">
        <f t="shared" si="12"/>
        <v/>
      </c>
      <c r="N23" s="95">
        <f>'[8]BD construcción mensual'!BN181</f>
        <v>1423</v>
      </c>
      <c r="O23" s="47">
        <v>43374</v>
      </c>
      <c r="P23" s="84">
        <f t="shared" si="4"/>
        <v>1.4383333333333332</v>
      </c>
      <c r="Q23" s="42"/>
    </row>
    <row r="24" spans="1:17" x14ac:dyDescent="0.2">
      <c r="A24" s="44"/>
      <c r="B24" s="3" t="s">
        <v>57</v>
      </c>
      <c r="C24" s="100">
        <f t="shared" si="5"/>
        <v>890</v>
      </c>
      <c r="D24" s="100">
        <f t="shared" si="6"/>
        <v>1452</v>
      </c>
      <c r="E24" s="100">
        <f t="shared" si="7"/>
        <v>3870</v>
      </c>
      <c r="F24" s="100">
        <f t="shared" si="8"/>
        <v>3899</v>
      </c>
      <c r="G24" s="100">
        <f t="shared" si="9"/>
        <v>2758</v>
      </c>
      <c r="H24" s="55"/>
      <c r="I24" s="55"/>
      <c r="J24" s="55"/>
      <c r="K24" s="55">
        <f t="shared" si="33"/>
        <v>-29.263913824057454</v>
      </c>
      <c r="L24" s="46"/>
      <c r="M24" s="56" t="str">
        <f t="shared" si="12"/>
        <v/>
      </c>
      <c r="N24" s="95">
        <f>'[8]BD construcción mensual'!BN182</f>
        <v>1963</v>
      </c>
      <c r="O24" s="47">
        <v>43405</v>
      </c>
      <c r="P24" s="84">
        <f t="shared" si="4"/>
        <v>1.5525</v>
      </c>
      <c r="Q24" s="42"/>
    </row>
    <row r="25" spans="1:17" x14ac:dyDescent="0.2">
      <c r="A25" s="44"/>
      <c r="B25" s="61" t="s">
        <v>58</v>
      </c>
      <c r="C25" s="101">
        <f t="shared" ref="C25:H25" si="34">+SUM(C13:C24)</f>
        <v>11668</v>
      </c>
      <c r="D25" s="101">
        <f t="shared" si="34"/>
        <v>19192</v>
      </c>
      <c r="E25" s="101">
        <f t="shared" si="34"/>
        <v>23048</v>
      </c>
      <c r="F25" s="101">
        <f t="shared" si="34"/>
        <v>29369</v>
      </c>
      <c r="G25" s="101">
        <f t="shared" si="34"/>
        <v>37265</v>
      </c>
      <c r="H25" s="101">
        <f t="shared" si="34"/>
        <v>32023</v>
      </c>
      <c r="I25" s="60"/>
      <c r="J25" s="60"/>
      <c r="K25" s="60"/>
      <c r="L25" s="46"/>
      <c r="M25" s="42"/>
      <c r="N25" s="95">
        <f>'[8]BD construcción mensual'!BN183</f>
        <v>1452</v>
      </c>
      <c r="O25" s="47">
        <v>43435</v>
      </c>
      <c r="P25" s="84">
        <f t="shared" si="4"/>
        <v>1.5993333333333333</v>
      </c>
      <c r="Q25" s="42"/>
    </row>
    <row r="26" spans="1:17" x14ac:dyDescent="0.2">
      <c r="A26" s="44"/>
      <c r="B26" s="61" t="s">
        <v>59</v>
      </c>
      <c r="C26" s="92"/>
      <c r="D26" s="62">
        <f t="shared" ref="D26:H26" si="35">+((D25/C25)-1)*100</f>
        <v>64.484058964689737</v>
      </c>
      <c r="E26" s="62">
        <f t="shared" si="35"/>
        <v>20.09170487703209</v>
      </c>
      <c r="F26" s="62">
        <f t="shared" si="35"/>
        <v>27.425373134328357</v>
      </c>
      <c r="G26" s="62">
        <f t="shared" si="35"/>
        <v>26.885491504647764</v>
      </c>
      <c r="H26" s="62">
        <f t="shared" si="35"/>
        <v>-14.066818730712461</v>
      </c>
      <c r="I26" s="60"/>
      <c r="J26" s="60"/>
      <c r="K26" s="60"/>
      <c r="L26" s="46"/>
      <c r="M26" s="42"/>
      <c r="N26" s="95">
        <f>'[8]BD construcción mensual'!BN184</f>
        <v>1107</v>
      </c>
      <c r="O26" s="47">
        <v>43466</v>
      </c>
      <c r="P26" s="84">
        <f t="shared" si="4"/>
        <v>1.5388333333333333</v>
      </c>
      <c r="Q26" s="42"/>
    </row>
    <row r="27" spans="1:17" x14ac:dyDescent="0.2">
      <c r="A27" s="44"/>
      <c r="B27" s="3"/>
      <c r="C27" s="58"/>
      <c r="D27" s="58"/>
      <c r="E27" s="58"/>
      <c r="F27" s="58"/>
      <c r="G27" s="58"/>
      <c r="H27" s="59"/>
      <c r="I27" s="65"/>
      <c r="J27" s="65"/>
      <c r="K27" s="65"/>
      <c r="L27" s="46"/>
      <c r="M27" s="42"/>
      <c r="N27" s="95">
        <f>'[8]BD construcción mensual'!BN185</f>
        <v>1539</v>
      </c>
      <c r="O27" s="47">
        <v>43497</v>
      </c>
      <c r="P27" s="84">
        <f t="shared" si="4"/>
        <v>1.5208333333333333</v>
      </c>
      <c r="Q27" s="42"/>
    </row>
    <row r="28" spans="1:17" x14ac:dyDescent="0.2">
      <c r="A28" s="44"/>
      <c r="B28" s="61" t="s">
        <v>26</v>
      </c>
      <c r="C28" s="101">
        <f t="shared" ref="C28:H28" si="36">+SUMPRODUCT(C13:C24,$M$13:$M$24)</f>
        <v>10185</v>
      </c>
      <c r="D28" s="101">
        <f t="shared" si="36"/>
        <v>15777</v>
      </c>
      <c r="E28" s="101">
        <f>+SUMPRODUCT(E13:E24,$M$13:$M$24)</f>
        <v>15923</v>
      </c>
      <c r="F28" s="101">
        <f t="shared" si="36"/>
        <v>21959</v>
      </c>
      <c r="G28" s="101">
        <f t="shared" si="36"/>
        <v>30930</v>
      </c>
      <c r="H28" s="163">
        <f t="shared" si="36"/>
        <v>32023</v>
      </c>
      <c r="I28" s="57">
        <f>+((H28/G28)-1)*100</f>
        <v>3.5337859683155504</v>
      </c>
      <c r="J28" s="57">
        <f>+(H28/G28)*100</f>
        <v>103.53378596831556</v>
      </c>
      <c r="K28" s="57">
        <f>+((G28/F28)-1)*100</f>
        <v>40.853408625165088</v>
      </c>
      <c r="L28" s="46"/>
      <c r="M28" s="42"/>
      <c r="N28" s="95">
        <f>'[8]BD construcción mensual'!BN186</f>
        <v>911</v>
      </c>
      <c r="O28" s="47">
        <v>43525</v>
      </c>
      <c r="P28" s="84">
        <f t="shared" si="4"/>
        <v>1.4790833333333333</v>
      </c>
      <c r="Q28" s="42"/>
    </row>
    <row r="29" spans="1:17" x14ac:dyDescent="0.2">
      <c r="A29" s="44"/>
      <c r="B29" s="61" t="s">
        <v>59</v>
      </c>
      <c r="C29" s="92"/>
      <c r="D29" s="62">
        <f t="shared" ref="D29:E29" si="37">+((D28/C28)-1)*100</f>
        <v>54.904270986745217</v>
      </c>
      <c r="E29" s="62">
        <f t="shared" si="37"/>
        <v>0.92539773087405575</v>
      </c>
      <c r="F29" s="62">
        <f>+((F28/E28)-1)*100</f>
        <v>37.907429504490352</v>
      </c>
      <c r="G29" s="62">
        <f>+((G28/F28)-1)*100</f>
        <v>40.853408625165088</v>
      </c>
      <c r="H29" s="57">
        <f>+((H28/G28)-1)*100</f>
        <v>3.5337859683155504</v>
      </c>
      <c r="I29" s="63"/>
      <c r="J29" s="63"/>
      <c r="K29" s="63"/>
      <c r="L29" s="46"/>
      <c r="M29" s="42"/>
      <c r="N29" s="95">
        <f>'[8]BD construcción mensual'!BN187</f>
        <v>1571</v>
      </c>
      <c r="O29" s="47">
        <v>43556</v>
      </c>
      <c r="P29" s="84">
        <f t="shared" si="4"/>
        <v>1.5170833333333333</v>
      </c>
      <c r="Q29" s="42"/>
    </row>
    <row r="30" spans="1:17" ht="12" customHeight="1" x14ac:dyDescent="0.2">
      <c r="A30" s="44"/>
      <c r="C30" s="64"/>
      <c r="D30" s="64"/>
      <c r="E30" s="64"/>
      <c r="F30" s="64"/>
      <c r="G30" s="59"/>
      <c r="H30" s="59"/>
      <c r="I30" s="65"/>
      <c r="J30" s="65"/>
      <c r="K30" s="65"/>
      <c r="L30" s="46"/>
      <c r="M30" s="42"/>
      <c r="N30" s="95">
        <f>'[8]BD construcción mensual'!BN188</f>
        <v>2504</v>
      </c>
      <c r="O30" s="47">
        <v>43586</v>
      </c>
      <c r="P30" s="84">
        <f t="shared" si="4"/>
        <v>1.57975</v>
      </c>
      <c r="Q30" s="42"/>
    </row>
    <row r="31" spans="1:17" ht="12" customHeight="1" x14ac:dyDescent="0.2">
      <c r="A31" s="44"/>
      <c r="C31" s="64"/>
      <c r="D31" s="64"/>
      <c r="E31" s="64"/>
      <c r="F31" s="64"/>
      <c r="G31" s="59"/>
      <c r="H31" s="59"/>
      <c r="I31" s="65"/>
      <c r="J31" s="65"/>
      <c r="K31" s="65"/>
      <c r="L31" s="46"/>
      <c r="M31" s="42"/>
      <c r="N31" s="95">
        <f>'[8]BD construcción mensual'!BN189</f>
        <v>1763</v>
      </c>
      <c r="O31" s="47">
        <v>43617</v>
      </c>
      <c r="P31" s="84">
        <f t="shared" si="4"/>
        <v>1.5998333333333332</v>
      </c>
      <c r="Q31" s="42"/>
    </row>
    <row r="32" spans="1:17" ht="14.25" x14ac:dyDescent="0.2">
      <c r="A32" s="44"/>
      <c r="B32" s="66"/>
      <c r="C32" s="363" t="s">
        <v>145</v>
      </c>
      <c r="D32" s="363"/>
      <c r="E32" s="363"/>
      <c r="F32" s="363"/>
      <c r="G32" s="363"/>
      <c r="H32" s="363"/>
      <c r="I32" s="363"/>
      <c r="J32" s="363"/>
      <c r="K32" s="49"/>
      <c r="L32" s="46"/>
      <c r="M32" s="42"/>
      <c r="N32" s="95">
        <f>'[8]BD construcción mensual'!BN190</f>
        <v>2028</v>
      </c>
      <c r="O32" s="47">
        <v>43647</v>
      </c>
      <c r="P32" s="84">
        <f t="shared" si="4"/>
        <v>1.6855</v>
      </c>
      <c r="Q32" s="42"/>
    </row>
    <row r="33" spans="1:23" x14ac:dyDescent="0.2">
      <c r="A33" s="68"/>
      <c r="C33" s="354" t="str">
        <f>+CONCATENATE("miles de viviendas, promedio móvil 12 meses ",D11,"-",H11)</f>
        <v>miles de viviendas, promedio móvil 12 meses 2018-2022</v>
      </c>
      <c r="D33" s="354"/>
      <c r="E33" s="354"/>
      <c r="F33" s="354"/>
      <c r="G33" s="354"/>
      <c r="H33" s="354"/>
      <c r="I33" s="354"/>
      <c r="J33" s="354"/>
      <c r="K33" s="89"/>
      <c r="L33" s="46"/>
      <c r="M33" s="42"/>
      <c r="N33" s="95">
        <f>'[8]BD construcción mensual'!BN191</f>
        <v>1647</v>
      </c>
      <c r="O33" s="47">
        <v>43678</v>
      </c>
      <c r="P33" s="84">
        <f t="shared" si="4"/>
        <v>1.6594166666666668</v>
      </c>
      <c r="Q33" s="42"/>
    </row>
    <row r="34" spans="1:23" x14ac:dyDescent="0.2">
      <c r="A34" s="68"/>
      <c r="C34" s="69"/>
      <c r="D34" s="69"/>
      <c r="E34" s="69"/>
      <c r="F34" s="69"/>
      <c r="G34" s="70"/>
      <c r="H34" s="70"/>
      <c r="I34" s="71"/>
      <c r="J34" s="71"/>
      <c r="K34" s="71"/>
      <c r="L34" s="46"/>
      <c r="M34" s="42"/>
      <c r="N34" s="95">
        <f>'[8]BD construcción mensual'!BN192</f>
        <v>1533</v>
      </c>
      <c r="O34" s="47">
        <v>43709</v>
      </c>
      <c r="P34" s="84">
        <f t="shared" si="4"/>
        <v>1.6200833333333333</v>
      </c>
      <c r="Q34" s="42"/>
    </row>
    <row r="35" spans="1:23" x14ac:dyDescent="0.2">
      <c r="A35" s="68"/>
      <c r="C35" s="69"/>
      <c r="D35" s="69"/>
      <c r="E35" s="69"/>
      <c r="F35" s="69"/>
      <c r="G35" s="70"/>
      <c r="H35" s="70"/>
      <c r="I35" s="71"/>
      <c r="J35" s="71"/>
      <c r="K35" s="71"/>
      <c r="L35" s="46"/>
      <c r="M35" s="42"/>
      <c r="N35" s="95">
        <f>'[8]BD construcción mensual'!BN193</f>
        <v>1320</v>
      </c>
      <c r="O35" s="47">
        <v>43739</v>
      </c>
      <c r="P35" s="84">
        <f t="shared" si="4"/>
        <v>1.6114999999999999</v>
      </c>
      <c r="Q35" s="42"/>
    </row>
    <row r="36" spans="1:23" x14ac:dyDescent="0.2">
      <c r="A36" s="68"/>
      <c r="C36" s="69"/>
      <c r="D36" s="69"/>
      <c r="E36" s="69"/>
      <c r="F36" s="69"/>
      <c r="G36" s="70"/>
      <c r="H36" s="70"/>
      <c r="I36" s="71"/>
      <c r="J36" s="71"/>
      <c r="K36" s="71"/>
      <c r="L36" s="46"/>
      <c r="M36" s="42"/>
      <c r="N36" s="95">
        <f>'[8]BD construcción mensual'!BN194</f>
        <v>3255</v>
      </c>
      <c r="O36" s="47">
        <v>43770</v>
      </c>
      <c r="P36" s="84">
        <f t="shared" si="4"/>
        <v>1.7191666666666667</v>
      </c>
      <c r="Q36" s="42"/>
    </row>
    <row r="37" spans="1:23" x14ac:dyDescent="0.2">
      <c r="A37" s="68"/>
      <c r="C37" s="69"/>
      <c r="D37" s="69"/>
      <c r="E37" s="69"/>
      <c r="F37" s="69"/>
      <c r="G37" s="70"/>
      <c r="H37" s="70"/>
      <c r="I37" s="71"/>
      <c r="J37" s="71"/>
      <c r="K37" s="71"/>
      <c r="L37" s="46"/>
      <c r="M37" s="42"/>
      <c r="N37" s="95">
        <f>'[8]BD construcción mensual'!BN195</f>
        <v>3870</v>
      </c>
      <c r="O37" s="47">
        <v>43800</v>
      </c>
      <c r="P37" s="84">
        <f t="shared" si="4"/>
        <v>1.9206666666666667</v>
      </c>
      <c r="Q37" s="42"/>
    </row>
    <row r="38" spans="1:23" x14ac:dyDescent="0.2">
      <c r="A38" s="68"/>
      <c r="C38" s="69"/>
      <c r="D38" s="69"/>
      <c r="E38" s="69"/>
      <c r="F38" s="69"/>
      <c r="G38" s="70"/>
      <c r="H38" s="70"/>
      <c r="I38" s="71"/>
      <c r="J38" s="71"/>
      <c r="K38" s="71"/>
      <c r="L38" s="46"/>
      <c r="M38" s="42"/>
      <c r="N38" s="95">
        <f>'[8]BD construcción mensual'!BN196</f>
        <v>3198</v>
      </c>
      <c r="O38" s="47">
        <v>43831</v>
      </c>
      <c r="P38" s="84">
        <f t="shared" si="4"/>
        <v>2.0949166666666663</v>
      </c>
      <c r="Q38" s="42"/>
    </row>
    <row r="39" spans="1:23" x14ac:dyDescent="0.2">
      <c r="A39" s="68"/>
      <c r="C39" s="69"/>
      <c r="D39" s="69"/>
      <c r="E39" s="69"/>
      <c r="F39" s="69"/>
      <c r="G39" s="70"/>
      <c r="H39" s="70"/>
      <c r="I39" s="71"/>
      <c r="J39" s="71"/>
      <c r="K39" s="71"/>
      <c r="L39" s="46"/>
      <c r="M39" s="42"/>
      <c r="N39" s="95">
        <f>'[8]BD construcción mensual'!BN197</f>
        <v>2530</v>
      </c>
      <c r="O39" s="47">
        <v>43862</v>
      </c>
      <c r="P39" s="84">
        <f t="shared" si="4"/>
        <v>2.1775000000000002</v>
      </c>
      <c r="Q39" s="42"/>
    </row>
    <row r="40" spans="1:23" x14ac:dyDescent="0.2">
      <c r="A40" s="68"/>
      <c r="C40" s="69"/>
      <c r="D40" s="69"/>
      <c r="E40" s="69"/>
      <c r="F40" s="69"/>
      <c r="G40" s="70"/>
      <c r="H40" s="70"/>
      <c r="I40" s="71"/>
      <c r="J40" s="71"/>
      <c r="K40" s="71"/>
      <c r="L40" s="46"/>
      <c r="M40" s="42"/>
      <c r="N40" s="95">
        <f>'[8]BD construcción mensual'!BN198</f>
        <v>1281</v>
      </c>
      <c r="O40" s="47">
        <v>43891</v>
      </c>
      <c r="P40" s="84">
        <f t="shared" si="4"/>
        <v>2.2083333333333335</v>
      </c>
      <c r="Q40" s="42"/>
    </row>
    <row r="41" spans="1:23" x14ac:dyDescent="0.2">
      <c r="A41" s="68"/>
      <c r="C41" s="69"/>
      <c r="D41" s="69"/>
      <c r="E41" s="69"/>
      <c r="F41" s="69"/>
      <c r="G41" s="70"/>
      <c r="H41" s="70"/>
      <c r="I41" s="71"/>
      <c r="J41" s="71"/>
      <c r="K41" s="71"/>
      <c r="L41" s="46"/>
      <c r="M41" s="42"/>
      <c r="N41" s="95">
        <f>'[8]BD construcción mensual'!BN199</f>
        <v>449</v>
      </c>
      <c r="O41" s="47">
        <v>43922</v>
      </c>
      <c r="P41" s="84">
        <f t="shared" si="4"/>
        <v>2.1148333333333333</v>
      </c>
      <c r="Q41" s="42"/>
    </row>
    <row r="42" spans="1:23" x14ac:dyDescent="0.2">
      <c r="A42" s="68"/>
      <c r="C42" s="69"/>
      <c r="D42" s="69"/>
      <c r="E42" s="69"/>
      <c r="F42" s="69"/>
      <c r="G42" s="70"/>
      <c r="H42" s="70"/>
      <c r="I42" s="71"/>
      <c r="J42" s="71"/>
      <c r="K42" s="71"/>
      <c r="L42" s="46"/>
      <c r="M42" s="42"/>
      <c r="N42" s="95">
        <f>'[8]BD construcción mensual'!BN200</f>
        <v>792</v>
      </c>
      <c r="O42" s="47">
        <v>43952</v>
      </c>
      <c r="P42" s="84">
        <f t="shared" si="4"/>
        <v>1.9721666666666668</v>
      </c>
      <c r="Q42" s="42"/>
    </row>
    <row r="43" spans="1:23" x14ac:dyDescent="0.2">
      <c r="A43" s="68"/>
      <c r="C43" s="69"/>
      <c r="D43" s="69"/>
      <c r="E43" s="69"/>
      <c r="F43" s="69"/>
      <c r="G43" s="70"/>
      <c r="H43" s="70"/>
      <c r="I43" s="71"/>
      <c r="J43" s="71"/>
      <c r="K43" s="71"/>
      <c r="L43" s="46"/>
      <c r="M43" s="42"/>
      <c r="N43" s="95">
        <f>'[8]BD construcción mensual'!BN201</f>
        <v>1843</v>
      </c>
      <c r="O43" s="47">
        <v>43983</v>
      </c>
      <c r="P43" s="84">
        <f t="shared" si="4"/>
        <v>1.9788333333333332</v>
      </c>
      <c r="Q43" s="42"/>
    </row>
    <row r="44" spans="1:23" x14ac:dyDescent="0.2">
      <c r="A44" s="68"/>
      <c r="C44" s="69"/>
      <c r="D44" s="69"/>
      <c r="E44" s="69"/>
      <c r="F44" s="69"/>
      <c r="G44" s="70"/>
      <c r="H44" s="70"/>
      <c r="I44" s="71"/>
      <c r="J44" s="71"/>
      <c r="K44" s="71"/>
      <c r="L44" s="46"/>
      <c r="M44" s="42"/>
      <c r="N44" s="95">
        <f>'[8]BD construcción mensual'!BN202</f>
        <v>2703</v>
      </c>
      <c r="O44" s="47">
        <v>44013</v>
      </c>
      <c r="P44" s="84">
        <f t="shared" si="4"/>
        <v>2.0350833333333331</v>
      </c>
      <c r="Q44" s="42"/>
    </row>
    <row r="45" spans="1:23" x14ac:dyDescent="0.2">
      <c r="A45" s="68"/>
      <c r="B45" s="66"/>
      <c r="C45" s="70"/>
      <c r="D45" s="70"/>
      <c r="E45" s="70"/>
      <c r="F45" s="70"/>
      <c r="G45" s="70"/>
      <c r="H45" s="70"/>
      <c r="I45" s="74"/>
      <c r="J45" s="74"/>
      <c r="K45" s="74"/>
      <c r="L45" s="46"/>
      <c r="M45" s="42"/>
      <c r="N45" s="95">
        <f>'[8]BD construcción mensual'!BN203</f>
        <v>2667</v>
      </c>
      <c r="O45" s="47">
        <v>44044</v>
      </c>
      <c r="P45" s="84">
        <f t="shared" ref="P45:P62" si="38">+(AVERAGE(N34:N45))/1000</f>
        <v>2.1200833333333335</v>
      </c>
      <c r="Q45" s="42"/>
    </row>
    <row r="46" spans="1:23" x14ac:dyDescent="0.2">
      <c r="A46" s="202" t="s">
        <v>192</v>
      </c>
      <c r="B46" s="1"/>
      <c r="C46" s="89"/>
      <c r="D46" s="89"/>
      <c r="E46" s="89"/>
      <c r="F46" s="70"/>
      <c r="G46" s="70"/>
      <c r="H46" s="70"/>
      <c r="I46" s="74"/>
      <c r="J46" s="74"/>
      <c r="K46" s="74"/>
      <c r="L46" s="46"/>
      <c r="M46" s="42"/>
      <c r="N46" s="95">
        <f>'[8]BD construcción mensual'!BN204</f>
        <v>3126</v>
      </c>
      <c r="O46" s="47">
        <v>44075</v>
      </c>
      <c r="P46" s="84">
        <f t="shared" si="38"/>
        <v>2.2528333333333337</v>
      </c>
      <c r="Q46" s="42"/>
    </row>
    <row r="47" spans="1:23" x14ac:dyDescent="0.2">
      <c r="A47" s="202" t="s">
        <v>194</v>
      </c>
      <c r="B47" s="103"/>
      <c r="C47" s="70"/>
      <c r="D47" s="70"/>
      <c r="E47" s="70"/>
      <c r="F47" s="70"/>
      <c r="G47" s="70"/>
      <c r="H47" s="70"/>
      <c r="I47" s="74"/>
      <c r="J47" s="74"/>
      <c r="K47" s="74"/>
      <c r="L47" s="46"/>
      <c r="M47" s="42"/>
      <c r="N47" s="95">
        <f>'[8]BD construcción mensual'!BN205</f>
        <v>3370</v>
      </c>
      <c r="O47" s="47">
        <v>44105</v>
      </c>
      <c r="P47" s="84">
        <f t="shared" si="38"/>
        <v>2.4236666666666666</v>
      </c>
      <c r="Q47" s="42"/>
    </row>
    <row r="48" spans="1:23" s="78" customFormat="1" x14ac:dyDescent="0.2">
      <c r="A48" s="197" t="s">
        <v>178</v>
      </c>
      <c r="B48" s="10"/>
      <c r="C48" s="13"/>
      <c r="D48" s="13"/>
      <c r="E48" s="13"/>
      <c r="F48" s="75"/>
      <c r="G48" s="75"/>
      <c r="H48" s="75"/>
      <c r="I48" s="75"/>
      <c r="J48" s="75"/>
      <c r="K48" s="75"/>
      <c r="L48" s="76"/>
      <c r="M48" s="42"/>
      <c r="N48" s="95">
        <f>'[8]BD construcción mensual'!BN206</f>
        <v>3511</v>
      </c>
      <c r="O48" s="47">
        <v>44136</v>
      </c>
      <c r="P48" s="84">
        <f t="shared" si="38"/>
        <v>2.4449999999999998</v>
      </c>
      <c r="Q48" s="42"/>
      <c r="R48" s="42"/>
      <c r="S48" s="42"/>
      <c r="T48" s="42"/>
      <c r="U48" s="42"/>
      <c r="V48" s="42"/>
      <c r="W48" s="42"/>
    </row>
    <row r="49" spans="1:16" s="42" customFormat="1" x14ac:dyDescent="0.2">
      <c r="A49" s="77"/>
      <c r="B49" s="80"/>
      <c r="C49" s="80"/>
      <c r="D49" s="80"/>
      <c r="E49" s="80"/>
      <c r="F49" s="77"/>
      <c r="G49" s="77"/>
      <c r="H49" s="77"/>
      <c r="I49" s="77"/>
      <c r="J49" s="77"/>
      <c r="K49" s="77"/>
      <c r="L49" s="1"/>
      <c r="N49" s="95">
        <f>'[8]BD construcción mensual'!BN207</f>
        <v>3899</v>
      </c>
      <c r="O49" s="47">
        <v>44166</v>
      </c>
      <c r="P49" s="84">
        <f t="shared" si="38"/>
        <v>2.4474166666666664</v>
      </c>
    </row>
    <row r="50" spans="1:16" s="42" customFormat="1" x14ac:dyDescent="0.2">
      <c r="A50" s="1"/>
      <c r="D50" s="1"/>
      <c r="E50" s="1"/>
      <c r="F50" s="1"/>
      <c r="G50" s="1"/>
      <c r="H50" s="1"/>
      <c r="I50" s="1"/>
      <c r="J50" s="1"/>
      <c r="K50" s="1"/>
      <c r="L50" s="1"/>
      <c r="N50" s="95">
        <f>'[8]BD construcción mensual'!BN208</f>
        <v>2668</v>
      </c>
      <c r="O50" s="47">
        <v>44197</v>
      </c>
      <c r="P50" s="84">
        <f t="shared" si="38"/>
        <v>2.4032499999999999</v>
      </c>
    </row>
    <row r="51" spans="1:16" s="42" customFormat="1" x14ac:dyDescent="0.2">
      <c r="A51" s="1"/>
      <c r="E51" s="1"/>
      <c r="F51" s="1"/>
      <c r="G51" s="1"/>
      <c r="H51" s="1"/>
      <c r="I51" s="1"/>
      <c r="J51" s="1"/>
      <c r="K51" s="1"/>
      <c r="L51" s="1"/>
      <c r="N51" s="95">
        <f>'[8]BD construcción mensual'!BN209</f>
        <v>3225</v>
      </c>
      <c r="O51" s="47">
        <v>44228</v>
      </c>
      <c r="P51" s="84">
        <f t="shared" si="38"/>
        <v>2.4611666666666667</v>
      </c>
    </row>
    <row r="52" spans="1:16" s="42" customFormat="1" x14ac:dyDescent="0.2">
      <c r="A52" s="1"/>
      <c r="E52" s="1"/>
      <c r="F52" s="1"/>
      <c r="G52" s="1"/>
      <c r="H52" s="1"/>
      <c r="I52" s="1"/>
      <c r="J52" s="1"/>
      <c r="K52" s="1"/>
      <c r="L52" s="1"/>
      <c r="N52" s="95">
        <f>'[8]BD construcción mensual'!BN210</f>
        <v>4224</v>
      </c>
      <c r="O52" s="47">
        <v>44256</v>
      </c>
      <c r="P52" s="84">
        <f t="shared" si="38"/>
        <v>2.7064166666666667</v>
      </c>
    </row>
    <row r="53" spans="1:16" s="42" customFormat="1" x14ac:dyDescent="0.2">
      <c r="A53" s="80"/>
      <c r="E53" s="1"/>
      <c r="F53" s="1"/>
      <c r="G53" s="1"/>
      <c r="H53" s="1"/>
      <c r="I53" s="1"/>
      <c r="J53" s="1"/>
      <c r="K53" s="1"/>
      <c r="L53" s="1"/>
      <c r="N53" s="95">
        <f>'[8]BD construcción mensual'!BN211</f>
        <v>2577</v>
      </c>
      <c r="O53" s="47">
        <v>44287</v>
      </c>
      <c r="P53" s="84">
        <f t="shared" si="38"/>
        <v>2.88375</v>
      </c>
    </row>
    <row r="54" spans="1:16" s="42" customFormat="1" x14ac:dyDescent="0.2">
      <c r="A54" s="80"/>
      <c r="E54" s="1"/>
      <c r="F54" s="1"/>
      <c r="G54" s="1"/>
      <c r="H54" s="1"/>
      <c r="I54" s="1"/>
      <c r="J54" s="1"/>
      <c r="K54" s="1"/>
      <c r="L54" s="1"/>
      <c r="N54" s="95">
        <f>'[8]BD construcción mensual'!BN212</f>
        <v>2729</v>
      </c>
      <c r="O54" s="47">
        <v>44317</v>
      </c>
      <c r="P54" s="84">
        <f t="shared" si="38"/>
        <v>3.0451666666666664</v>
      </c>
    </row>
    <row r="55" spans="1:16" s="42" customFormat="1" x14ac:dyDescent="0.2">
      <c r="A55" s="80"/>
      <c r="E55" s="1"/>
      <c r="F55" s="1"/>
      <c r="G55" s="1"/>
      <c r="H55" s="1"/>
      <c r="I55" s="1"/>
      <c r="J55" s="1"/>
      <c r="K55" s="1"/>
      <c r="L55" s="1"/>
      <c r="N55" s="95">
        <f>'[8]BD construcción mensual'!BN213</f>
        <v>3059</v>
      </c>
      <c r="O55" s="47">
        <v>44348</v>
      </c>
      <c r="P55" s="84">
        <f t="shared" si="38"/>
        <v>3.1465000000000001</v>
      </c>
    </row>
    <row r="56" spans="1:16" s="42" customFormat="1" x14ac:dyDescent="0.2">
      <c r="A56" s="80"/>
      <c r="E56" s="1"/>
      <c r="F56" s="1"/>
      <c r="G56" s="1"/>
      <c r="H56" s="1"/>
      <c r="I56" s="1"/>
      <c r="J56" s="1"/>
      <c r="K56" s="1"/>
      <c r="L56" s="1"/>
      <c r="N56" s="95">
        <f>'[8]BD construcción mensual'!BN214</f>
        <v>2985</v>
      </c>
      <c r="O56" s="47">
        <v>44378</v>
      </c>
      <c r="P56" s="84">
        <f t="shared" si="38"/>
        <v>3.17</v>
      </c>
    </row>
    <row r="57" spans="1:16" s="42" customFormat="1" x14ac:dyDescent="0.2">
      <c r="A57" s="80"/>
      <c r="E57" s="1"/>
      <c r="F57" s="1"/>
      <c r="G57" s="1"/>
      <c r="H57" s="1"/>
      <c r="I57" s="1"/>
      <c r="J57" s="1"/>
      <c r="K57" s="1"/>
      <c r="L57" s="1"/>
      <c r="N57" s="95">
        <f>'[8]BD construcción mensual'!BN215</f>
        <v>3211</v>
      </c>
      <c r="O57" s="47">
        <v>44409</v>
      </c>
      <c r="P57" s="84">
        <f t="shared" si="38"/>
        <v>3.2153333333333336</v>
      </c>
    </row>
    <row r="58" spans="1:16" s="42" customFormat="1" x14ac:dyDescent="0.2">
      <c r="A58" s="80"/>
      <c r="E58" s="1"/>
      <c r="F58" s="1"/>
      <c r="G58" s="1"/>
      <c r="H58" s="1"/>
      <c r="I58" s="1"/>
      <c r="J58" s="1"/>
      <c r="K58" s="1"/>
      <c r="L58" s="1"/>
      <c r="N58" s="95">
        <f>'[8]BD construcción mensual'!BN216</f>
        <v>3293</v>
      </c>
      <c r="O58" s="47">
        <v>44440</v>
      </c>
      <c r="P58" s="84">
        <f t="shared" si="38"/>
        <v>3.22925</v>
      </c>
    </row>
    <row r="59" spans="1:16" s="42" customFormat="1" x14ac:dyDescent="0.2">
      <c r="A59" s="80"/>
      <c r="E59" s="1"/>
      <c r="F59" s="1"/>
      <c r="G59" s="1"/>
      <c r="H59" s="1"/>
      <c r="I59" s="1"/>
      <c r="J59" s="1"/>
      <c r="K59" s="1"/>
      <c r="L59" s="1"/>
      <c r="N59" s="95">
        <f>'[8]BD construcción mensual'!BN217</f>
        <v>2959</v>
      </c>
      <c r="O59" s="47">
        <v>44470</v>
      </c>
      <c r="P59" s="84">
        <f t="shared" si="38"/>
        <v>3.1949999999999998</v>
      </c>
    </row>
    <row r="60" spans="1:16" s="42" customFormat="1" x14ac:dyDescent="0.2">
      <c r="A60" s="80"/>
      <c r="E60" s="1"/>
      <c r="F60" s="1"/>
      <c r="G60" s="1"/>
      <c r="H60" s="1"/>
      <c r="I60" s="1"/>
      <c r="J60" s="1"/>
      <c r="K60" s="1"/>
      <c r="L60" s="1"/>
      <c r="N60" s="95">
        <f>'[8]BD construcción mensual'!BN218</f>
        <v>3577</v>
      </c>
      <c r="O60" s="47">
        <v>44501</v>
      </c>
      <c r="P60" s="84">
        <f t="shared" si="38"/>
        <v>3.2004999999999999</v>
      </c>
    </row>
    <row r="61" spans="1:16" s="42" customFormat="1" x14ac:dyDescent="0.2">
      <c r="A61" s="80"/>
      <c r="E61" s="1"/>
      <c r="F61" s="1"/>
      <c r="G61" s="1"/>
      <c r="H61" s="1"/>
      <c r="I61" s="1"/>
      <c r="J61" s="1"/>
      <c r="K61" s="1"/>
      <c r="L61" s="1"/>
      <c r="N61" s="95">
        <f>'[8]BD construcción mensual'!BN219</f>
        <v>2758</v>
      </c>
      <c r="O61" s="47">
        <v>44531</v>
      </c>
      <c r="P61" s="84">
        <f t="shared" si="38"/>
        <v>3.1054166666666667</v>
      </c>
    </row>
    <row r="62" spans="1:16" s="42" customFormat="1" x14ac:dyDescent="0.2">
      <c r="A62" s="80"/>
      <c r="E62" s="1"/>
      <c r="F62" s="1"/>
      <c r="G62" s="1"/>
      <c r="H62" s="1"/>
      <c r="I62" s="1"/>
      <c r="J62" s="1"/>
      <c r="K62" s="1"/>
      <c r="L62" s="1"/>
      <c r="N62" s="95">
        <f>'[8]BD construcción mensual'!BN220</f>
        <v>2668</v>
      </c>
      <c r="O62" s="47">
        <v>44562</v>
      </c>
      <c r="P62" s="84">
        <f t="shared" si="38"/>
        <v>3.1054166666666667</v>
      </c>
    </row>
    <row r="63" spans="1:16" s="42" customFormat="1" x14ac:dyDescent="0.2">
      <c r="A63" s="80"/>
      <c r="E63" s="1"/>
      <c r="F63" s="1"/>
      <c r="G63" s="1"/>
      <c r="H63" s="1"/>
      <c r="I63" s="1"/>
      <c r="J63" s="1"/>
      <c r="K63" s="1"/>
      <c r="L63" s="1"/>
      <c r="N63" s="95">
        <f>'[8]BD construcción mensual'!BN221</f>
        <v>3326</v>
      </c>
      <c r="O63" s="47">
        <v>44593</v>
      </c>
      <c r="P63" s="84">
        <f t="shared" ref="P63" si="39">+(AVERAGE(N52:N63))/1000</f>
        <v>3.1138333333333335</v>
      </c>
    </row>
    <row r="64" spans="1:16" s="42" customFormat="1" x14ac:dyDescent="0.2">
      <c r="A64" s="80"/>
      <c r="E64" s="1"/>
      <c r="F64" s="1"/>
      <c r="G64" s="1"/>
      <c r="H64" s="1"/>
      <c r="I64" s="1"/>
      <c r="J64" s="1"/>
      <c r="K64" s="1"/>
      <c r="L64" s="1"/>
      <c r="N64" s="95">
        <f>'[8]BD construcción mensual'!BN222</f>
        <v>3218</v>
      </c>
      <c r="O64" s="47">
        <v>44621</v>
      </c>
      <c r="P64" s="84">
        <f t="shared" ref="P64" si="40">+(AVERAGE(N53:N64))/1000</f>
        <v>3.03</v>
      </c>
    </row>
    <row r="65" spans="1:16" s="42" customFormat="1" x14ac:dyDescent="0.2">
      <c r="A65" s="80"/>
      <c r="E65" s="1"/>
      <c r="F65" s="1"/>
      <c r="G65" s="1"/>
      <c r="H65" s="1"/>
      <c r="I65" s="1"/>
      <c r="J65" s="1"/>
      <c r="K65" s="1"/>
      <c r="L65" s="1"/>
      <c r="N65" s="95">
        <f>'[8]BD construcción mensual'!BN223</f>
        <v>3929</v>
      </c>
      <c r="O65" s="47">
        <v>44652</v>
      </c>
      <c r="P65" s="84">
        <f t="shared" ref="P65" si="41">+(AVERAGE(N54:N65))/1000</f>
        <v>3.1426666666666665</v>
      </c>
    </row>
    <row r="66" spans="1:16" s="42" customFormat="1" x14ac:dyDescent="0.2">
      <c r="A66" s="80"/>
      <c r="E66" s="1"/>
      <c r="F66" s="1"/>
      <c r="G66" s="1"/>
      <c r="H66" s="1"/>
      <c r="I66" s="1"/>
      <c r="J66" s="1"/>
      <c r="K66" s="1"/>
      <c r="L66" s="1"/>
      <c r="N66" s="95">
        <f>'[8]BD construcción mensual'!BN224</f>
        <v>3893</v>
      </c>
      <c r="O66" s="47">
        <v>44682</v>
      </c>
      <c r="P66" s="84">
        <f t="shared" ref="P66" si="42">+(AVERAGE(N55:N66))/1000</f>
        <v>3.2396666666666665</v>
      </c>
    </row>
    <row r="67" spans="1:16" s="42" customFormat="1" x14ac:dyDescent="0.2">
      <c r="A67" s="80"/>
      <c r="E67" s="1"/>
      <c r="F67" s="1"/>
      <c r="G67" s="1"/>
      <c r="H67" s="1"/>
      <c r="I67" s="1"/>
      <c r="J67" s="1"/>
      <c r="K67" s="1"/>
      <c r="L67" s="1"/>
      <c r="N67" s="95">
        <f>'[8]BD construcción mensual'!BN225</f>
        <v>3348</v>
      </c>
      <c r="O67" s="47">
        <v>44713</v>
      </c>
      <c r="P67" s="84">
        <f t="shared" ref="P67" si="43">+(AVERAGE(N56:N67))/1000</f>
        <v>3.2637499999999999</v>
      </c>
    </row>
    <row r="68" spans="1:16" s="42" customFormat="1" x14ac:dyDescent="0.2">
      <c r="A68" s="80"/>
      <c r="E68" s="1"/>
      <c r="F68" s="1"/>
      <c r="G68" s="1"/>
      <c r="H68" s="1"/>
      <c r="I68" s="1"/>
      <c r="J68" s="1"/>
      <c r="K68" s="1"/>
      <c r="L68" s="1"/>
      <c r="N68" s="95">
        <f>'[8]BD construcción mensual'!BN226</f>
        <v>2773</v>
      </c>
      <c r="O68" s="47">
        <v>44743</v>
      </c>
      <c r="P68" s="84">
        <f t="shared" ref="P68" si="44">+(AVERAGE(N57:N68))/1000</f>
        <v>3.2460833333333334</v>
      </c>
    </row>
    <row r="69" spans="1:16" s="42" customFormat="1" x14ac:dyDescent="0.2">
      <c r="A69" s="80"/>
      <c r="E69" s="1"/>
      <c r="F69" s="1"/>
      <c r="G69" s="1"/>
      <c r="H69" s="1"/>
      <c r="I69" s="1"/>
      <c r="J69" s="1"/>
      <c r="K69" s="1"/>
      <c r="L69" s="1"/>
      <c r="N69" s="95">
        <f>'[8]BD construcción mensual'!BN227</f>
        <v>3088</v>
      </c>
      <c r="O69" s="47">
        <v>44774</v>
      </c>
      <c r="P69" s="84">
        <f t="shared" ref="P69" si="45">+(AVERAGE(N58:N69))/1000</f>
        <v>3.2358333333333333</v>
      </c>
    </row>
    <row r="70" spans="1:16" s="42" customFormat="1" x14ac:dyDescent="0.2">
      <c r="A70" s="80"/>
      <c r="E70" s="1"/>
      <c r="F70" s="1"/>
      <c r="G70" s="1"/>
      <c r="H70" s="1"/>
      <c r="I70" s="1"/>
      <c r="J70" s="1"/>
      <c r="K70" s="1"/>
      <c r="L70" s="1"/>
      <c r="N70" s="95">
        <f>'[8]BD construcción mensual'!BN228</f>
        <v>2836</v>
      </c>
      <c r="O70" s="47">
        <v>44805</v>
      </c>
      <c r="P70" s="84">
        <f t="shared" ref="P70" si="46">+(AVERAGE(N59:N70))/1000</f>
        <v>3.1977500000000001</v>
      </c>
    </row>
    <row r="71" spans="1:16" s="42" customFormat="1" x14ac:dyDescent="0.2">
      <c r="A71" s="80"/>
      <c r="E71" s="1"/>
      <c r="F71" s="1"/>
      <c r="G71" s="1"/>
      <c r="H71" s="1"/>
      <c r="I71" s="1"/>
      <c r="J71" s="1"/>
      <c r="K71" s="1"/>
      <c r="L71" s="1"/>
      <c r="N71" s="95">
        <f>'[8]BD construcción mensual'!BN229</f>
        <v>2944</v>
      </c>
      <c r="O71" s="47">
        <v>44835</v>
      </c>
      <c r="P71" s="84">
        <f>+(AVERAGE(N60:N71))/1000</f>
        <v>3.1964999999999999</v>
      </c>
    </row>
    <row r="72" spans="1:16" s="42" customFormat="1" x14ac:dyDescent="0.2">
      <c r="A72" s="80"/>
      <c r="E72" s="1"/>
      <c r="F72" s="1"/>
      <c r="G72" s="1"/>
      <c r="H72" s="1"/>
      <c r="I72" s="1"/>
      <c r="J72" s="1"/>
      <c r="K72" s="1"/>
      <c r="L72" s="1"/>
      <c r="N72" s="95"/>
      <c r="P72" s="84"/>
    </row>
    <row r="73" spans="1:16" s="42" customFormat="1" x14ac:dyDescent="0.2">
      <c r="A73" s="80"/>
      <c r="E73" s="1"/>
      <c r="F73" s="1"/>
      <c r="G73" s="1"/>
      <c r="H73" s="1"/>
      <c r="I73" s="1"/>
      <c r="J73" s="1"/>
      <c r="K73" s="1"/>
      <c r="L73" s="1"/>
      <c r="N73" s="95"/>
      <c r="P73" s="84"/>
    </row>
    <row r="74" spans="1:16" s="42" customFormat="1" x14ac:dyDescent="0.2">
      <c r="A74" s="80"/>
      <c r="E74" s="1"/>
      <c r="F74" s="1"/>
      <c r="G74" s="1"/>
      <c r="H74" s="1"/>
      <c r="I74" s="1"/>
      <c r="J74" s="1"/>
      <c r="K74" s="1"/>
      <c r="L74" s="1"/>
      <c r="N74" s="95"/>
      <c r="P74" s="84"/>
    </row>
    <row r="75" spans="1:16" s="42" customFormat="1" x14ac:dyDescent="0.2">
      <c r="A75" s="80"/>
      <c r="E75" s="1"/>
      <c r="F75" s="1"/>
      <c r="G75" s="1"/>
      <c r="H75" s="1"/>
      <c r="I75" s="1"/>
      <c r="J75" s="1"/>
      <c r="K75" s="1"/>
      <c r="L75" s="1"/>
      <c r="N75" s="95"/>
      <c r="P75" s="84"/>
    </row>
    <row r="76" spans="1:16" s="42" customFormat="1" x14ac:dyDescent="0.2">
      <c r="A76" s="80"/>
      <c r="E76" s="1"/>
      <c r="F76" s="1"/>
      <c r="G76" s="1"/>
      <c r="H76" s="1"/>
      <c r="I76" s="1"/>
      <c r="J76" s="1"/>
      <c r="K76" s="1"/>
      <c r="L76" s="1"/>
      <c r="N76" s="95"/>
      <c r="P76" s="84"/>
    </row>
    <row r="77" spans="1:16" s="42" customFormat="1" x14ac:dyDescent="0.2">
      <c r="A77" s="80"/>
      <c r="E77" s="1"/>
      <c r="F77" s="1"/>
      <c r="G77" s="1"/>
      <c r="H77" s="1"/>
      <c r="I77" s="1"/>
      <c r="J77" s="1"/>
      <c r="K77" s="1"/>
      <c r="L77" s="1"/>
      <c r="N77" s="95"/>
      <c r="P77" s="84"/>
    </row>
    <row r="78" spans="1:16" s="42" customFormat="1" x14ac:dyDescent="0.2">
      <c r="A78" s="80"/>
      <c r="E78" s="1"/>
      <c r="F78" s="1"/>
      <c r="G78" s="1"/>
      <c r="H78" s="1"/>
      <c r="I78" s="1"/>
      <c r="J78" s="1"/>
      <c r="K78" s="1"/>
      <c r="L78" s="1"/>
      <c r="N78" s="95"/>
      <c r="P78" s="84"/>
    </row>
    <row r="79" spans="1:16" s="42" customFormat="1" x14ac:dyDescent="0.2">
      <c r="A79" s="80"/>
      <c r="E79" s="80"/>
      <c r="F79" s="1"/>
      <c r="G79" s="1"/>
      <c r="H79" s="1"/>
      <c r="I79" s="1"/>
      <c r="J79" s="1"/>
      <c r="K79" s="1"/>
      <c r="L79" s="1"/>
      <c r="N79" s="95"/>
      <c r="P79" s="84"/>
    </row>
    <row r="80" spans="1:16" s="42" customFormat="1" x14ac:dyDescent="0.2">
      <c r="A80" s="80"/>
      <c r="E80" s="80"/>
      <c r="F80" s="1"/>
      <c r="G80" s="1"/>
      <c r="H80" s="1"/>
      <c r="I80" s="1"/>
      <c r="J80" s="1"/>
      <c r="K80" s="1"/>
      <c r="L80" s="1"/>
      <c r="N80" s="95"/>
      <c r="P80" s="84"/>
    </row>
    <row r="81" spans="1:16" s="42" customFormat="1" x14ac:dyDescent="0.2">
      <c r="A81" s="80"/>
      <c r="E81" s="80"/>
      <c r="F81" s="1"/>
      <c r="G81" s="1"/>
      <c r="H81" s="1"/>
      <c r="I81" s="1"/>
      <c r="J81" s="1"/>
      <c r="K81" s="1"/>
      <c r="L81" s="1"/>
      <c r="N81" s="95"/>
      <c r="P81" s="84"/>
    </row>
    <row r="82" spans="1:16" s="42" customFormat="1" x14ac:dyDescent="0.2">
      <c r="A82" s="80"/>
      <c r="E82" s="80"/>
      <c r="F82" s="1"/>
      <c r="G82" s="1"/>
      <c r="H82" s="1"/>
      <c r="I82" s="1"/>
      <c r="J82" s="1"/>
      <c r="K82" s="1"/>
      <c r="L82" s="1"/>
      <c r="N82" s="95"/>
      <c r="P82" s="84"/>
    </row>
    <row r="83" spans="1:16" s="42" customFormat="1" x14ac:dyDescent="0.2">
      <c r="A83" s="80"/>
      <c r="E83" s="80"/>
      <c r="F83" s="1"/>
      <c r="G83" s="1"/>
      <c r="H83" s="1"/>
      <c r="I83" s="1"/>
      <c r="J83" s="1"/>
      <c r="K83" s="1"/>
      <c r="L83" s="1"/>
      <c r="N83" s="95"/>
      <c r="P83" s="84"/>
    </row>
    <row r="84" spans="1:16" s="42" customFormat="1" x14ac:dyDescent="0.2">
      <c r="A84" s="80"/>
      <c r="E84" s="80"/>
      <c r="F84" s="1"/>
      <c r="G84" s="1"/>
      <c r="H84" s="1"/>
      <c r="I84" s="1"/>
      <c r="J84" s="1"/>
      <c r="K84" s="1"/>
      <c r="L84" s="1"/>
      <c r="N84" s="95"/>
      <c r="P84" s="84"/>
    </row>
    <row r="85" spans="1:16" s="42" customFormat="1" x14ac:dyDescent="0.2">
      <c r="A85" s="80"/>
      <c r="E85" s="80"/>
      <c r="F85" s="1"/>
      <c r="G85" s="1"/>
      <c r="H85" s="1"/>
      <c r="I85" s="1"/>
      <c r="J85" s="1"/>
      <c r="K85" s="1"/>
      <c r="L85" s="1"/>
      <c r="N85" s="95"/>
      <c r="P85" s="84"/>
    </row>
    <row r="86" spans="1:16" s="42" customFormat="1" x14ac:dyDescent="0.2">
      <c r="A86" s="80"/>
      <c r="E86" s="80"/>
      <c r="F86" s="1"/>
      <c r="G86" s="1"/>
      <c r="H86" s="1"/>
      <c r="I86" s="1"/>
      <c r="J86" s="1"/>
      <c r="K86" s="1"/>
      <c r="L86" s="1"/>
      <c r="N86" s="95"/>
      <c r="P86" s="84"/>
    </row>
    <row r="87" spans="1:16" s="42" customFormat="1" x14ac:dyDescent="0.2">
      <c r="A87" s="80"/>
      <c r="E87" s="80"/>
      <c r="F87" s="1"/>
      <c r="G87" s="1"/>
      <c r="H87" s="1"/>
      <c r="I87" s="1"/>
      <c r="J87" s="1"/>
      <c r="K87" s="1"/>
      <c r="L87" s="1"/>
      <c r="N87" s="95"/>
      <c r="P87" s="84"/>
    </row>
    <row r="88" spans="1:16" s="42" customFormat="1" x14ac:dyDescent="0.2">
      <c r="A88" s="80"/>
      <c r="E88" s="80"/>
      <c r="F88" s="1"/>
      <c r="G88" s="1"/>
      <c r="H88" s="1"/>
      <c r="I88" s="1"/>
      <c r="J88" s="1"/>
      <c r="K88" s="1"/>
      <c r="L88" s="1"/>
      <c r="N88" s="95"/>
      <c r="P88" s="84"/>
    </row>
    <row r="89" spans="1:16" s="42" customFormat="1" x14ac:dyDescent="0.2">
      <c r="A89" s="80"/>
      <c r="E89" s="80"/>
      <c r="F89" s="1"/>
      <c r="G89" s="1"/>
      <c r="H89" s="1"/>
      <c r="I89" s="1"/>
      <c r="J89" s="1"/>
      <c r="K89" s="1"/>
      <c r="L89" s="1"/>
      <c r="N89" s="95"/>
      <c r="P89" s="84"/>
    </row>
    <row r="90" spans="1:16" s="42" customFormat="1" x14ac:dyDescent="0.2">
      <c r="A90" s="80"/>
      <c r="E90" s="80"/>
      <c r="F90" s="1"/>
      <c r="G90" s="1"/>
      <c r="H90" s="1"/>
      <c r="I90" s="1"/>
      <c r="J90" s="1"/>
      <c r="K90" s="1"/>
      <c r="L90" s="1"/>
      <c r="N90" s="95"/>
      <c r="P90" s="84"/>
    </row>
    <row r="91" spans="1:16" s="42" customFormat="1" x14ac:dyDescent="0.2">
      <c r="A91" s="80"/>
      <c r="E91" s="80"/>
      <c r="F91" s="1"/>
      <c r="G91" s="1"/>
      <c r="H91" s="1"/>
      <c r="I91" s="1"/>
      <c r="J91" s="1"/>
      <c r="K91" s="1"/>
      <c r="L91" s="1"/>
      <c r="N91" s="95"/>
      <c r="P91" s="84"/>
    </row>
    <row r="92" spans="1:16" s="42" customFormat="1" x14ac:dyDescent="0.2">
      <c r="A92" s="80"/>
      <c r="E92" s="80"/>
      <c r="F92" s="1"/>
      <c r="G92" s="1"/>
      <c r="H92" s="1"/>
      <c r="I92" s="1"/>
      <c r="J92" s="1"/>
      <c r="K92" s="1"/>
      <c r="L92" s="1"/>
      <c r="N92" s="95"/>
      <c r="P92" s="84"/>
    </row>
    <row r="93" spans="1:16" s="42" customFormat="1" x14ac:dyDescent="0.2">
      <c r="A93" s="80"/>
      <c r="E93" s="80"/>
      <c r="F93" s="1"/>
      <c r="G93" s="1"/>
      <c r="H93" s="1"/>
      <c r="I93" s="1"/>
      <c r="J93" s="1"/>
      <c r="K93" s="1"/>
      <c r="L93" s="1"/>
      <c r="N93" s="95"/>
      <c r="P93" s="84"/>
    </row>
    <row r="94" spans="1:16" s="42" customFormat="1" x14ac:dyDescent="0.2">
      <c r="A94" s="80"/>
      <c r="E94" s="80"/>
      <c r="F94" s="1"/>
      <c r="G94" s="1"/>
      <c r="H94" s="1"/>
      <c r="I94" s="1"/>
      <c r="J94" s="1"/>
      <c r="K94" s="1"/>
      <c r="L94" s="1"/>
      <c r="N94" s="95"/>
      <c r="P94" s="84"/>
    </row>
    <row r="95" spans="1:16" s="42" customFormat="1" x14ac:dyDescent="0.2">
      <c r="A95" s="80"/>
      <c r="E95" s="80"/>
      <c r="F95" s="1"/>
      <c r="G95" s="1"/>
      <c r="H95" s="1"/>
      <c r="I95" s="1"/>
      <c r="J95" s="1"/>
      <c r="K95" s="1"/>
      <c r="L95" s="1"/>
      <c r="N95" s="95"/>
      <c r="P95" s="84"/>
    </row>
    <row r="96" spans="1:16" s="42" customFormat="1" x14ac:dyDescent="0.2">
      <c r="A96" s="80"/>
      <c r="E96" s="80"/>
      <c r="F96" s="1"/>
      <c r="G96" s="1"/>
      <c r="H96" s="1"/>
      <c r="I96" s="1"/>
      <c r="J96" s="1"/>
      <c r="K96" s="1"/>
      <c r="L96" s="1"/>
      <c r="N96" s="95"/>
      <c r="P96" s="84"/>
    </row>
    <row r="97" spans="1:16" s="42" customFormat="1" x14ac:dyDescent="0.2">
      <c r="A97" s="80"/>
      <c r="E97" s="80"/>
      <c r="F97" s="1"/>
      <c r="G97" s="1"/>
      <c r="H97" s="1"/>
      <c r="I97" s="1"/>
      <c r="J97" s="1"/>
      <c r="K97" s="1"/>
      <c r="L97" s="1"/>
      <c r="N97" s="95"/>
      <c r="P97" s="84"/>
    </row>
    <row r="98" spans="1:16" s="42" customFormat="1" x14ac:dyDescent="0.2">
      <c r="A98" s="80"/>
      <c r="E98" s="80"/>
      <c r="F98" s="1"/>
      <c r="G98" s="1"/>
      <c r="H98" s="1"/>
      <c r="I98" s="1"/>
      <c r="J98" s="1"/>
      <c r="K98" s="1"/>
      <c r="L98" s="1"/>
      <c r="N98" s="95"/>
      <c r="P98" s="84"/>
    </row>
    <row r="99" spans="1:16" s="42" customFormat="1" x14ac:dyDescent="0.2">
      <c r="A99" s="80"/>
      <c r="E99" s="80"/>
      <c r="F99" s="1"/>
      <c r="G99" s="1"/>
      <c r="H99" s="1"/>
      <c r="I99" s="1"/>
      <c r="J99" s="1"/>
      <c r="K99" s="1"/>
      <c r="L99" s="1"/>
      <c r="N99" s="95"/>
      <c r="P99" s="84"/>
    </row>
    <row r="100" spans="1:16" s="42" customFormat="1" x14ac:dyDescent="0.2">
      <c r="A100" s="80"/>
      <c r="E100" s="80"/>
      <c r="F100" s="1"/>
      <c r="G100" s="1"/>
      <c r="H100" s="1"/>
      <c r="I100" s="1"/>
      <c r="J100" s="1"/>
      <c r="K100" s="1"/>
      <c r="L100" s="1"/>
      <c r="N100" s="95"/>
      <c r="P100" s="84"/>
    </row>
    <row r="101" spans="1:16" s="42" customFormat="1" x14ac:dyDescent="0.2">
      <c r="A101" s="80"/>
      <c r="E101" s="80"/>
      <c r="F101" s="1"/>
      <c r="G101" s="1"/>
      <c r="H101" s="1"/>
      <c r="I101" s="1"/>
      <c r="J101" s="1"/>
      <c r="K101" s="1"/>
      <c r="L101" s="1"/>
      <c r="N101" s="95"/>
      <c r="P101" s="84"/>
    </row>
    <row r="102" spans="1:16" s="42" customFormat="1" x14ac:dyDescent="0.2">
      <c r="A102" s="80"/>
      <c r="E102" s="80"/>
      <c r="F102" s="1"/>
      <c r="G102" s="1"/>
      <c r="H102" s="1"/>
      <c r="I102" s="1"/>
      <c r="J102" s="1"/>
      <c r="K102" s="1"/>
      <c r="L102" s="1"/>
      <c r="N102" s="95"/>
      <c r="P102" s="84"/>
    </row>
    <row r="103" spans="1:16" s="42" customFormat="1" x14ac:dyDescent="0.2">
      <c r="A103" s="80"/>
      <c r="E103" s="80"/>
      <c r="F103" s="1"/>
      <c r="G103" s="1"/>
      <c r="H103" s="1"/>
      <c r="I103" s="1"/>
      <c r="J103" s="1"/>
      <c r="K103" s="1"/>
      <c r="L103" s="1"/>
      <c r="N103" s="95"/>
      <c r="P103" s="84"/>
    </row>
    <row r="104" spans="1:16" s="42" customFormat="1" x14ac:dyDescent="0.2">
      <c r="A104" s="80"/>
      <c r="E104" s="80"/>
      <c r="F104" s="1"/>
      <c r="G104" s="1"/>
      <c r="H104" s="1"/>
      <c r="I104" s="1"/>
      <c r="J104" s="1"/>
      <c r="K104" s="1"/>
      <c r="L104" s="1"/>
      <c r="N104" s="95"/>
      <c r="P104" s="84"/>
    </row>
    <row r="105" spans="1:16" s="42" customFormat="1" x14ac:dyDescent="0.2">
      <c r="A105" s="80"/>
      <c r="E105" s="80"/>
      <c r="F105" s="1"/>
      <c r="G105" s="1"/>
      <c r="H105" s="1"/>
      <c r="I105" s="1"/>
      <c r="J105" s="1"/>
      <c r="K105" s="1"/>
      <c r="L105" s="1"/>
    </row>
    <row r="106" spans="1:16" s="42" customFormat="1" x14ac:dyDescent="0.2">
      <c r="A106" s="80"/>
      <c r="E106" s="80"/>
      <c r="F106" s="1"/>
      <c r="G106" s="1"/>
      <c r="H106" s="1"/>
      <c r="I106" s="1"/>
      <c r="J106" s="1"/>
      <c r="K106" s="1"/>
      <c r="L106" s="1"/>
    </row>
    <row r="107" spans="1:16" s="42" customFormat="1" x14ac:dyDescent="0.2">
      <c r="A107" s="80"/>
      <c r="E107" s="80"/>
      <c r="F107" s="1"/>
      <c r="G107" s="1"/>
      <c r="H107" s="1"/>
      <c r="I107" s="1"/>
      <c r="J107" s="1"/>
      <c r="K107" s="1"/>
      <c r="L107" s="1"/>
    </row>
    <row r="108" spans="1:16" s="42" customFormat="1" x14ac:dyDescent="0.2">
      <c r="A108" s="80"/>
      <c r="E108" s="80"/>
      <c r="F108" s="1"/>
      <c r="G108" s="1"/>
      <c r="H108" s="1"/>
      <c r="I108" s="1"/>
      <c r="J108" s="1"/>
      <c r="K108" s="1"/>
      <c r="L108" s="1"/>
    </row>
    <row r="109" spans="1:16" s="42" customFormat="1" x14ac:dyDescent="0.2">
      <c r="A109" s="80"/>
      <c r="E109" s="80"/>
      <c r="F109" s="1"/>
      <c r="G109" s="1"/>
      <c r="H109" s="1"/>
      <c r="I109" s="1"/>
      <c r="J109" s="1"/>
      <c r="K109" s="1"/>
      <c r="L109" s="1"/>
    </row>
    <row r="110" spans="1:16" s="42" customFormat="1" x14ac:dyDescent="0.2">
      <c r="A110" s="80"/>
      <c r="E110" s="80"/>
      <c r="F110" s="1"/>
      <c r="G110" s="1"/>
      <c r="H110" s="1"/>
      <c r="I110" s="1"/>
      <c r="J110" s="1"/>
      <c r="K110" s="1"/>
      <c r="L110" s="1"/>
    </row>
    <row r="111" spans="1:16" s="42" customFormat="1" x14ac:dyDescent="0.2">
      <c r="A111" s="80"/>
      <c r="E111" s="96"/>
      <c r="L111" s="97"/>
    </row>
    <row r="112" spans="1:16" s="42" customFormat="1" x14ac:dyDescent="0.2">
      <c r="A112" s="80"/>
      <c r="E112" s="96"/>
      <c r="L112" s="97"/>
    </row>
    <row r="113" spans="1:12" s="42" customFormat="1" x14ac:dyDescent="0.2">
      <c r="A113" s="80"/>
      <c r="E113" s="96"/>
      <c r="L113" s="97"/>
    </row>
    <row r="114" spans="1:12" s="42" customFormat="1" x14ac:dyDescent="0.2">
      <c r="A114" s="80"/>
      <c r="E114" s="96"/>
      <c r="L114" s="97"/>
    </row>
    <row r="115" spans="1:12" s="42" customFormat="1" x14ac:dyDescent="0.2">
      <c r="A115" s="80"/>
      <c r="E115" s="96"/>
      <c r="L115" s="97"/>
    </row>
    <row r="116" spans="1:12" s="42" customFormat="1" x14ac:dyDescent="0.2">
      <c r="A116" s="80"/>
      <c r="E116" s="96"/>
      <c r="L116" s="97"/>
    </row>
    <row r="117" spans="1:12" s="42" customFormat="1" x14ac:dyDescent="0.2">
      <c r="A117" s="80"/>
      <c r="E117" s="96"/>
      <c r="L117" s="97"/>
    </row>
    <row r="118" spans="1:12" s="42" customFormat="1" x14ac:dyDescent="0.2">
      <c r="A118" s="80"/>
      <c r="E118" s="96"/>
      <c r="L118" s="97"/>
    </row>
    <row r="119" spans="1:12" s="42" customFormat="1" x14ac:dyDescent="0.2">
      <c r="A119" s="80"/>
      <c r="E119" s="96"/>
      <c r="L119" s="97"/>
    </row>
    <row r="120" spans="1:12" s="42" customFormat="1" x14ac:dyDescent="0.2">
      <c r="A120" s="80"/>
      <c r="E120" s="96"/>
      <c r="L120" s="97"/>
    </row>
    <row r="121" spans="1:12" s="42" customFormat="1" x14ac:dyDescent="0.2">
      <c r="A121" s="80"/>
      <c r="E121" s="96"/>
      <c r="L121" s="97"/>
    </row>
    <row r="122" spans="1:12" s="42" customFormat="1" x14ac:dyDescent="0.2">
      <c r="A122" s="80"/>
      <c r="E122" s="96"/>
      <c r="L122" s="97"/>
    </row>
    <row r="123" spans="1:12" s="42" customFormat="1" x14ac:dyDescent="0.2">
      <c r="A123" s="80"/>
      <c r="E123" s="96"/>
      <c r="K123" s="1"/>
      <c r="L123" s="1"/>
    </row>
    <row r="124" spans="1:12" s="42" customFormat="1" x14ac:dyDescent="0.2">
      <c r="A124" s="80"/>
      <c r="E124" s="96"/>
      <c r="K124" s="1"/>
      <c r="L124" s="1"/>
    </row>
    <row r="125" spans="1:12" s="42" customFormat="1" x14ac:dyDescent="0.2">
      <c r="A125" s="80"/>
      <c r="E125" s="96"/>
      <c r="K125" s="1"/>
      <c r="L125" s="1"/>
    </row>
    <row r="126" spans="1:12" s="42" customFormat="1" x14ac:dyDescent="0.2">
      <c r="A126" s="80"/>
      <c r="E126" s="96"/>
      <c r="K126" s="1"/>
      <c r="L126" s="1"/>
    </row>
    <row r="127" spans="1:12" s="42" customFormat="1" x14ac:dyDescent="0.2">
      <c r="A127" s="80"/>
      <c r="E127" s="96"/>
      <c r="K127" s="1"/>
      <c r="L127" s="1"/>
    </row>
    <row r="128" spans="1:12" s="42" customFormat="1" x14ac:dyDescent="0.2">
      <c r="A128" s="80"/>
      <c r="E128" s="96"/>
      <c r="K128" s="1"/>
      <c r="L128" s="1"/>
    </row>
    <row r="129" spans="1:12" s="42" customFormat="1" x14ac:dyDescent="0.2">
      <c r="A129" s="80"/>
      <c r="E129" s="96"/>
      <c r="K129" s="1"/>
      <c r="L129" s="1"/>
    </row>
    <row r="130" spans="1:12" s="42" customFormat="1" x14ac:dyDescent="0.2">
      <c r="A130" s="80"/>
      <c r="E130" s="96"/>
      <c r="K130" s="1"/>
      <c r="L130" s="1"/>
    </row>
    <row r="131" spans="1:12" s="42" customFormat="1" x14ac:dyDescent="0.2">
      <c r="A131" s="80"/>
      <c r="E131" s="96"/>
      <c r="K131" s="1"/>
      <c r="L131" s="1"/>
    </row>
    <row r="132" spans="1:12" s="42" customFormat="1" x14ac:dyDescent="0.2">
      <c r="A132" s="80"/>
      <c r="E132" s="96"/>
      <c r="K132" s="1"/>
      <c r="L132" s="1"/>
    </row>
    <row r="133" spans="1:12" s="42" customFormat="1" x14ac:dyDescent="0.2">
      <c r="A133" s="80"/>
      <c r="E133" s="96"/>
      <c r="K133" s="1"/>
      <c r="L133" s="1"/>
    </row>
    <row r="134" spans="1:12" s="42" customFormat="1" x14ac:dyDescent="0.2">
      <c r="A134" s="80"/>
      <c r="E134" s="96"/>
      <c r="K134" s="1"/>
      <c r="L134" s="1"/>
    </row>
    <row r="135" spans="1:12" s="42" customFormat="1" x14ac:dyDescent="0.2">
      <c r="A135" s="80"/>
      <c r="E135" s="96"/>
      <c r="J135" s="1"/>
      <c r="K135" s="1"/>
      <c r="L135" s="1"/>
    </row>
    <row r="136" spans="1:12" s="42" customFormat="1" x14ac:dyDescent="0.2">
      <c r="A136" s="80"/>
      <c r="E136" s="96"/>
      <c r="J136" s="1"/>
      <c r="K136" s="1"/>
      <c r="L136" s="1"/>
    </row>
    <row r="137" spans="1:12" s="42" customFormat="1" x14ac:dyDescent="0.2">
      <c r="A137" s="80"/>
      <c r="E137" s="96"/>
      <c r="J137" s="1"/>
      <c r="K137" s="1"/>
      <c r="L137" s="1"/>
    </row>
    <row r="138" spans="1:12" s="42" customFormat="1" x14ac:dyDescent="0.2">
      <c r="A138" s="80"/>
      <c r="E138" s="96"/>
      <c r="J138" s="1"/>
      <c r="K138" s="1"/>
      <c r="L138" s="1"/>
    </row>
    <row r="139" spans="1:12" s="42" customFormat="1" x14ac:dyDescent="0.2">
      <c r="A139" s="80"/>
      <c r="E139" s="96"/>
      <c r="J139" s="1"/>
      <c r="K139" s="1"/>
      <c r="L139" s="1"/>
    </row>
    <row r="140" spans="1:12" s="42" customFormat="1" x14ac:dyDescent="0.2">
      <c r="A140" s="80"/>
      <c r="E140" s="96"/>
      <c r="J140" s="1"/>
      <c r="K140" s="1"/>
      <c r="L140" s="1"/>
    </row>
    <row r="141" spans="1:12" s="42" customFormat="1" x14ac:dyDescent="0.2">
      <c r="A141" s="80"/>
      <c r="E141" s="96"/>
      <c r="J141" s="1"/>
      <c r="K141" s="1"/>
      <c r="L141" s="1"/>
    </row>
    <row r="142" spans="1:12" s="42" customFormat="1" x14ac:dyDescent="0.2">
      <c r="A142" s="80"/>
      <c r="E142" s="96"/>
      <c r="J142" s="1"/>
      <c r="K142" s="1"/>
      <c r="L142" s="1"/>
    </row>
    <row r="143" spans="1:12" s="42" customFormat="1" x14ac:dyDescent="0.2">
      <c r="A143" s="80"/>
      <c r="E143" s="96"/>
      <c r="J143" s="1"/>
      <c r="K143" s="1"/>
      <c r="L143" s="1"/>
    </row>
    <row r="144" spans="1:12" s="42" customFormat="1" x14ac:dyDescent="0.2">
      <c r="A144" s="80"/>
      <c r="E144" s="96"/>
      <c r="J144" s="1"/>
      <c r="K144" s="1"/>
      <c r="L144" s="1"/>
    </row>
    <row r="145" spans="1:23" s="42" customFormat="1" x14ac:dyDescent="0.2">
      <c r="A145" s="80"/>
      <c r="E145" s="96"/>
      <c r="J145" s="1"/>
      <c r="K145" s="1"/>
      <c r="L145" s="1"/>
    </row>
    <row r="146" spans="1:23" s="42" customFormat="1" x14ac:dyDescent="0.2">
      <c r="A146" s="80"/>
      <c r="E146" s="96"/>
      <c r="J146" s="1"/>
      <c r="K146" s="1"/>
      <c r="L146" s="1"/>
    </row>
    <row r="147" spans="1:23" s="42" customFormat="1" x14ac:dyDescent="0.2">
      <c r="A147" s="80"/>
      <c r="E147" s="96"/>
      <c r="I147" s="1"/>
      <c r="J147" s="1"/>
      <c r="K147" s="1"/>
      <c r="L147" s="1"/>
    </row>
    <row r="148" spans="1:23" s="42" customFormat="1" x14ac:dyDescent="0.2">
      <c r="A148" s="82"/>
      <c r="E148" s="96"/>
      <c r="I148" s="3"/>
      <c r="J148" s="3"/>
      <c r="K148" s="3"/>
      <c r="L148" s="3"/>
    </row>
    <row r="149" spans="1:23" s="42" customFormat="1" x14ac:dyDescent="0.2">
      <c r="A149" s="82"/>
      <c r="E149" s="96"/>
      <c r="I149" s="3"/>
      <c r="J149" s="3"/>
      <c r="K149" s="3"/>
      <c r="L149" s="3"/>
    </row>
    <row r="150" spans="1:23" s="42" customFormat="1" x14ac:dyDescent="0.2">
      <c r="A150" s="82"/>
      <c r="E150" s="96"/>
      <c r="I150" s="3"/>
      <c r="J150" s="3"/>
      <c r="K150" s="3"/>
      <c r="L150" s="3"/>
    </row>
    <row r="151" spans="1:23" s="42" customFormat="1" x14ac:dyDescent="0.2">
      <c r="A151" s="82"/>
      <c r="E151" s="96"/>
      <c r="I151" s="3"/>
      <c r="J151" s="3"/>
      <c r="K151" s="3"/>
      <c r="L151" s="3"/>
    </row>
    <row r="152" spans="1:23" s="42" customFormat="1" x14ac:dyDescent="0.2">
      <c r="A152" s="82"/>
      <c r="E152" s="96"/>
      <c r="I152" s="3"/>
      <c r="J152" s="3"/>
      <c r="K152" s="3"/>
      <c r="L152" s="3"/>
    </row>
    <row r="153" spans="1:23" s="42" customFormat="1" x14ac:dyDescent="0.2">
      <c r="A153" s="82"/>
      <c r="E153" s="96"/>
      <c r="I153" s="3"/>
      <c r="J153" s="3"/>
      <c r="K153" s="3"/>
      <c r="L153" s="3"/>
    </row>
    <row r="154" spans="1:23" s="42" customFormat="1" x14ac:dyDescent="0.2">
      <c r="A154" s="82"/>
      <c r="E154" s="96"/>
      <c r="I154" s="3"/>
      <c r="J154" s="3"/>
      <c r="K154" s="3"/>
      <c r="L154" s="3"/>
    </row>
    <row r="155" spans="1:23" s="42" customFormat="1" x14ac:dyDescent="0.2">
      <c r="A155" s="82"/>
      <c r="E155" s="96"/>
      <c r="I155" s="3"/>
      <c r="J155" s="3"/>
      <c r="K155" s="3"/>
      <c r="L155" s="3"/>
    </row>
    <row r="156" spans="1:23" s="42" customFormat="1" x14ac:dyDescent="0.2">
      <c r="A156" s="82"/>
      <c r="E156" s="96"/>
      <c r="I156" s="3"/>
      <c r="J156" s="3"/>
      <c r="K156" s="3"/>
      <c r="L156" s="3"/>
    </row>
    <row r="157" spans="1:23" s="78" customFormat="1" x14ac:dyDescent="0.2">
      <c r="A157" s="82"/>
      <c r="B157" s="42"/>
      <c r="C157" s="42"/>
      <c r="D157" s="42"/>
      <c r="E157" s="96"/>
      <c r="F157" s="42"/>
      <c r="G157" s="42"/>
      <c r="H157" s="42"/>
      <c r="I157" s="3"/>
      <c r="J157" s="3"/>
      <c r="K157" s="3"/>
      <c r="L157" s="3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</row>
    <row r="158" spans="1:23" s="78" customFormat="1" x14ac:dyDescent="0.2">
      <c r="A158" s="82"/>
      <c r="E158" s="96"/>
      <c r="F158" s="42"/>
      <c r="G158" s="42"/>
      <c r="H158" s="42"/>
      <c r="I158" s="3"/>
      <c r="J158" s="98"/>
      <c r="K158" s="98"/>
      <c r="L158" s="3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</row>
    <row r="159" spans="1:23" s="78" customFormat="1" x14ac:dyDescent="0.2">
      <c r="A159" s="82"/>
      <c r="E159" s="96"/>
      <c r="F159" s="42"/>
      <c r="G159" s="3"/>
      <c r="H159" s="3"/>
      <c r="I159" s="3"/>
      <c r="J159" s="98"/>
      <c r="K159" s="98"/>
      <c r="L159" s="3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</row>
    <row r="160" spans="1:23" s="78" customFormat="1" x14ac:dyDescent="0.2">
      <c r="A160" s="82"/>
      <c r="E160" s="96"/>
      <c r="F160" s="42"/>
      <c r="G160" s="3"/>
      <c r="H160" s="3"/>
      <c r="I160" s="3"/>
      <c r="J160" s="98"/>
      <c r="K160" s="98"/>
      <c r="L160" s="3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</row>
    <row r="161" spans="1:17" x14ac:dyDescent="0.2">
      <c r="A161" s="82"/>
      <c r="B161" s="78"/>
      <c r="C161" s="78"/>
      <c r="D161" s="78"/>
      <c r="E161" s="96"/>
      <c r="F161" s="42"/>
      <c r="G161" s="3"/>
      <c r="H161" s="3"/>
      <c r="I161" s="3"/>
      <c r="J161" s="98"/>
      <c r="K161" s="98"/>
      <c r="M161" s="42"/>
      <c r="N161" s="42"/>
      <c r="O161" s="42"/>
      <c r="P161" s="42"/>
      <c r="Q161" s="42"/>
    </row>
    <row r="162" spans="1:17" x14ac:dyDescent="0.2">
      <c r="A162" s="82"/>
      <c r="E162" s="96"/>
      <c r="F162" s="3"/>
      <c r="G162" s="3"/>
      <c r="H162" s="3"/>
      <c r="I162" s="3"/>
      <c r="M162" s="42"/>
      <c r="N162" s="42"/>
      <c r="O162" s="42"/>
      <c r="P162" s="42"/>
      <c r="Q162" s="42"/>
    </row>
    <row r="163" spans="1:17" x14ac:dyDescent="0.2">
      <c r="A163" s="82"/>
      <c r="E163" s="96"/>
      <c r="F163" s="3"/>
      <c r="G163" s="3"/>
      <c r="H163" s="3"/>
      <c r="I163" s="3"/>
      <c r="M163" s="42"/>
      <c r="N163" s="42"/>
      <c r="O163" s="42"/>
      <c r="P163" s="42"/>
      <c r="Q163" s="42"/>
    </row>
    <row r="164" spans="1:17" x14ac:dyDescent="0.2">
      <c r="A164" s="82"/>
      <c r="E164" s="96"/>
      <c r="F164" s="3"/>
      <c r="G164" s="3"/>
      <c r="H164" s="3"/>
      <c r="I164" s="3"/>
      <c r="M164" s="42"/>
      <c r="N164" s="42"/>
      <c r="O164" s="42"/>
      <c r="P164" s="42"/>
      <c r="Q164" s="42"/>
    </row>
    <row r="165" spans="1:17" x14ac:dyDescent="0.2">
      <c r="A165" s="82"/>
      <c r="E165" s="96"/>
      <c r="F165" s="3"/>
      <c r="G165" s="3"/>
      <c r="H165" s="3"/>
      <c r="I165" s="3"/>
      <c r="M165" s="42"/>
      <c r="N165" s="42"/>
      <c r="O165" s="42"/>
      <c r="P165" s="42"/>
      <c r="Q165" s="42"/>
    </row>
    <row r="166" spans="1:17" x14ac:dyDescent="0.2">
      <c r="A166" s="82"/>
      <c r="E166" s="96"/>
      <c r="F166" s="97"/>
      <c r="G166" s="3"/>
      <c r="H166" s="3"/>
      <c r="I166" s="3"/>
      <c r="M166" s="42"/>
      <c r="N166" s="42"/>
      <c r="O166" s="42"/>
      <c r="P166" s="42"/>
      <c r="Q166" s="42"/>
    </row>
    <row r="167" spans="1:17" x14ac:dyDescent="0.2">
      <c r="A167" s="82"/>
      <c r="E167" s="96"/>
      <c r="F167" s="97"/>
      <c r="G167" s="3"/>
      <c r="H167" s="3"/>
      <c r="I167" s="3"/>
      <c r="M167" s="42"/>
      <c r="N167" s="42"/>
      <c r="O167" s="42"/>
      <c r="P167" s="42"/>
      <c r="Q167" s="42"/>
    </row>
    <row r="168" spans="1:17" x14ac:dyDescent="0.2">
      <c r="A168" s="82"/>
      <c r="E168" s="96"/>
      <c r="F168" s="97"/>
      <c r="G168" s="3"/>
      <c r="H168" s="3"/>
      <c r="I168" s="3"/>
      <c r="M168" s="42"/>
      <c r="N168" s="42"/>
      <c r="O168" s="42"/>
      <c r="P168" s="42"/>
      <c r="Q168" s="42"/>
    </row>
    <row r="169" spans="1:17" x14ac:dyDescent="0.2">
      <c r="A169" s="82"/>
      <c r="E169" s="96"/>
      <c r="F169" s="97"/>
      <c r="G169" s="3"/>
      <c r="H169" s="3"/>
      <c r="I169" s="3"/>
      <c r="M169" s="42"/>
      <c r="N169" s="42"/>
      <c r="O169" s="42"/>
      <c r="P169" s="42"/>
      <c r="Q169" s="42"/>
    </row>
    <row r="170" spans="1:17" x14ac:dyDescent="0.2">
      <c r="A170" s="82"/>
      <c r="E170" s="96"/>
      <c r="F170" s="97"/>
      <c r="G170" s="3"/>
      <c r="H170" s="3"/>
      <c r="I170" s="3"/>
      <c r="M170" s="42"/>
      <c r="N170" s="42"/>
      <c r="O170" s="42"/>
      <c r="P170" s="42"/>
      <c r="Q170" s="42"/>
    </row>
    <row r="171" spans="1:17" x14ac:dyDescent="0.2">
      <c r="A171" s="82"/>
      <c r="E171" s="96"/>
      <c r="F171" s="99"/>
      <c r="G171" s="3"/>
      <c r="H171" s="3"/>
      <c r="I171" s="3"/>
      <c r="M171" s="42"/>
      <c r="N171" s="42"/>
      <c r="O171" s="42"/>
      <c r="P171" s="42"/>
      <c r="Q171" s="42"/>
    </row>
    <row r="172" spans="1:17" x14ac:dyDescent="0.2">
      <c r="A172" s="82"/>
      <c r="E172" s="96"/>
      <c r="F172" s="99"/>
      <c r="G172" s="3"/>
      <c r="H172" s="3"/>
      <c r="I172" s="3"/>
      <c r="M172" s="42"/>
      <c r="N172" s="42"/>
      <c r="O172" s="42"/>
      <c r="P172" s="42"/>
      <c r="Q172" s="42"/>
    </row>
    <row r="173" spans="1:17" x14ac:dyDescent="0.2">
      <c r="A173" s="82"/>
      <c r="E173" s="96"/>
      <c r="F173" s="99"/>
      <c r="G173" s="3"/>
      <c r="H173" s="3"/>
      <c r="I173" s="3"/>
      <c r="M173" s="42"/>
      <c r="N173" s="42"/>
      <c r="O173" s="42"/>
      <c r="P173" s="42"/>
      <c r="Q173" s="42"/>
    </row>
    <row r="174" spans="1:17" x14ac:dyDescent="0.2">
      <c r="A174" s="82"/>
      <c r="E174" s="96"/>
      <c r="F174" s="99"/>
      <c r="G174" s="3"/>
      <c r="H174" s="3"/>
      <c r="I174" s="3"/>
      <c r="M174" s="42"/>
      <c r="N174" s="42"/>
      <c r="O174" s="42"/>
      <c r="P174" s="42"/>
      <c r="Q174" s="42"/>
    </row>
    <row r="175" spans="1:17" x14ac:dyDescent="0.2">
      <c r="A175" s="82"/>
      <c r="E175" s="96"/>
      <c r="F175" s="99"/>
      <c r="G175" s="3"/>
      <c r="H175" s="3"/>
      <c r="I175" s="3"/>
      <c r="M175" s="42"/>
      <c r="N175" s="42"/>
      <c r="O175" s="42"/>
      <c r="P175" s="42"/>
      <c r="Q175" s="42"/>
    </row>
    <row r="176" spans="1:17" x14ac:dyDescent="0.2">
      <c r="A176" s="82"/>
      <c r="E176" s="96"/>
      <c r="F176" s="3"/>
      <c r="G176" s="3"/>
      <c r="H176" s="3"/>
      <c r="I176" s="3"/>
      <c r="M176" s="42"/>
      <c r="N176" s="42"/>
      <c r="O176" s="42"/>
      <c r="P176" s="42"/>
      <c r="Q176" s="42"/>
    </row>
    <row r="177" spans="1:17" x14ac:dyDescent="0.2">
      <c r="A177" s="82"/>
      <c r="E177" s="96"/>
      <c r="F177" s="3"/>
      <c r="G177" s="3"/>
      <c r="H177" s="3"/>
      <c r="I177" s="3"/>
      <c r="M177" s="42"/>
      <c r="N177" s="42"/>
      <c r="O177" s="42"/>
      <c r="P177" s="42"/>
      <c r="Q177" s="42"/>
    </row>
    <row r="178" spans="1:17" x14ac:dyDescent="0.2">
      <c r="A178" s="82"/>
      <c r="E178" s="82"/>
      <c r="F178" s="3"/>
      <c r="G178" s="3"/>
      <c r="H178" s="3"/>
      <c r="I178" s="3"/>
      <c r="M178" s="42"/>
      <c r="N178" s="42"/>
      <c r="O178" s="42"/>
      <c r="P178" s="42"/>
      <c r="Q178" s="42"/>
    </row>
    <row r="179" spans="1:17" x14ac:dyDescent="0.2">
      <c r="A179" s="82"/>
      <c r="E179" s="82"/>
      <c r="F179" s="3"/>
      <c r="G179" s="3"/>
      <c r="H179" s="3"/>
      <c r="I179" s="3"/>
      <c r="M179" s="42"/>
      <c r="N179" s="42"/>
      <c r="O179" s="42"/>
      <c r="P179" s="42"/>
      <c r="Q179" s="42"/>
    </row>
    <row r="180" spans="1:17" x14ac:dyDescent="0.2">
      <c r="A180" s="82"/>
      <c r="E180" s="82"/>
      <c r="F180" s="3"/>
      <c r="G180" s="3"/>
      <c r="H180" s="3"/>
      <c r="I180" s="3"/>
      <c r="M180" s="42"/>
      <c r="N180" s="42"/>
      <c r="O180" s="42"/>
      <c r="P180" s="42"/>
      <c r="Q180" s="42"/>
    </row>
    <row r="181" spans="1:17" x14ac:dyDescent="0.2">
      <c r="A181" s="82"/>
      <c r="E181" s="82"/>
      <c r="F181" s="3"/>
      <c r="G181" s="3"/>
      <c r="H181" s="3"/>
      <c r="I181" s="3"/>
      <c r="M181" s="42"/>
      <c r="N181" s="42"/>
      <c r="O181" s="42"/>
      <c r="P181" s="42"/>
      <c r="Q181" s="42"/>
    </row>
    <row r="182" spans="1:17" x14ac:dyDescent="0.2">
      <c r="A182" s="82"/>
      <c r="E182" s="82"/>
      <c r="F182" s="3"/>
      <c r="G182" s="3"/>
      <c r="H182" s="3"/>
      <c r="I182" s="3"/>
      <c r="M182" s="42"/>
      <c r="N182" s="42"/>
      <c r="O182" s="42"/>
      <c r="P182" s="42"/>
      <c r="Q182" s="42"/>
    </row>
    <row r="183" spans="1:17" x14ac:dyDescent="0.2">
      <c r="E183" s="82"/>
      <c r="F183" s="3"/>
      <c r="G183" s="3"/>
      <c r="H183" s="3"/>
      <c r="I183" s="3"/>
      <c r="M183" s="42"/>
      <c r="N183" s="42"/>
      <c r="O183" s="42"/>
      <c r="P183" s="42"/>
      <c r="Q183" s="42"/>
    </row>
    <row r="184" spans="1:17" x14ac:dyDescent="0.2">
      <c r="B184" s="3"/>
      <c r="C184" s="3"/>
      <c r="D184" s="3"/>
      <c r="E184" s="82"/>
      <c r="F184" s="3"/>
      <c r="G184" s="3"/>
      <c r="H184" s="3"/>
      <c r="I184" s="3"/>
      <c r="M184" s="42"/>
      <c r="N184" s="42"/>
      <c r="O184" s="42"/>
      <c r="P184" s="42"/>
      <c r="Q184" s="42"/>
    </row>
    <row r="185" spans="1:17" x14ac:dyDescent="0.2">
      <c r="B185" s="82"/>
      <c r="C185" s="82"/>
      <c r="D185" s="82"/>
      <c r="E185" s="82"/>
      <c r="F185" s="3"/>
      <c r="G185" s="3"/>
      <c r="H185" s="3"/>
      <c r="I185" s="3"/>
      <c r="M185" s="42"/>
      <c r="N185" s="42"/>
      <c r="O185" s="42"/>
      <c r="P185" s="42"/>
      <c r="Q185" s="42"/>
    </row>
    <row r="186" spans="1:17" x14ac:dyDescent="0.2">
      <c r="B186" s="3"/>
      <c r="C186" s="3"/>
      <c r="D186" s="3"/>
      <c r="E186" s="3"/>
      <c r="F186" s="3"/>
      <c r="G186" s="3"/>
      <c r="H186" s="3"/>
      <c r="I186" s="3"/>
      <c r="M186" s="42"/>
      <c r="N186" s="42"/>
      <c r="O186" s="42"/>
      <c r="P186" s="42"/>
      <c r="Q186" s="42"/>
    </row>
    <row r="187" spans="1:17" x14ac:dyDescent="0.2">
      <c r="B187" s="3"/>
      <c r="C187" s="3"/>
      <c r="D187" s="3"/>
      <c r="E187" s="3"/>
      <c r="F187" s="3"/>
      <c r="G187" s="3"/>
      <c r="H187" s="3"/>
      <c r="I187" s="3"/>
      <c r="M187" s="42"/>
      <c r="N187" s="42"/>
      <c r="O187" s="42"/>
      <c r="P187" s="42"/>
      <c r="Q187" s="42"/>
    </row>
    <row r="188" spans="1:17" x14ac:dyDescent="0.2">
      <c r="B188" s="3"/>
      <c r="C188" s="3"/>
      <c r="D188" s="3"/>
      <c r="E188" s="3"/>
      <c r="F188" s="3"/>
      <c r="G188" s="3"/>
      <c r="H188" s="3"/>
      <c r="I188" s="3"/>
      <c r="M188" s="42"/>
      <c r="N188" s="42"/>
      <c r="O188" s="42"/>
      <c r="P188" s="42"/>
      <c r="Q188" s="42"/>
    </row>
    <row r="189" spans="1:17" x14ac:dyDescent="0.2">
      <c r="B189" s="3"/>
      <c r="C189" s="3"/>
      <c r="D189" s="3"/>
      <c r="E189" s="3"/>
      <c r="F189" s="3"/>
      <c r="M189" s="42"/>
      <c r="N189" s="42"/>
      <c r="O189" s="42"/>
      <c r="P189" s="42"/>
      <c r="Q189" s="42"/>
    </row>
    <row r="190" spans="1:17" x14ac:dyDescent="0.2">
      <c r="B190" s="3"/>
      <c r="C190" s="3"/>
      <c r="D190" s="3"/>
      <c r="E190" s="3"/>
      <c r="F190" s="3"/>
      <c r="M190" s="42"/>
      <c r="N190" s="42"/>
      <c r="O190" s="42"/>
      <c r="P190" s="42"/>
      <c r="Q190" s="42"/>
    </row>
    <row r="191" spans="1:17" x14ac:dyDescent="0.2">
      <c r="B191" s="83"/>
      <c r="C191" s="83"/>
      <c r="D191" s="83"/>
      <c r="E191" s="83"/>
      <c r="F191" s="83"/>
      <c r="M191" s="42"/>
      <c r="N191" s="42"/>
      <c r="O191" s="42"/>
      <c r="P191" s="42"/>
      <c r="Q191" s="42"/>
    </row>
    <row r="192" spans="1:17" x14ac:dyDescent="0.2">
      <c r="B192" s="83"/>
      <c r="C192" s="83"/>
      <c r="D192" s="83"/>
      <c r="E192" s="83"/>
      <c r="F192" s="83"/>
      <c r="M192" s="42"/>
      <c r="Q192" s="42"/>
    </row>
    <row r="193" spans="2:17" x14ac:dyDescent="0.2">
      <c r="B193" s="83"/>
      <c r="C193" s="83"/>
      <c r="D193" s="83"/>
      <c r="E193" s="83"/>
      <c r="F193" s="83"/>
      <c r="M193" s="42"/>
      <c r="Q193" s="42"/>
    </row>
    <row r="194" spans="2:17" x14ac:dyDescent="0.2">
      <c r="B194" s="83"/>
      <c r="C194" s="83"/>
      <c r="D194" s="83"/>
      <c r="E194" s="83"/>
      <c r="F194" s="83"/>
      <c r="M194" s="42"/>
      <c r="Q194" s="42"/>
    </row>
    <row r="195" spans="2:17" x14ac:dyDescent="0.2">
      <c r="B195" s="83"/>
      <c r="C195" s="83"/>
      <c r="D195" s="83"/>
      <c r="E195" s="83"/>
      <c r="F195" s="83"/>
      <c r="M195" s="42"/>
      <c r="Q195" s="42"/>
    </row>
    <row r="196" spans="2:17" x14ac:dyDescent="0.2">
      <c r="B196" s="83"/>
      <c r="C196" s="83"/>
      <c r="D196" s="83"/>
      <c r="E196" s="83"/>
      <c r="F196" s="83"/>
      <c r="M196" s="42"/>
      <c r="Q196" s="42"/>
    </row>
    <row r="197" spans="2:17" x14ac:dyDescent="0.2">
      <c r="B197" s="83"/>
      <c r="C197" s="83"/>
      <c r="D197" s="83"/>
      <c r="E197" s="83"/>
      <c r="F197" s="83"/>
      <c r="M197" s="42"/>
      <c r="Q197" s="42"/>
    </row>
    <row r="198" spans="2:17" x14ac:dyDescent="0.2">
      <c r="B198" s="83"/>
      <c r="C198" s="83"/>
      <c r="D198" s="83"/>
      <c r="E198" s="83"/>
      <c r="F198" s="83"/>
      <c r="M198" s="42"/>
      <c r="Q198" s="42"/>
    </row>
    <row r="199" spans="2:17" x14ac:dyDescent="0.2">
      <c r="B199" s="83"/>
      <c r="C199" s="83"/>
      <c r="D199" s="83"/>
      <c r="E199" s="83"/>
      <c r="F199" s="83"/>
      <c r="M199" s="42"/>
      <c r="Q199" s="42"/>
    </row>
    <row r="200" spans="2:17" x14ac:dyDescent="0.2">
      <c r="B200" s="83"/>
      <c r="C200" s="83"/>
      <c r="D200" s="83"/>
      <c r="E200" s="83"/>
      <c r="F200" s="83"/>
      <c r="M200" s="42"/>
      <c r="Q200" s="42"/>
    </row>
    <row r="201" spans="2:17" x14ac:dyDescent="0.2">
      <c r="B201" s="83"/>
      <c r="C201" s="83"/>
      <c r="D201" s="83"/>
      <c r="E201" s="83"/>
      <c r="F201" s="83"/>
      <c r="M201" s="42"/>
      <c r="Q201" s="42"/>
    </row>
    <row r="202" spans="2:17" x14ac:dyDescent="0.2">
      <c r="B202" s="83"/>
      <c r="C202" s="83"/>
      <c r="D202" s="83"/>
      <c r="E202" s="83"/>
      <c r="F202" s="83"/>
      <c r="M202" s="42"/>
      <c r="Q202" s="42"/>
    </row>
    <row r="203" spans="2:17" x14ac:dyDescent="0.2">
      <c r="B203" s="83"/>
      <c r="C203" s="83"/>
      <c r="D203" s="83"/>
      <c r="E203" s="83"/>
      <c r="F203" s="83"/>
      <c r="M203" s="42"/>
      <c r="Q203" s="42"/>
    </row>
    <row r="204" spans="2:17" x14ac:dyDescent="0.2">
      <c r="B204" s="83"/>
      <c r="C204" s="83"/>
      <c r="D204" s="83"/>
      <c r="E204" s="83"/>
      <c r="F204" s="83"/>
      <c r="M204" s="42"/>
      <c r="Q204" s="42"/>
    </row>
    <row r="205" spans="2:17" x14ac:dyDescent="0.2">
      <c r="B205" s="83"/>
      <c r="C205" s="83"/>
      <c r="D205" s="83"/>
      <c r="E205" s="83"/>
      <c r="F205" s="83"/>
      <c r="M205" s="42"/>
      <c r="Q205" s="42"/>
    </row>
    <row r="206" spans="2:17" x14ac:dyDescent="0.2">
      <c r="B206" s="83"/>
      <c r="C206" s="83"/>
      <c r="D206" s="83"/>
      <c r="E206" s="83"/>
      <c r="F206" s="83"/>
      <c r="M206" s="42"/>
      <c r="Q206" s="42"/>
    </row>
    <row r="207" spans="2:17" x14ac:dyDescent="0.2">
      <c r="B207" s="83"/>
      <c r="C207" s="83"/>
      <c r="D207" s="83"/>
      <c r="E207" s="83"/>
      <c r="F207" s="83"/>
      <c r="M207" s="42"/>
      <c r="Q207" s="42"/>
    </row>
    <row r="208" spans="2:17" x14ac:dyDescent="0.2">
      <c r="B208" s="83"/>
      <c r="C208" s="83"/>
      <c r="D208" s="83"/>
      <c r="E208" s="83"/>
      <c r="F208" s="83"/>
      <c r="M208" s="42"/>
      <c r="Q208" s="42"/>
    </row>
    <row r="209" spans="2:17" x14ac:dyDescent="0.2">
      <c r="B209" s="83"/>
      <c r="C209" s="83"/>
      <c r="D209" s="83"/>
      <c r="E209" s="83"/>
      <c r="F209" s="83"/>
      <c r="M209" s="42"/>
      <c r="Q209" s="42"/>
    </row>
    <row r="210" spans="2:17" x14ac:dyDescent="0.2">
      <c r="B210" s="83"/>
      <c r="C210" s="83"/>
      <c r="D210" s="83"/>
      <c r="E210" s="83"/>
      <c r="F210" s="83"/>
      <c r="M210" s="42"/>
      <c r="Q210" s="42"/>
    </row>
    <row r="211" spans="2:17" x14ac:dyDescent="0.2">
      <c r="B211" s="83"/>
      <c r="C211" s="83"/>
      <c r="D211" s="83"/>
      <c r="E211" s="83"/>
      <c r="F211" s="83"/>
      <c r="M211" s="42"/>
      <c r="Q211" s="42"/>
    </row>
    <row r="212" spans="2:17" x14ac:dyDescent="0.2">
      <c r="B212" s="83"/>
      <c r="C212" s="83"/>
      <c r="D212" s="83"/>
      <c r="E212" s="83"/>
      <c r="F212" s="83"/>
      <c r="M212" s="42"/>
      <c r="Q212" s="42"/>
    </row>
    <row r="213" spans="2:17" x14ac:dyDescent="0.2">
      <c r="B213" s="83"/>
      <c r="C213" s="83"/>
      <c r="D213" s="83"/>
      <c r="E213" s="83"/>
      <c r="F213" s="83"/>
      <c r="M213" s="42"/>
      <c r="Q213" s="42"/>
    </row>
    <row r="214" spans="2:17" x14ac:dyDescent="0.2">
      <c r="B214" s="83"/>
      <c r="C214" s="83"/>
      <c r="D214" s="83"/>
      <c r="E214" s="83"/>
      <c r="F214" s="83"/>
      <c r="M214" s="42"/>
      <c r="Q214" s="42"/>
    </row>
    <row r="215" spans="2:17" x14ac:dyDescent="0.2">
      <c r="B215" s="83"/>
      <c r="C215" s="83"/>
      <c r="D215" s="83"/>
      <c r="E215" s="83"/>
      <c r="F215" s="83"/>
      <c r="M215" s="42"/>
      <c r="Q215" s="42"/>
    </row>
    <row r="216" spans="2:17" x14ac:dyDescent="0.2">
      <c r="B216" s="83"/>
      <c r="C216" s="83"/>
      <c r="D216" s="83"/>
      <c r="E216" s="83"/>
      <c r="F216" s="83"/>
      <c r="M216" s="42"/>
      <c r="Q216" s="42"/>
    </row>
    <row r="217" spans="2:17" x14ac:dyDescent="0.2">
      <c r="B217" s="83"/>
      <c r="C217" s="83"/>
      <c r="D217" s="83"/>
      <c r="E217" s="83"/>
      <c r="F217" s="83"/>
      <c r="M217" s="42"/>
      <c r="Q217" s="42"/>
    </row>
    <row r="218" spans="2:17" x14ac:dyDescent="0.2">
      <c r="B218" s="83"/>
      <c r="C218" s="83"/>
      <c r="D218" s="83"/>
      <c r="E218" s="83"/>
      <c r="F218" s="83"/>
      <c r="M218" s="42"/>
      <c r="Q218" s="42"/>
    </row>
    <row r="219" spans="2:17" x14ac:dyDescent="0.2">
      <c r="B219" s="83"/>
      <c r="C219" s="83"/>
      <c r="D219" s="83"/>
      <c r="E219" s="83"/>
      <c r="F219" s="83"/>
      <c r="M219" s="42"/>
      <c r="Q219" s="42"/>
    </row>
    <row r="220" spans="2:17" x14ac:dyDescent="0.2">
      <c r="B220" s="83"/>
      <c r="C220" s="83"/>
      <c r="D220" s="83"/>
      <c r="E220" s="83"/>
      <c r="F220" s="83"/>
      <c r="M220" s="42"/>
      <c r="Q220" s="42"/>
    </row>
    <row r="221" spans="2:17" x14ac:dyDescent="0.2">
      <c r="B221" s="83"/>
      <c r="C221" s="83"/>
      <c r="D221" s="83"/>
      <c r="E221" s="83"/>
      <c r="F221" s="83"/>
    </row>
    <row r="222" spans="2:17" x14ac:dyDescent="0.2">
      <c r="B222" s="83"/>
      <c r="C222" s="83"/>
      <c r="D222" s="83"/>
      <c r="E222" s="83"/>
      <c r="F222" s="83"/>
    </row>
    <row r="223" spans="2:17" x14ac:dyDescent="0.2">
      <c r="B223" s="83"/>
      <c r="C223" s="83"/>
      <c r="D223" s="83"/>
      <c r="E223" s="83"/>
      <c r="F223" s="83"/>
    </row>
    <row r="224" spans="2:17" x14ac:dyDescent="0.2">
      <c r="B224" s="83"/>
      <c r="C224" s="83"/>
      <c r="D224" s="83"/>
      <c r="E224" s="83"/>
      <c r="F224" s="83"/>
    </row>
    <row r="225" spans="2:6" x14ac:dyDescent="0.2">
      <c r="B225" s="83"/>
      <c r="C225" s="83"/>
      <c r="D225" s="83"/>
      <c r="E225" s="83"/>
      <c r="F225" s="83"/>
    </row>
    <row r="226" spans="2:6" x14ac:dyDescent="0.2">
      <c r="B226" s="83"/>
      <c r="C226" s="83"/>
      <c r="D226" s="83"/>
      <c r="E226" s="83"/>
      <c r="F226" s="83"/>
    </row>
    <row r="227" spans="2:6" x14ac:dyDescent="0.2">
      <c r="B227" s="83"/>
      <c r="C227" s="83"/>
      <c r="D227" s="83"/>
      <c r="E227" s="83"/>
      <c r="F227" s="83"/>
    </row>
  </sheetData>
  <mergeCells count="8">
    <mergeCell ref="C32:J32"/>
    <mergeCell ref="C33:J33"/>
    <mergeCell ref="C7:K7"/>
    <mergeCell ref="C10:H10"/>
    <mergeCell ref="I10:I11"/>
    <mergeCell ref="J10:J11"/>
    <mergeCell ref="K10:K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>
    <tabColor theme="4" tint="-0.499984740745262"/>
  </sheetPr>
  <dimension ref="A1:U57"/>
  <sheetViews>
    <sheetView showGridLines="0" zoomScaleNormal="100" zoomScaleSheetLayoutView="100" workbookViewId="0">
      <selection activeCell="O27" sqref="O27"/>
    </sheetView>
  </sheetViews>
  <sheetFormatPr baseColWidth="10" defaultRowHeight="12.75" x14ac:dyDescent="0.2"/>
  <cols>
    <col min="1" max="1" width="1.85546875" style="1" customWidth="1"/>
    <col min="2" max="2" width="10.7109375" style="1" customWidth="1"/>
    <col min="3" max="3" width="11.42578125" style="1" customWidth="1"/>
    <col min="4" max="4" width="27.5703125" style="1" customWidth="1"/>
    <col min="5" max="5" width="13.7109375" style="1" customWidth="1"/>
    <col min="6" max="6" width="14.28515625" style="1" customWidth="1"/>
    <col min="7" max="7" width="7.85546875" style="1" customWidth="1"/>
    <col min="8" max="8" width="15.140625" style="1" customWidth="1"/>
    <col min="9" max="10" width="7.28515625" style="1" customWidth="1"/>
    <col min="11" max="11" width="1.7109375" style="1" customWidth="1"/>
    <col min="12" max="12" width="11.42578125" style="42"/>
    <col min="13" max="13" width="11.42578125" style="42" customWidth="1"/>
    <col min="14" max="14" width="10.85546875" style="42" customWidth="1"/>
    <col min="15" max="16384" width="11.42578125" style="42"/>
  </cols>
  <sheetData>
    <row r="1" spans="1:12" ht="38.25" customHeight="1" x14ac:dyDescent="0.2">
      <c r="A1" s="155"/>
      <c r="B1" s="156"/>
      <c r="C1" s="156"/>
      <c r="D1" s="156"/>
      <c r="E1" s="156"/>
      <c r="F1" s="156"/>
      <c r="G1" s="156"/>
      <c r="H1" s="156"/>
      <c r="I1" s="156"/>
      <c r="J1" s="156"/>
      <c r="K1" s="158"/>
      <c r="L1" s="112"/>
    </row>
    <row r="2" spans="1:12" x14ac:dyDescent="0.2">
      <c r="A2" s="15"/>
      <c r="B2" s="20"/>
      <c r="C2" s="20"/>
      <c r="D2" s="20"/>
      <c r="E2" s="20"/>
      <c r="F2" s="20"/>
      <c r="G2" s="20"/>
      <c r="H2" s="20"/>
      <c r="I2" s="20"/>
      <c r="J2" s="20"/>
      <c r="K2" s="159"/>
      <c r="L2" s="112"/>
    </row>
    <row r="3" spans="1:12" x14ac:dyDescent="0.2">
      <c r="A3" s="15"/>
      <c r="B3" s="20"/>
      <c r="C3" s="20"/>
      <c r="D3" s="20"/>
      <c r="E3" s="20"/>
      <c r="F3" s="20"/>
      <c r="G3" s="20"/>
      <c r="H3" s="20"/>
      <c r="I3" s="20"/>
      <c r="J3" s="20"/>
      <c r="K3" s="159"/>
      <c r="L3" s="112"/>
    </row>
    <row r="4" spans="1:12" x14ac:dyDescent="0.2">
      <c r="A4" s="15"/>
      <c r="B4" s="20"/>
      <c r="C4" s="20"/>
      <c r="D4" s="20"/>
      <c r="E4" s="20"/>
      <c r="F4" s="20"/>
      <c r="G4" s="20"/>
      <c r="H4" s="20"/>
      <c r="I4" s="20"/>
      <c r="J4" s="20"/>
      <c r="K4" s="93"/>
    </row>
    <row r="5" spans="1:12" x14ac:dyDescent="0.2">
      <c r="A5" s="15"/>
      <c r="B5" s="20"/>
      <c r="C5" s="20"/>
      <c r="D5" s="20"/>
      <c r="E5" s="20"/>
      <c r="F5" s="20"/>
      <c r="G5" s="20"/>
      <c r="H5" s="20"/>
      <c r="I5" s="20"/>
      <c r="J5" s="20"/>
      <c r="K5" s="93"/>
    </row>
    <row r="6" spans="1:12" x14ac:dyDescent="0.2">
      <c r="A6" s="15"/>
      <c r="B6" s="20"/>
      <c r="C6" s="20"/>
      <c r="D6" s="20"/>
      <c r="E6" s="20"/>
      <c r="F6" s="20"/>
      <c r="G6" s="20"/>
      <c r="H6" s="20"/>
      <c r="I6" s="20"/>
      <c r="J6" s="20"/>
      <c r="K6" s="93"/>
    </row>
    <row r="7" spans="1:12" ht="15" customHeight="1" x14ac:dyDescent="0.2">
      <c r="B7" s="25"/>
      <c r="C7" s="348"/>
      <c r="D7" s="348"/>
      <c r="E7" s="348"/>
      <c r="F7" s="348"/>
      <c r="G7" s="348"/>
      <c r="H7" s="348"/>
      <c r="I7" s="348"/>
      <c r="J7" s="348"/>
      <c r="K7" s="215"/>
    </row>
    <row r="8" spans="1:12" ht="15" customHeight="1" x14ac:dyDescent="0.2">
      <c r="B8" s="25"/>
      <c r="C8" s="348" t="s">
        <v>190</v>
      </c>
      <c r="D8" s="348"/>
      <c r="E8" s="348"/>
      <c r="F8" s="348"/>
      <c r="G8" s="348"/>
      <c r="H8" s="348"/>
      <c r="I8" s="348"/>
      <c r="J8" s="348"/>
      <c r="K8" s="93"/>
    </row>
    <row r="9" spans="1:12" ht="15" customHeight="1" x14ac:dyDescent="0.2">
      <c r="B9" s="25"/>
      <c r="C9" s="348" t="s">
        <v>203</v>
      </c>
      <c r="D9" s="348"/>
      <c r="E9" s="348"/>
      <c r="F9" s="348"/>
      <c r="G9" s="348"/>
      <c r="H9" s="348"/>
      <c r="I9" s="348"/>
      <c r="J9" s="348"/>
      <c r="K9" s="215"/>
    </row>
    <row r="10" spans="1:12" x14ac:dyDescent="0.2">
      <c r="A10" s="15"/>
      <c r="B10" s="20"/>
      <c r="C10" s="23"/>
      <c r="D10" s="23"/>
      <c r="E10" s="23"/>
      <c r="F10" s="23"/>
      <c r="G10" s="23"/>
      <c r="H10" s="23"/>
      <c r="I10" s="23"/>
      <c r="J10" s="23"/>
      <c r="K10" s="93"/>
    </row>
    <row r="11" spans="1:12" ht="15.75" customHeight="1" x14ac:dyDescent="0.2">
      <c r="A11" s="42"/>
      <c r="E11" s="223" t="s">
        <v>25</v>
      </c>
      <c r="F11" s="223" t="s">
        <v>26</v>
      </c>
      <c r="G11" s="25"/>
      <c r="H11" s="25"/>
      <c r="I11" s="25"/>
      <c r="K11" s="93"/>
    </row>
    <row r="12" spans="1:12" x14ac:dyDescent="0.2">
      <c r="A12" s="42"/>
      <c r="E12" s="23">
        <v>2022</v>
      </c>
      <c r="F12" s="23">
        <v>2022</v>
      </c>
      <c r="G12" s="23"/>
      <c r="I12" s="42"/>
      <c r="K12" s="93"/>
    </row>
    <row r="13" spans="1:12" ht="12" customHeight="1" x14ac:dyDescent="0.2">
      <c r="A13" s="42"/>
      <c r="D13" s="23"/>
      <c r="E13" s="23"/>
      <c r="F13" s="23"/>
      <c r="G13" s="23"/>
      <c r="I13" s="42"/>
      <c r="K13" s="93"/>
    </row>
    <row r="14" spans="1:12" x14ac:dyDescent="0.2">
      <c r="A14" s="42"/>
      <c r="D14" s="183">
        <v>9</v>
      </c>
      <c r="E14" s="184">
        <v>9</v>
      </c>
      <c r="F14" s="185"/>
      <c r="G14" s="185"/>
      <c r="I14" s="42"/>
      <c r="K14" s="93"/>
    </row>
    <row r="15" spans="1:12" x14ac:dyDescent="0.2">
      <c r="A15" s="42"/>
      <c r="B15" s="42"/>
      <c r="D15" s="162" t="s">
        <v>183</v>
      </c>
      <c r="E15" s="57">
        <v>0.14399999999999999</v>
      </c>
      <c r="F15" s="57">
        <v>9.9169999999999998</v>
      </c>
      <c r="G15" s="224"/>
      <c r="H15" s="224"/>
      <c r="K15" s="93"/>
    </row>
    <row r="16" spans="1:12" x14ac:dyDescent="0.2">
      <c r="A16" s="42"/>
      <c r="B16" s="42"/>
      <c r="D16" s="1" t="s">
        <v>184</v>
      </c>
      <c r="E16" s="165">
        <v>0.115</v>
      </c>
      <c r="F16" s="165">
        <v>9.6430000000000007</v>
      </c>
      <c r="G16" s="225"/>
      <c r="H16" s="225"/>
      <c r="K16" s="93"/>
    </row>
    <row r="17" spans="1:11" x14ac:dyDescent="0.2">
      <c r="A17" s="42"/>
      <c r="B17" s="42"/>
      <c r="D17" s="1" t="s">
        <v>185</v>
      </c>
      <c r="E17" s="165">
        <v>0.19400000000000001</v>
      </c>
      <c r="F17" s="165">
        <v>10.385999999999999</v>
      </c>
      <c r="G17" s="225"/>
      <c r="H17" s="225"/>
      <c r="K17" s="93"/>
    </row>
    <row r="18" spans="1:11" x14ac:dyDescent="0.2">
      <c r="A18" s="42"/>
      <c r="B18" s="42"/>
      <c r="D18" s="1" t="s">
        <v>21</v>
      </c>
      <c r="E18" s="165">
        <v>0.108</v>
      </c>
      <c r="F18" s="165">
        <v>9.516</v>
      </c>
      <c r="G18" s="225"/>
      <c r="H18" s="225"/>
      <c r="K18" s="93"/>
    </row>
    <row r="19" spans="1:11" x14ac:dyDescent="0.2">
      <c r="A19" s="42"/>
      <c r="B19" s="42"/>
      <c r="D19" s="1" t="s">
        <v>43</v>
      </c>
      <c r="E19" s="165">
        <v>0.11600000000000001</v>
      </c>
      <c r="F19" s="165">
        <v>9.6980000000000004</v>
      </c>
      <c r="G19" s="225"/>
      <c r="H19" s="225"/>
      <c r="K19" s="93"/>
    </row>
    <row r="20" spans="1:11" x14ac:dyDescent="0.2">
      <c r="A20" s="15"/>
      <c r="C20" s="143"/>
      <c r="D20" s="143"/>
      <c r="E20" s="143"/>
      <c r="F20" s="143"/>
      <c r="G20" s="144"/>
      <c r="H20" s="143"/>
      <c r="I20" s="89"/>
      <c r="J20" s="89"/>
      <c r="K20" s="93"/>
    </row>
    <row r="21" spans="1:11" ht="15" customHeight="1" x14ac:dyDescent="0.2">
      <c r="A21" s="15"/>
      <c r="B21" s="347" t="s">
        <v>188</v>
      </c>
      <c r="C21" s="347"/>
      <c r="D21" s="347"/>
      <c r="E21" s="347"/>
      <c r="F21" s="347"/>
      <c r="G21" s="347"/>
      <c r="H21" s="347"/>
      <c r="I21" s="347"/>
      <c r="J21" s="347"/>
      <c r="K21" s="93"/>
    </row>
    <row r="22" spans="1:11" ht="15" customHeight="1" x14ac:dyDescent="0.2">
      <c r="A22" s="15"/>
      <c r="B22" s="351" t="s">
        <v>204</v>
      </c>
      <c r="C22" s="347"/>
      <c r="D22" s="347"/>
      <c r="E22" s="347"/>
      <c r="F22" s="347"/>
      <c r="G22" s="347"/>
      <c r="H22" s="347"/>
      <c r="I22" s="347"/>
      <c r="J22" s="347"/>
      <c r="K22" s="93"/>
    </row>
    <row r="23" spans="1:11" x14ac:dyDescent="0.2">
      <c r="A23" s="15"/>
      <c r="C23" s="143"/>
      <c r="D23" s="143"/>
      <c r="E23" s="143"/>
      <c r="F23" s="143"/>
      <c r="G23" s="143"/>
      <c r="H23" s="143"/>
      <c r="I23" s="89"/>
      <c r="J23" s="89"/>
      <c r="K23" s="93"/>
    </row>
    <row r="24" spans="1:11" x14ac:dyDescent="0.2">
      <c r="A24" s="15"/>
      <c r="C24" s="143"/>
      <c r="D24" s="143"/>
      <c r="E24" s="143"/>
      <c r="F24" s="143"/>
      <c r="G24" s="143"/>
      <c r="H24" s="143"/>
      <c r="I24" s="89"/>
      <c r="J24" s="89"/>
      <c r="K24" s="93"/>
    </row>
    <row r="25" spans="1:11" x14ac:dyDescent="0.2">
      <c r="A25" s="15"/>
      <c r="C25" s="143"/>
      <c r="D25" s="143"/>
      <c r="E25" s="143"/>
      <c r="F25" s="143"/>
      <c r="G25" s="143"/>
      <c r="H25" s="143"/>
      <c r="I25" s="89"/>
      <c r="J25" s="89"/>
      <c r="K25" s="93"/>
    </row>
    <row r="26" spans="1:11" x14ac:dyDescent="0.2">
      <c r="A26" s="15"/>
      <c r="C26" s="143"/>
      <c r="D26" s="143"/>
      <c r="E26" s="143"/>
      <c r="F26" s="143"/>
      <c r="G26" s="143"/>
      <c r="H26" s="143"/>
      <c r="I26" s="89"/>
      <c r="J26" s="89"/>
      <c r="K26" s="93"/>
    </row>
    <row r="27" spans="1:11" x14ac:dyDescent="0.2">
      <c r="A27" s="15"/>
      <c r="C27" s="143"/>
      <c r="D27" s="143"/>
      <c r="E27" s="143"/>
      <c r="F27" s="143"/>
      <c r="G27" s="143"/>
      <c r="H27" s="143"/>
      <c r="I27" s="89"/>
      <c r="J27" s="89"/>
      <c r="K27" s="93"/>
    </row>
    <row r="28" spans="1:11" x14ac:dyDescent="0.2">
      <c r="A28" s="15"/>
      <c r="C28" s="143"/>
      <c r="D28" s="143"/>
      <c r="E28" s="143"/>
      <c r="F28" s="143"/>
      <c r="G28" s="143"/>
      <c r="H28" s="143"/>
      <c r="I28" s="89"/>
      <c r="J28" s="89"/>
      <c r="K28" s="93"/>
    </row>
    <row r="29" spans="1:11" x14ac:dyDescent="0.2">
      <c r="A29" s="15"/>
      <c r="C29" s="143"/>
      <c r="D29" s="143"/>
      <c r="E29" s="143"/>
      <c r="F29" s="143"/>
      <c r="G29" s="143"/>
      <c r="H29" s="143"/>
      <c r="I29" s="89"/>
      <c r="J29" s="89"/>
      <c r="K29" s="93"/>
    </row>
    <row r="30" spans="1:11" x14ac:dyDescent="0.2">
      <c r="A30" s="15"/>
      <c r="C30" s="143"/>
      <c r="D30" s="143"/>
      <c r="E30" s="143"/>
      <c r="F30" s="143"/>
      <c r="G30" s="143"/>
      <c r="H30" s="143"/>
      <c r="I30" s="89"/>
      <c r="J30" s="89"/>
      <c r="K30" s="93"/>
    </row>
    <row r="31" spans="1:11" x14ac:dyDescent="0.2">
      <c r="C31" s="143"/>
      <c r="D31" s="143"/>
      <c r="E31" s="143"/>
      <c r="F31" s="143"/>
      <c r="G31" s="143"/>
      <c r="H31" s="143"/>
      <c r="I31" s="89"/>
      <c r="J31" s="89"/>
      <c r="K31" s="93"/>
    </row>
    <row r="32" spans="1:11" x14ac:dyDescent="0.2">
      <c r="C32" s="143"/>
      <c r="D32" s="143"/>
      <c r="E32" s="143"/>
      <c r="F32" s="143"/>
      <c r="G32" s="143"/>
      <c r="H32" s="143"/>
      <c r="I32" s="89"/>
      <c r="J32" s="89"/>
      <c r="K32" s="93"/>
    </row>
    <row r="33" spans="1:21" x14ac:dyDescent="0.2">
      <c r="A33" s="42"/>
      <c r="C33" s="143"/>
      <c r="D33" s="143"/>
      <c r="E33" s="143"/>
      <c r="F33" s="143"/>
      <c r="G33" s="143"/>
      <c r="H33" s="143"/>
      <c r="I33" s="89"/>
      <c r="J33" s="89"/>
      <c r="K33" s="93"/>
    </row>
    <row r="34" spans="1:21" x14ac:dyDescent="0.2">
      <c r="A34" s="42"/>
      <c r="C34" s="143"/>
      <c r="D34" s="143"/>
      <c r="E34" s="143"/>
      <c r="F34" s="143"/>
      <c r="G34" s="143"/>
      <c r="H34" s="143"/>
      <c r="I34" s="89"/>
      <c r="J34" s="89"/>
      <c r="K34" s="93"/>
    </row>
    <row r="35" spans="1:21" x14ac:dyDescent="0.2">
      <c r="A35" s="196" t="s">
        <v>24</v>
      </c>
      <c r="C35" s="143"/>
      <c r="D35" s="143"/>
      <c r="E35" s="143"/>
      <c r="F35" s="143"/>
      <c r="G35" s="143"/>
      <c r="H35" s="143"/>
      <c r="I35" s="89"/>
      <c r="J35" s="89"/>
      <c r="K35" s="93"/>
    </row>
    <row r="36" spans="1:21" x14ac:dyDescent="0.2">
      <c r="A36" s="200" t="s">
        <v>189</v>
      </c>
      <c r="C36" s="143"/>
      <c r="D36" s="143"/>
      <c r="E36" s="143"/>
      <c r="F36" s="143"/>
      <c r="G36" s="143"/>
      <c r="H36" s="143"/>
      <c r="I36" s="89"/>
      <c r="J36" s="89"/>
      <c r="K36" s="93"/>
    </row>
    <row r="37" spans="1:21" s="81" customFormat="1" x14ac:dyDescent="0.2">
      <c r="A37" s="221" t="s">
        <v>169</v>
      </c>
      <c r="B37" s="186"/>
      <c r="C37" s="186"/>
      <c r="D37" s="186"/>
      <c r="E37" s="186"/>
      <c r="F37" s="186"/>
      <c r="G37" s="186"/>
      <c r="H37" s="186"/>
      <c r="I37" s="186"/>
      <c r="J37" s="186"/>
      <c r="K37" s="94"/>
      <c r="L37" s="42"/>
      <c r="M37" s="42"/>
      <c r="N37" s="42"/>
      <c r="O37" s="42"/>
      <c r="P37" s="42"/>
      <c r="Q37" s="42"/>
      <c r="R37" s="42"/>
      <c r="S37" s="42"/>
      <c r="T37" s="42"/>
      <c r="U37" s="42"/>
    </row>
    <row r="38" spans="1:21" s="81" customFormat="1" x14ac:dyDescent="0.2">
      <c r="A38" s="80"/>
      <c r="B38" s="80"/>
      <c r="C38" s="80"/>
      <c r="D38" s="80"/>
      <c r="E38" s="80"/>
      <c r="F38" s="80"/>
      <c r="G38" s="80"/>
      <c r="H38" s="80"/>
      <c r="I38" s="80" t="s">
        <v>27</v>
      </c>
      <c r="J38" s="80"/>
      <c r="K38" s="80"/>
    </row>
    <row r="39" spans="1:21" s="81" customFormat="1" x14ac:dyDescent="0.2">
      <c r="A39" s="80"/>
      <c r="B39" s="80"/>
      <c r="C39" s="80"/>
      <c r="D39" s="286"/>
      <c r="E39" s="286"/>
      <c r="F39" s="80"/>
      <c r="G39" s="106"/>
      <c r="H39" s="80" t="s">
        <v>183</v>
      </c>
      <c r="I39" s="182">
        <v>0.14399999999999999</v>
      </c>
      <c r="J39" s="286"/>
      <c r="K39" s="80"/>
    </row>
    <row r="40" spans="1:21" s="81" customFormat="1" x14ac:dyDescent="0.2">
      <c r="A40" s="80"/>
      <c r="B40" s="80"/>
      <c r="C40" s="80"/>
      <c r="D40" s="286"/>
      <c r="E40" s="286"/>
      <c r="F40" s="80"/>
      <c r="G40" s="106"/>
      <c r="H40" s="80" t="s">
        <v>186</v>
      </c>
      <c r="I40" s="182">
        <v>0.115</v>
      </c>
      <c r="J40" s="286"/>
      <c r="K40" s="80"/>
    </row>
    <row r="41" spans="1:21" s="81" customFormat="1" x14ac:dyDescent="0.2">
      <c r="A41" s="80"/>
      <c r="B41" s="80"/>
      <c r="C41" s="80"/>
      <c r="D41" s="286"/>
      <c r="E41" s="286"/>
      <c r="F41" s="80"/>
      <c r="G41" s="106"/>
      <c r="H41" s="80" t="s">
        <v>187</v>
      </c>
      <c r="I41" s="182">
        <v>0.19400000000000001</v>
      </c>
      <c r="J41" s="287"/>
      <c r="K41" s="80"/>
    </row>
    <row r="42" spans="1:21" s="81" customFormat="1" x14ac:dyDescent="0.2">
      <c r="A42" s="80"/>
      <c r="B42" s="80"/>
      <c r="C42" s="80"/>
      <c r="D42" s="106"/>
      <c r="E42" s="106"/>
      <c r="F42" s="80"/>
      <c r="G42" s="106"/>
      <c r="H42" s="106"/>
      <c r="I42" s="80"/>
      <c r="J42" s="80"/>
      <c r="K42" s="80"/>
    </row>
    <row r="43" spans="1:21" s="81" customFormat="1" x14ac:dyDescent="0.2">
      <c r="A43" s="77"/>
      <c r="B43" s="79"/>
      <c r="C43" s="79"/>
      <c r="D43" s="116"/>
      <c r="E43" s="116"/>
      <c r="F43" s="79"/>
      <c r="G43" s="116"/>
      <c r="H43" s="116"/>
      <c r="I43" s="79"/>
      <c r="J43" s="79"/>
      <c r="K43" s="79"/>
      <c r="L43" s="42"/>
      <c r="M43" s="42"/>
      <c r="N43" s="42"/>
      <c r="O43" s="42"/>
      <c r="P43" s="42"/>
      <c r="Q43" s="42"/>
      <c r="R43" s="42"/>
      <c r="S43" s="42"/>
      <c r="T43" s="42"/>
      <c r="U43" s="42"/>
    </row>
    <row r="44" spans="1:21" s="78" customFormat="1" x14ac:dyDescent="0.2">
      <c r="A44" s="80"/>
      <c r="B44" s="79"/>
      <c r="C44" s="79"/>
      <c r="D44" s="116"/>
      <c r="E44" s="116"/>
      <c r="F44" s="79"/>
      <c r="G44" s="116"/>
      <c r="H44" s="116"/>
      <c r="I44" s="79"/>
      <c r="J44" s="79"/>
      <c r="K44" s="79"/>
      <c r="L44" s="42"/>
      <c r="M44" s="42"/>
      <c r="N44" s="42"/>
      <c r="O44" s="42"/>
      <c r="P44" s="42"/>
      <c r="Q44" s="42"/>
      <c r="R44" s="42"/>
      <c r="S44" s="42"/>
      <c r="T44" s="42"/>
      <c r="U44" s="42"/>
    </row>
    <row r="45" spans="1:21" s="78" customFormat="1" x14ac:dyDescent="0.2">
      <c r="A45" s="77"/>
      <c r="B45" s="79"/>
      <c r="C45" s="79"/>
      <c r="D45" s="116"/>
      <c r="E45" s="116"/>
      <c r="F45" s="79"/>
      <c r="G45" s="116"/>
      <c r="H45" s="116"/>
      <c r="I45" s="79"/>
      <c r="J45" s="79"/>
      <c r="K45" s="79"/>
      <c r="L45" s="42"/>
      <c r="M45" s="42"/>
      <c r="N45" s="42"/>
      <c r="O45" s="42"/>
      <c r="P45" s="42"/>
      <c r="Q45" s="42"/>
      <c r="R45" s="42"/>
      <c r="S45" s="42"/>
      <c r="T45" s="42"/>
      <c r="U45" s="42"/>
    </row>
    <row r="46" spans="1:21" s="78" customFormat="1" x14ac:dyDescent="0.2">
      <c r="A46" s="77"/>
      <c r="B46" s="79"/>
      <c r="C46" s="79"/>
      <c r="D46" s="116"/>
      <c r="E46" s="116"/>
      <c r="F46" s="79"/>
      <c r="G46" s="116"/>
      <c r="H46" s="116"/>
      <c r="I46" s="79"/>
      <c r="J46" s="79"/>
      <c r="K46" s="79"/>
      <c r="L46" s="42"/>
      <c r="M46" s="42"/>
      <c r="N46" s="42"/>
      <c r="O46" s="42"/>
      <c r="P46" s="42"/>
      <c r="Q46" s="42"/>
      <c r="R46" s="42"/>
      <c r="S46" s="42"/>
      <c r="T46" s="42"/>
      <c r="U46" s="42"/>
    </row>
    <row r="47" spans="1:21" s="78" customFormat="1" x14ac:dyDescent="0.2">
      <c r="A47" s="77"/>
      <c r="B47" s="79"/>
      <c r="C47" s="79"/>
      <c r="D47" s="116"/>
      <c r="E47" s="116"/>
      <c r="F47" s="79"/>
      <c r="G47" s="116"/>
      <c r="H47" s="116"/>
      <c r="I47" s="79"/>
      <c r="J47" s="79"/>
      <c r="K47" s="79"/>
      <c r="L47" s="42"/>
      <c r="M47" s="42"/>
      <c r="N47" s="42"/>
      <c r="O47" s="42"/>
      <c r="P47" s="42"/>
      <c r="Q47" s="42"/>
      <c r="R47" s="42"/>
      <c r="S47" s="42"/>
      <c r="T47" s="42"/>
      <c r="U47" s="42"/>
    </row>
    <row r="48" spans="1:21" x14ac:dyDescent="0.2">
      <c r="A48" s="77"/>
      <c r="B48" s="79"/>
      <c r="C48" s="79"/>
      <c r="D48" s="116"/>
      <c r="E48" s="116"/>
      <c r="F48" s="79"/>
      <c r="G48" s="116"/>
      <c r="H48" s="116"/>
      <c r="I48" s="79"/>
      <c r="J48" s="79"/>
      <c r="K48" s="79"/>
    </row>
    <row r="49" spans="1:11" x14ac:dyDescent="0.2">
      <c r="A49" s="79"/>
      <c r="B49" s="79"/>
      <c r="C49" s="79"/>
      <c r="D49" s="116"/>
      <c r="E49" s="116"/>
      <c r="F49" s="79"/>
      <c r="G49" s="116"/>
      <c r="H49" s="116"/>
      <c r="I49" s="79"/>
      <c r="J49" s="79"/>
      <c r="K49" s="79"/>
    </row>
    <row r="50" spans="1:11" x14ac:dyDescent="0.2">
      <c r="A50" s="79"/>
      <c r="B50" s="79"/>
      <c r="C50" s="79"/>
      <c r="D50" s="116"/>
      <c r="E50" s="116"/>
      <c r="F50" s="79"/>
      <c r="G50" s="116"/>
      <c r="H50" s="116"/>
      <c r="I50" s="79"/>
      <c r="J50" s="79"/>
      <c r="K50" s="79"/>
    </row>
    <row r="51" spans="1:11" x14ac:dyDescent="0.2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</row>
    <row r="52" spans="1:11" x14ac:dyDescent="0.2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</row>
    <row r="53" spans="1:11" x14ac:dyDescent="0.2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</row>
    <row r="54" spans="1:11" x14ac:dyDescent="0.2">
      <c r="B54" s="79"/>
      <c r="C54" s="79"/>
      <c r="D54" s="79"/>
      <c r="E54" s="79"/>
      <c r="F54" s="79"/>
      <c r="G54" s="79"/>
      <c r="H54" s="79"/>
      <c r="I54" s="79"/>
      <c r="J54" s="79"/>
      <c r="K54" s="79"/>
    </row>
    <row r="55" spans="1:11" x14ac:dyDescent="0.2">
      <c r="B55" s="79"/>
      <c r="C55" s="79"/>
      <c r="D55" s="79"/>
      <c r="E55" s="79"/>
      <c r="F55" s="79"/>
      <c r="G55" s="79"/>
      <c r="H55" s="79"/>
      <c r="I55" s="79"/>
      <c r="J55" s="79"/>
      <c r="K55" s="79"/>
    </row>
    <row r="56" spans="1:11" x14ac:dyDescent="0.2">
      <c r="B56" s="79"/>
      <c r="C56" s="79"/>
      <c r="D56" s="79"/>
      <c r="E56" s="79"/>
      <c r="F56" s="79"/>
      <c r="G56" s="79"/>
      <c r="H56" s="79"/>
      <c r="I56" s="79"/>
      <c r="J56" s="79"/>
      <c r="K56" s="79"/>
    </row>
    <row r="57" spans="1:11" x14ac:dyDescent="0.2">
      <c r="B57" s="79"/>
      <c r="C57" s="79"/>
      <c r="D57" s="79"/>
      <c r="E57" s="79"/>
      <c r="F57" s="79"/>
      <c r="G57" s="79"/>
      <c r="H57" s="79"/>
      <c r="I57" s="79"/>
      <c r="J57" s="79"/>
      <c r="K57" s="79"/>
    </row>
  </sheetData>
  <mergeCells count="5">
    <mergeCell ref="B21:J21"/>
    <mergeCell ref="B22:J22"/>
    <mergeCell ref="C9:J9"/>
    <mergeCell ref="C8:J8"/>
    <mergeCell ref="C7:J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-0.499984740745262"/>
  </sheetPr>
  <dimension ref="A1:AH180"/>
  <sheetViews>
    <sheetView showGridLines="0" zoomScaleNormal="100" zoomScaleSheetLayoutView="100" workbookViewId="0">
      <selection activeCell="A43" sqref="A43"/>
    </sheetView>
  </sheetViews>
  <sheetFormatPr baseColWidth="10" defaultRowHeight="12.75" x14ac:dyDescent="0.2"/>
  <cols>
    <col min="1" max="1" width="1.85546875" style="52" customWidth="1"/>
    <col min="2" max="2" width="13" style="52" customWidth="1"/>
    <col min="3" max="8" width="10.42578125" style="52" customWidth="1"/>
    <col min="9" max="9" width="13.28515625" style="52" customWidth="1"/>
    <col min="10" max="10" width="11.140625" style="52" customWidth="1"/>
    <col min="11" max="11" width="12.140625" style="52" customWidth="1"/>
    <col min="12" max="12" width="1.7109375" style="3" customWidth="1"/>
    <col min="13" max="13" width="6.140625" style="81" bestFit="1" customWidth="1"/>
    <col min="14" max="16" width="11.42578125" style="42"/>
    <col min="17" max="20" width="11.42578125" style="81"/>
    <col min="21" max="23" width="11.42578125" style="42"/>
    <col min="24" max="16384" width="11.42578125" style="43"/>
  </cols>
  <sheetData>
    <row r="1" spans="1:34" ht="33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M1" s="42"/>
      <c r="N1" s="1"/>
      <c r="O1" s="1"/>
      <c r="P1" s="1"/>
    </row>
    <row r="2" spans="1:34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M2" s="42"/>
      <c r="N2" s="95"/>
      <c r="O2" s="47"/>
      <c r="P2" s="84"/>
      <c r="AH2" s="228"/>
    </row>
    <row r="3" spans="1:34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M3" s="42"/>
      <c r="N3" s="95"/>
      <c r="O3" s="47"/>
      <c r="P3" s="84"/>
      <c r="AH3" s="228"/>
    </row>
    <row r="4" spans="1:34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M4" s="42"/>
      <c r="N4" s="95"/>
      <c r="O4" s="47"/>
      <c r="P4" s="84"/>
      <c r="AH4" s="228"/>
    </row>
    <row r="5" spans="1:34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M5" s="42"/>
      <c r="N5" s="95"/>
      <c r="O5" s="47"/>
      <c r="P5" s="84"/>
      <c r="AH5" s="228"/>
    </row>
    <row r="6" spans="1:34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6"/>
      <c r="M6" s="42"/>
      <c r="N6" s="95"/>
      <c r="O6" s="47"/>
      <c r="P6" s="84"/>
      <c r="AH6" s="228"/>
    </row>
    <row r="7" spans="1:34" ht="15" customHeight="1" x14ac:dyDescent="0.2">
      <c r="A7" s="44"/>
      <c r="B7" s="363" t="s">
        <v>168</v>
      </c>
      <c r="C7" s="363"/>
      <c r="D7" s="363"/>
      <c r="E7" s="363"/>
      <c r="F7" s="363"/>
      <c r="G7" s="363"/>
      <c r="H7" s="363"/>
      <c r="I7" s="363"/>
      <c r="J7" s="363"/>
      <c r="K7" s="363"/>
      <c r="L7" s="46"/>
      <c r="M7" s="42"/>
      <c r="N7" s="95"/>
      <c r="O7" s="47"/>
      <c r="P7" s="84"/>
      <c r="AH7" s="228"/>
    </row>
    <row r="8" spans="1:34" ht="15" customHeight="1" x14ac:dyDescent="0.2">
      <c r="A8" s="44"/>
      <c r="B8" s="348" t="s">
        <v>218</v>
      </c>
      <c r="C8" s="348"/>
      <c r="D8" s="348"/>
      <c r="E8" s="348"/>
      <c r="F8" s="348"/>
      <c r="G8" s="348"/>
      <c r="H8" s="348"/>
      <c r="I8" s="348"/>
      <c r="J8" s="348"/>
      <c r="K8" s="348"/>
      <c r="L8" s="46"/>
      <c r="M8" s="42"/>
      <c r="N8" s="95"/>
      <c r="O8" s="47"/>
      <c r="P8" s="84"/>
      <c r="AH8" s="228"/>
    </row>
    <row r="9" spans="1:34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51"/>
      <c r="L9" s="46"/>
      <c r="M9" s="42"/>
      <c r="N9" s="95"/>
      <c r="O9" s="47"/>
      <c r="P9" s="84"/>
      <c r="R9" s="315" t="s">
        <v>32</v>
      </c>
      <c r="S9" s="280">
        <v>11</v>
      </c>
      <c r="V9" s="153"/>
      <c r="W9" s="153"/>
      <c r="AH9" s="228"/>
    </row>
    <row r="10" spans="1:34" ht="25.5" x14ac:dyDescent="0.2">
      <c r="A10" s="44"/>
      <c r="E10" s="245" t="s">
        <v>208</v>
      </c>
      <c r="F10" s="245" t="s">
        <v>209</v>
      </c>
      <c r="G10" s="230" t="s">
        <v>40</v>
      </c>
      <c r="H10" s="231" t="s">
        <v>210</v>
      </c>
      <c r="L10" s="46"/>
      <c r="M10" s="42"/>
      <c r="N10" s="95"/>
      <c r="O10" s="47"/>
      <c r="P10" s="84"/>
      <c r="AH10" s="228"/>
    </row>
    <row r="11" spans="1:34" x14ac:dyDescent="0.2">
      <c r="A11" s="44"/>
      <c r="E11" s="239">
        <v>2017</v>
      </c>
      <c r="F11" s="260" t="s">
        <v>202</v>
      </c>
      <c r="G11" s="240">
        <v>1159</v>
      </c>
      <c r="H11" s="262">
        <v>1.8453427065026284</v>
      </c>
      <c r="L11" s="46"/>
      <c r="M11" s="54"/>
      <c r="N11" s="95"/>
      <c r="O11" s="47"/>
      <c r="P11" s="84"/>
      <c r="T11" s="280"/>
      <c r="U11" s="23"/>
      <c r="V11" s="23"/>
      <c r="W11" s="23"/>
      <c r="X11" s="23"/>
      <c r="Y11" s="23"/>
      <c r="Z11" s="23"/>
      <c r="AA11" s="23"/>
      <c r="AB11" s="23"/>
      <c r="AC11" s="23"/>
      <c r="AH11" s="228"/>
    </row>
    <row r="12" spans="1:34" ht="12" customHeight="1" x14ac:dyDescent="0.2">
      <c r="A12" s="44"/>
      <c r="E12" s="232">
        <v>2018</v>
      </c>
      <c r="F12" s="240" t="s">
        <v>202</v>
      </c>
      <c r="G12" s="240">
        <v>1031</v>
      </c>
      <c r="H12" s="262">
        <v>-11.044003451251083</v>
      </c>
      <c r="L12" s="46"/>
      <c r="M12" s="42"/>
      <c r="N12" s="95"/>
      <c r="O12" s="47"/>
      <c r="P12" s="84"/>
      <c r="Q12" s="81">
        <v>2016</v>
      </c>
      <c r="R12" s="309">
        <v>42675</v>
      </c>
      <c r="S12" s="281">
        <v>1138</v>
      </c>
      <c r="AH12" s="228"/>
    </row>
    <row r="13" spans="1:34" x14ac:dyDescent="0.2">
      <c r="A13" s="44"/>
      <c r="E13" s="232">
        <v>2019</v>
      </c>
      <c r="F13" s="240" t="s">
        <v>202</v>
      </c>
      <c r="G13" s="240">
        <v>924</v>
      </c>
      <c r="H13" s="262">
        <v>-10.378273520853543</v>
      </c>
      <c r="L13" s="46"/>
      <c r="M13" s="56"/>
      <c r="N13" s="95"/>
      <c r="O13" s="47"/>
      <c r="P13" s="84"/>
      <c r="Q13" s="81">
        <v>2017</v>
      </c>
      <c r="R13" s="309">
        <v>43040</v>
      </c>
      <c r="S13" s="281">
        <v>1159</v>
      </c>
      <c r="T13" s="316">
        <v>1.8453427065026284</v>
      </c>
      <c r="U13" s="188"/>
      <c r="V13" s="189"/>
      <c r="W13" s="189"/>
      <c r="X13" s="228"/>
      <c r="Y13" s="228"/>
      <c r="Z13" s="228"/>
      <c r="AA13" s="228"/>
      <c r="AB13" s="228"/>
      <c r="AC13" s="228"/>
      <c r="AH13" s="228"/>
    </row>
    <row r="14" spans="1:34" x14ac:dyDescent="0.2">
      <c r="A14" s="44"/>
      <c r="E14" s="232">
        <v>2020</v>
      </c>
      <c r="F14" s="240" t="s">
        <v>202</v>
      </c>
      <c r="G14" s="240">
        <v>1365</v>
      </c>
      <c r="H14" s="262">
        <v>47.727272727272727</v>
      </c>
      <c r="L14" s="46"/>
      <c r="M14" s="56"/>
      <c r="N14" s="95"/>
      <c r="O14" s="47"/>
      <c r="P14" s="84"/>
      <c r="Q14" s="81">
        <v>2018</v>
      </c>
      <c r="R14" s="309">
        <v>43405</v>
      </c>
      <c r="S14" s="281">
        <v>1031</v>
      </c>
      <c r="T14" s="316">
        <v>-11.044003451251083</v>
      </c>
      <c r="U14" s="188"/>
      <c r="V14" s="189"/>
      <c r="W14" s="189"/>
      <c r="X14" s="228"/>
      <c r="Y14" s="228"/>
      <c r="Z14" s="228"/>
      <c r="AA14" s="228"/>
      <c r="AB14" s="228"/>
      <c r="AC14" s="228"/>
      <c r="AH14" s="228"/>
    </row>
    <row r="15" spans="1:34" x14ac:dyDescent="0.2">
      <c r="A15" s="44"/>
      <c r="E15" s="232">
        <v>2021</v>
      </c>
      <c r="F15" s="240" t="s">
        <v>202</v>
      </c>
      <c r="G15" s="240">
        <v>1049</v>
      </c>
      <c r="H15" s="262">
        <v>-23.150183150183146</v>
      </c>
      <c r="L15" s="46"/>
      <c r="M15" s="56"/>
      <c r="N15" s="95"/>
      <c r="O15" s="47"/>
      <c r="P15" s="84"/>
      <c r="Q15" s="81">
        <v>2019</v>
      </c>
      <c r="R15" s="309">
        <v>43770</v>
      </c>
      <c r="S15" s="281">
        <v>924</v>
      </c>
      <c r="T15" s="316">
        <v>-10.378273520853543</v>
      </c>
      <c r="U15" s="188"/>
      <c r="V15" s="189"/>
      <c r="W15" s="189"/>
      <c r="X15" s="228"/>
      <c r="Y15" s="228"/>
      <c r="Z15" s="228"/>
      <c r="AA15" s="228"/>
      <c r="AB15" s="228"/>
      <c r="AC15" s="228"/>
      <c r="AH15" s="228"/>
    </row>
    <row r="16" spans="1:34" x14ac:dyDescent="0.2">
      <c r="A16" s="44"/>
      <c r="E16" s="236">
        <v>2022</v>
      </c>
      <c r="F16" s="263" t="s">
        <v>202</v>
      </c>
      <c r="G16" s="261">
        <v>559</v>
      </c>
      <c r="H16" s="264">
        <v>-46.711153479504283</v>
      </c>
      <c r="L16" s="46"/>
      <c r="M16" s="56"/>
      <c r="N16" s="95"/>
      <c r="O16" s="47"/>
      <c r="P16" s="84"/>
      <c r="Q16" s="81">
        <v>2020</v>
      </c>
      <c r="R16" s="309">
        <v>44136</v>
      </c>
      <c r="S16" s="281">
        <v>1365</v>
      </c>
      <c r="T16" s="316">
        <v>47.727272727272727</v>
      </c>
      <c r="U16" s="188"/>
      <c r="V16" s="189"/>
      <c r="W16" s="189"/>
      <c r="X16" s="228"/>
      <c r="Y16" s="228"/>
      <c r="Z16" s="228"/>
      <c r="AA16" s="228"/>
      <c r="AB16" s="228"/>
      <c r="AC16" s="228"/>
      <c r="AH16" s="228"/>
    </row>
    <row r="17" spans="1:34" x14ac:dyDescent="0.2">
      <c r="A17" s="44"/>
      <c r="L17" s="46"/>
      <c r="M17" s="56"/>
      <c r="N17" s="95"/>
      <c r="O17" s="47"/>
      <c r="P17" s="84"/>
      <c r="Q17" s="81">
        <v>2021</v>
      </c>
      <c r="R17" s="309">
        <v>44501</v>
      </c>
      <c r="S17" s="281">
        <v>1049</v>
      </c>
      <c r="T17" s="316">
        <v>-23.150183150183146</v>
      </c>
      <c r="U17" s="188"/>
      <c r="V17" s="189"/>
      <c r="W17" s="189"/>
      <c r="X17" s="228"/>
      <c r="Y17" s="228"/>
      <c r="Z17" s="228"/>
      <c r="AA17" s="228"/>
      <c r="AB17" s="228"/>
      <c r="AC17" s="228"/>
      <c r="AH17" s="228"/>
    </row>
    <row r="18" spans="1:34" x14ac:dyDescent="0.2">
      <c r="A18" s="44"/>
      <c r="L18" s="46"/>
      <c r="M18" s="56"/>
      <c r="N18" s="95"/>
      <c r="O18" s="47"/>
      <c r="P18" s="84"/>
      <c r="Q18" s="81">
        <v>2022</v>
      </c>
      <c r="R18" s="309">
        <v>44866</v>
      </c>
      <c r="S18" s="281">
        <v>559</v>
      </c>
      <c r="T18" s="316">
        <v>-46.711153479504283</v>
      </c>
      <c r="U18" s="188"/>
      <c r="V18" s="189"/>
      <c r="W18" s="189"/>
      <c r="X18" s="228"/>
      <c r="Y18" s="228"/>
      <c r="Z18" s="228"/>
      <c r="AA18" s="228"/>
      <c r="AB18" s="228"/>
      <c r="AC18" s="228"/>
      <c r="AH18" s="228"/>
    </row>
    <row r="19" spans="1:34" ht="14.25" x14ac:dyDescent="0.2">
      <c r="A19" s="354" t="s">
        <v>144</v>
      </c>
      <c r="B19" s="354"/>
      <c r="C19" s="354"/>
      <c r="D19" s="354"/>
      <c r="E19" s="354"/>
      <c r="F19" s="354"/>
      <c r="G19" s="354" t="s">
        <v>219</v>
      </c>
      <c r="H19" s="354"/>
      <c r="I19" s="354"/>
      <c r="J19" s="354"/>
      <c r="K19" s="354"/>
      <c r="L19" s="371"/>
      <c r="M19" s="56"/>
      <c r="N19" s="95"/>
      <c r="O19" s="47"/>
      <c r="P19" s="84"/>
      <c r="R19" s="281"/>
      <c r="S19" s="281"/>
      <c r="T19" s="281"/>
      <c r="U19" s="188"/>
      <c r="V19" s="189"/>
      <c r="W19" s="189"/>
      <c r="X19" s="228"/>
      <c r="Y19" s="228"/>
      <c r="Z19" s="228"/>
      <c r="AA19" s="228"/>
      <c r="AB19" s="228"/>
      <c r="AC19" s="228"/>
      <c r="AH19" s="228"/>
    </row>
    <row r="20" spans="1:34" ht="12" customHeight="1" x14ac:dyDescent="0.2">
      <c r="A20" s="354" t="s">
        <v>216</v>
      </c>
      <c r="B20" s="354"/>
      <c r="C20" s="354"/>
      <c r="D20" s="354"/>
      <c r="E20" s="354"/>
      <c r="F20" s="354"/>
      <c r="G20" s="354" t="s">
        <v>213</v>
      </c>
      <c r="H20" s="354"/>
      <c r="I20" s="354"/>
      <c r="J20" s="354"/>
      <c r="K20" s="354"/>
      <c r="L20" s="46"/>
      <c r="M20" s="42"/>
      <c r="N20" s="95"/>
      <c r="O20" s="47"/>
      <c r="P20" s="84"/>
      <c r="AH20" s="228"/>
    </row>
    <row r="21" spans="1:34" ht="14.25" customHeight="1" x14ac:dyDescent="0.2">
      <c r="G21" s="89"/>
      <c r="H21" s="89"/>
      <c r="I21" s="89"/>
      <c r="J21" s="89"/>
      <c r="K21" s="49"/>
      <c r="L21" s="46"/>
      <c r="M21" s="42"/>
      <c r="N21" s="95"/>
      <c r="O21" s="47"/>
      <c r="P21" s="84"/>
      <c r="AH21" s="228"/>
    </row>
    <row r="22" spans="1:34" x14ac:dyDescent="0.2">
      <c r="G22" s="89"/>
      <c r="H22" s="89"/>
      <c r="I22" s="89"/>
      <c r="J22" s="89"/>
      <c r="K22" s="89"/>
      <c r="L22" s="46"/>
      <c r="M22" s="42"/>
      <c r="N22" s="95"/>
      <c r="O22" s="47"/>
      <c r="P22" s="84"/>
      <c r="AH22" s="228"/>
    </row>
    <row r="23" spans="1:34" x14ac:dyDescent="0.2">
      <c r="A23" s="68"/>
      <c r="C23" s="69"/>
      <c r="D23" s="69"/>
      <c r="E23" s="69"/>
      <c r="F23" s="70"/>
      <c r="G23" s="70"/>
      <c r="H23" s="70"/>
      <c r="I23" s="71"/>
      <c r="J23" s="71"/>
      <c r="K23" s="71"/>
      <c r="L23" s="46"/>
      <c r="M23" s="42"/>
      <c r="N23" s="95"/>
      <c r="O23" s="47"/>
      <c r="P23" s="84"/>
      <c r="AH23" s="228"/>
    </row>
    <row r="24" spans="1:34" x14ac:dyDescent="0.2">
      <c r="A24" s="68"/>
      <c r="C24" s="69"/>
      <c r="D24" s="69"/>
      <c r="E24" s="69"/>
      <c r="F24" s="70"/>
      <c r="G24" s="70"/>
      <c r="H24" s="70"/>
      <c r="I24" s="71"/>
      <c r="J24" s="71"/>
      <c r="K24" s="71"/>
      <c r="L24" s="46"/>
      <c r="M24" s="42"/>
      <c r="N24" s="95"/>
      <c r="O24" s="47"/>
      <c r="P24" s="84"/>
      <c r="AH24" s="228"/>
    </row>
    <row r="25" spans="1:34" x14ac:dyDescent="0.2">
      <c r="A25" s="68"/>
      <c r="C25" s="69"/>
      <c r="D25" s="69"/>
      <c r="E25" s="69"/>
      <c r="F25" s="70"/>
      <c r="G25" s="70"/>
      <c r="H25" s="70"/>
      <c r="I25" s="71"/>
      <c r="J25" s="71"/>
      <c r="K25" s="71"/>
      <c r="L25" s="46"/>
      <c r="M25" s="42"/>
      <c r="N25" s="95"/>
      <c r="O25" s="47"/>
      <c r="P25" s="84"/>
      <c r="AH25" s="228"/>
    </row>
    <row r="26" spans="1:34" x14ac:dyDescent="0.2">
      <c r="A26" s="68"/>
      <c r="C26" s="69"/>
      <c r="D26" s="69"/>
      <c r="E26" s="69"/>
      <c r="F26" s="70"/>
      <c r="G26" s="70"/>
      <c r="H26" s="70"/>
      <c r="I26" s="71"/>
      <c r="J26" s="71"/>
      <c r="K26" s="71"/>
      <c r="L26" s="46"/>
      <c r="M26" s="42"/>
      <c r="N26" s="95"/>
      <c r="O26" s="47"/>
      <c r="P26" s="84"/>
      <c r="AH26" s="228"/>
    </row>
    <row r="27" spans="1:34" x14ac:dyDescent="0.2">
      <c r="A27" s="68"/>
      <c r="C27" s="69"/>
      <c r="D27" s="69"/>
      <c r="E27" s="69"/>
      <c r="F27" s="70"/>
      <c r="G27" s="70"/>
      <c r="H27" s="70"/>
      <c r="I27" s="71"/>
      <c r="J27" s="71"/>
      <c r="K27" s="71"/>
      <c r="L27" s="46"/>
      <c r="M27" s="42"/>
      <c r="N27" s="95"/>
      <c r="O27" s="47"/>
      <c r="P27" s="84"/>
      <c r="AH27" s="228"/>
    </row>
    <row r="28" spans="1:34" x14ac:dyDescent="0.2">
      <c r="A28" s="68"/>
      <c r="C28" s="69"/>
      <c r="D28" s="69"/>
      <c r="E28" s="69"/>
      <c r="F28" s="70"/>
      <c r="G28" s="70"/>
      <c r="H28" s="70"/>
      <c r="I28" s="71"/>
      <c r="J28" s="71"/>
      <c r="K28" s="71"/>
      <c r="L28" s="46"/>
      <c r="M28" s="42"/>
      <c r="N28" s="95"/>
      <c r="O28" s="47"/>
      <c r="P28" s="84"/>
      <c r="AH28" s="228"/>
    </row>
    <row r="29" spans="1:34" x14ac:dyDescent="0.2">
      <c r="A29" s="68"/>
      <c r="C29" s="69"/>
      <c r="D29" s="69"/>
      <c r="E29" s="69"/>
      <c r="F29" s="70"/>
      <c r="G29" s="70"/>
      <c r="H29" s="70"/>
      <c r="I29" s="71"/>
      <c r="J29" s="71"/>
      <c r="K29" s="71"/>
      <c r="L29" s="46"/>
      <c r="M29" s="42"/>
      <c r="N29" s="95"/>
      <c r="O29" s="47"/>
      <c r="P29" s="84"/>
      <c r="AH29" s="228"/>
    </row>
    <row r="30" spans="1:34" x14ac:dyDescent="0.2">
      <c r="A30" s="68"/>
      <c r="C30" s="69"/>
      <c r="D30" s="69"/>
      <c r="E30" s="69"/>
      <c r="F30" s="70"/>
      <c r="G30" s="70"/>
      <c r="H30" s="70"/>
      <c r="I30" s="71"/>
      <c r="J30" s="71"/>
      <c r="K30" s="71"/>
      <c r="L30" s="46"/>
      <c r="M30" s="42"/>
      <c r="N30" s="95"/>
      <c r="O30" s="47"/>
      <c r="P30" s="84"/>
      <c r="AH30" s="228"/>
    </row>
    <row r="31" spans="1:34" x14ac:dyDescent="0.2">
      <c r="A31" s="68"/>
      <c r="C31" s="69"/>
      <c r="D31" s="69"/>
      <c r="E31" s="69"/>
      <c r="F31" s="70"/>
      <c r="G31" s="70"/>
      <c r="H31" s="70"/>
      <c r="I31" s="71"/>
      <c r="J31" s="71"/>
      <c r="K31" s="71"/>
      <c r="L31" s="46"/>
      <c r="M31" s="42"/>
      <c r="N31" s="95"/>
      <c r="O31" s="47"/>
      <c r="P31" s="84"/>
      <c r="AH31" s="228"/>
    </row>
    <row r="32" spans="1:34" x14ac:dyDescent="0.2">
      <c r="A32" s="68"/>
      <c r="C32" s="69"/>
      <c r="D32" s="69"/>
      <c r="E32" s="69"/>
      <c r="F32" s="70"/>
      <c r="G32" s="70"/>
      <c r="H32" s="70"/>
      <c r="I32" s="71"/>
      <c r="J32" s="71"/>
      <c r="K32" s="71"/>
      <c r="L32" s="46"/>
      <c r="M32" s="42"/>
      <c r="N32" s="95"/>
      <c r="O32" s="47"/>
      <c r="P32" s="84"/>
      <c r="AH32" s="228"/>
    </row>
    <row r="33" spans="1:34" x14ac:dyDescent="0.2">
      <c r="A33" s="68"/>
      <c r="C33" s="69"/>
      <c r="D33" s="69"/>
      <c r="E33" s="69"/>
      <c r="F33" s="70"/>
      <c r="G33" s="70"/>
      <c r="H33" s="70"/>
      <c r="I33" s="71"/>
      <c r="J33" s="71"/>
      <c r="K33" s="71"/>
      <c r="L33" s="46"/>
      <c r="M33" s="42"/>
      <c r="N33" s="95"/>
      <c r="O33" s="47"/>
      <c r="P33" s="84"/>
      <c r="AH33" s="228"/>
    </row>
    <row r="34" spans="1:34" x14ac:dyDescent="0.2">
      <c r="A34" s="68"/>
      <c r="B34" s="66"/>
      <c r="C34" s="70"/>
      <c r="D34" s="70"/>
      <c r="E34" s="70"/>
      <c r="F34" s="70"/>
      <c r="G34" s="70"/>
      <c r="H34" s="70"/>
      <c r="I34" s="74"/>
      <c r="J34" s="74"/>
      <c r="K34" s="74"/>
      <c r="L34" s="46"/>
      <c r="M34" s="42"/>
      <c r="N34" s="95"/>
      <c r="O34" s="47"/>
      <c r="P34" s="84"/>
      <c r="AH34" s="228"/>
    </row>
    <row r="35" spans="1:34" x14ac:dyDescent="0.2">
      <c r="A35" s="202" t="s">
        <v>192</v>
      </c>
      <c r="B35" s="1"/>
      <c r="C35" s="89"/>
      <c r="D35" s="89"/>
      <c r="E35" s="70"/>
      <c r="F35" s="70"/>
      <c r="G35" s="70"/>
      <c r="H35" s="70"/>
      <c r="I35" s="74"/>
      <c r="J35" s="74"/>
      <c r="K35" s="74"/>
      <c r="L35" s="46"/>
      <c r="M35" s="42"/>
      <c r="N35" s="95"/>
      <c r="O35" s="47"/>
      <c r="P35" s="84"/>
      <c r="AH35" s="228"/>
    </row>
    <row r="36" spans="1:34" s="78" customFormat="1" x14ac:dyDescent="0.2">
      <c r="A36" s="197" t="s">
        <v>178</v>
      </c>
      <c r="B36" s="10"/>
      <c r="C36" s="13"/>
      <c r="D36" s="13"/>
      <c r="E36" s="75"/>
      <c r="F36" s="75"/>
      <c r="G36" s="75"/>
      <c r="H36" s="75"/>
      <c r="I36" s="75"/>
      <c r="J36" s="75"/>
      <c r="K36" s="75"/>
      <c r="L36" s="76"/>
      <c r="M36" s="42"/>
      <c r="N36" s="95"/>
      <c r="O36" s="47"/>
      <c r="P36" s="84"/>
      <c r="Q36" s="81"/>
      <c r="R36" s="81"/>
      <c r="S36" s="81"/>
      <c r="T36" s="81"/>
      <c r="U36" s="42"/>
      <c r="V36" s="42"/>
      <c r="W36" s="42"/>
      <c r="AE36" s="43"/>
      <c r="AF36" s="43"/>
      <c r="AG36" s="43"/>
      <c r="AH36" s="228"/>
    </row>
    <row r="37" spans="1:34" s="42" customFormat="1" x14ac:dyDescent="0.2">
      <c r="A37" s="212"/>
      <c r="B37" s="1"/>
      <c r="C37" s="1"/>
      <c r="D37" s="1"/>
      <c r="E37" s="77"/>
      <c r="F37" s="77"/>
      <c r="G37" s="77"/>
      <c r="H37" s="77"/>
      <c r="I37" s="77"/>
      <c r="J37" s="77"/>
      <c r="K37" s="77"/>
      <c r="L37" s="1"/>
      <c r="N37" s="95"/>
      <c r="O37" s="47"/>
      <c r="P37" s="84"/>
      <c r="Q37" s="81"/>
      <c r="R37" s="81"/>
      <c r="S37" s="81"/>
      <c r="T37" s="81"/>
      <c r="AE37" s="43"/>
      <c r="AF37" s="43"/>
      <c r="AG37" s="43"/>
      <c r="AH37" s="228"/>
    </row>
    <row r="38" spans="1:34" s="42" customFormat="1" x14ac:dyDescent="0.2">
      <c r="A38" s="1"/>
      <c r="C38" s="80"/>
      <c r="D38" s="80"/>
      <c r="E38" s="1"/>
      <c r="F38" s="1"/>
      <c r="G38" s="1"/>
      <c r="H38" s="1"/>
      <c r="I38" s="1"/>
      <c r="J38" s="1"/>
      <c r="K38" s="1"/>
      <c r="L38" s="1"/>
      <c r="N38" s="95"/>
      <c r="O38" s="47"/>
      <c r="P38" s="84"/>
      <c r="Q38" s="81"/>
      <c r="R38" s="81"/>
      <c r="S38" s="81"/>
      <c r="T38" s="81"/>
      <c r="AE38" s="43"/>
      <c r="AF38" s="43"/>
      <c r="AG38" s="43"/>
      <c r="AH38" s="228"/>
    </row>
    <row r="39" spans="1:34" s="42" customFormat="1" x14ac:dyDescent="0.2">
      <c r="A39" s="1"/>
      <c r="D39" s="80"/>
      <c r="E39" s="1"/>
      <c r="F39" s="1"/>
      <c r="G39" s="1"/>
      <c r="H39" s="1"/>
      <c r="I39" s="1"/>
      <c r="J39" s="1"/>
      <c r="K39" s="1"/>
      <c r="L39" s="1"/>
      <c r="N39" s="95"/>
      <c r="O39" s="47"/>
      <c r="P39" s="84"/>
      <c r="Q39" s="81"/>
      <c r="R39" s="81"/>
      <c r="S39" s="81"/>
      <c r="T39" s="81"/>
      <c r="AE39" s="43"/>
      <c r="AF39" s="43"/>
      <c r="AG39" s="43"/>
      <c r="AH39" s="228"/>
    </row>
    <row r="40" spans="1:34" s="42" customFormat="1" x14ac:dyDescent="0.2">
      <c r="A40" s="1"/>
      <c r="D40" s="80"/>
      <c r="E40" s="1"/>
      <c r="F40" s="1"/>
      <c r="G40" s="1"/>
      <c r="H40" s="1"/>
      <c r="I40" s="1"/>
      <c r="J40" s="1"/>
      <c r="K40" s="1"/>
      <c r="L40" s="1"/>
      <c r="N40" s="95"/>
      <c r="O40" s="47"/>
      <c r="P40" s="84"/>
      <c r="Q40" s="81"/>
      <c r="R40" s="81"/>
      <c r="S40" s="81"/>
      <c r="T40" s="81"/>
      <c r="AE40" s="43"/>
      <c r="AF40" s="43"/>
      <c r="AG40" s="43"/>
      <c r="AH40" s="228"/>
    </row>
    <row r="41" spans="1:34" s="42" customFormat="1" x14ac:dyDescent="0.2">
      <c r="A41" s="1"/>
      <c r="D41" s="80"/>
      <c r="E41" s="1"/>
      <c r="F41" s="1"/>
      <c r="G41" s="1"/>
      <c r="H41" s="1"/>
      <c r="I41" s="1"/>
      <c r="J41" s="1"/>
      <c r="K41" s="1"/>
      <c r="L41" s="1"/>
      <c r="N41" s="95"/>
      <c r="O41" s="47"/>
      <c r="P41" s="84"/>
      <c r="Q41" s="81"/>
      <c r="R41" s="81"/>
      <c r="S41" s="81"/>
      <c r="T41" s="81"/>
      <c r="AE41" s="43"/>
      <c r="AF41" s="43"/>
      <c r="AG41" s="43"/>
      <c r="AH41" s="228"/>
    </row>
    <row r="42" spans="1:34" s="42" customFormat="1" x14ac:dyDescent="0.2">
      <c r="A42" s="1"/>
      <c r="D42" s="80"/>
      <c r="E42" s="1"/>
      <c r="F42" s="1"/>
      <c r="G42" s="1"/>
      <c r="H42" s="1"/>
      <c r="I42" s="1"/>
      <c r="J42" s="1"/>
      <c r="K42" s="1"/>
      <c r="L42" s="1"/>
      <c r="N42" s="95"/>
      <c r="O42" s="47"/>
      <c r="P42" s="84"/>
      <c r="Q42" s="81"/>
      <c r="R42" s="81"/>
      <c r="S42" s="81"/>
      <c r="T42" s="81"/>
      <c r="AE42" s="43"/>
      <c r="AF42" s="43"/>
      <c r="AG42" s="43"/>
      <c r="AH42" s="228"/>
    </row>
    <row r="43" spans="1:34" s="42" customFormat="1" x14ac:dyDescent="0.2">
      <c r="A43" s="1"/>
      <c r="D43" s="80"/>
      <c r="E43" s="1"/>
      <c r="F43" s="1"/>
      <c r="G43" s="1"/>
      <c r="H43" s="1"/>
      <c r="I43" s="1"/>
      <c r="J43" s="1"/>
      <c r="K43" s="1"/>
      <c r="L43" s="1"/>
      <c r="N43" s="95"/>
      <c r="O43" s="47"/>
      <c r="P43" s="84"/>
      <c r="Q43" s="81"/>
      <c r="R43" s="81"/>
      <c r="S43" s="81"/>
      <c r="T43" s="81"/>
      <c r="AE43" s="43"/>
      <c r="AF43" s="43"/>
      <c r="AG43" s="43"/>
      <c r="AH43" s="228"/>
    </row>
    <row r="44" spans="1:34" s="42" customFormat="1" x14ac:dyDescent="0.2">
      <c r="A44" s="1"/>
      <c r="D44" s="80"/>
      <c r="E44" s="1"/>
      <c r="F44" s="1"/>
      <c r="G44" s="1"/>
      <c r="H44" s="1"/>
      <c r="I44" s="1"/>
      <c r="J44" s="1"/>
      <c r="K44" s="1"/>
      <c r="L44" s="1"/>
      <c r="N44" s="95"/>
      <c r="O44" s="47"/>
      <c r="P44" s="84"/>
      <c r="Q44" s="81"/>
      <c r="R44" s="81"/>
      <c r="S44" s="81"/>
      <c r="T44" s="81"/>
      <c r="AE44" s="43"/>
      <c r="AF44" s="43"/>
      <c r="AG44" s="43"/>
      <c r="AH44" s="228"/>
    </row>
    <row r="45" spans="1:34" s="42" customFormat="1" x14ac:dyDescent="0.2">
      <c r="A45" s="1"/>
      <c r="D45" s="80"/>
      <c r="E45" s="1"/>
      <c r="F45" s="1"/>
      <c r="G45" s="1"/>
      <c r="H45" s="1"/>
      <c r="I45" s="1"/>
      <c r="J45" s="1"/>
      <c r="K45" s="1"/>
      <c r="L45" s="1"/>
      <c r="N45" s="95"/>
      <c r="O45" s="47"/>
      <c r="P45" s="84"/>
      <c r="Q45" s="81"/>
      <c r="R45" s="81"/>
      <c r="S45" s="81"/>
      <c r="T45" s="81"/>
      <c r="AE45" s="43"/>
      <c r="AF45" s="43"/>
      <c r="AG45" s="43"/>
      <c r="AH45" s="228"/>
    </row>
    <row r="46" spans="1:34" s="42" customFormat="1" x14ac:dyDescent="0.2">
      <c r="A46" s="1"/>
      <c r="D46" s="80"/>
      <c r="E46" s="1"/>
      <c r="F46" s="1"/>
      <c r="G46" s="1"/>
      <c r="H46" s="1"/>
      <c r="I46" s="1"/>
      <c r="J46" s="1"/>
      <c r="K46" s="1"/>
      <c r="L46" s="1"/>
      <c r="N46" s="95"/>
      <c r="O46" s="47"/>
      <c r="P46" s="84"/>
      <c r="Q46" s="81"/>
      <c r="R46" s="81"/>
      <c r="S46" s="81"/>
      <c r="T46" s="81"/>
      <c r="AE46" s="43"/>
      <c r="AF46" s="43"/>
      <c r="AG46" s="43"/>
      <c r="AH46" s="228"/>
    </row>
    <row r="47" spans="1:34" s="42" customFormat="1" x14ac:dyDescent="0.2">
      <c r="A47" s="1"/>
      <c r="D47" s="80"/>
      <c r="E47" s="1"/>
      <c r="F47" s="1"/>
      <c r="G47" s="1"/>
      <c r="H47" s="1"/>
      <c r="I47" s="1"/>
      <c r="J47" s="1"/>
      <c r="K47" s="1"/>
      <c r="L47" s="1"/>
      <c r="N47" s="95"/>
      <c r="O47" s="47"/>
      <c r="P47" s="84"/>
      <c r="Q47" s="81"/>
      <c r="R47" s="81"/>
      <c r="S47" s="81"/>
      <c r="T47" s="81"/>
      <c r="AE47" s="43"/>
      <c r="AF47" s="43"/>
      <c r="AG47" s="43"/>
      <c r="AH47" s="228"/>
    </row>
    <row r="48" spans="1:34" s="42" customFormat="1" x14ac:dyDescent="0.2">
      <c r="A48" s="1"/>
      <c r="D48" s="80"/>
      <c r="E48" s="1"/>
      <c r="F48" s="1"/>
      <c r="G48" s="1"/>
      <c r="H48" s="1"/>
      <c r="I48" s="1"/>
      <c r="J48" s="1"/>
      <c r="K48" s="1"/>
      <c r="L48" s="1"/>
      <c r="N48" s="95"/>
      <c r="O48" s="47"/>
      <c r="P48" s="84"/>
      <c r="Q48" s="81"/>
      <c r="R48" s="81"/>
      <c r="S48" s="81"/>
      <c r="T48" s="81"/>
      <c r="AE48" s="43"/>
      <c r="AF48" s="43"/>
      <c r="AG48" s="43"/>
      <c r="AH48" s="228"/>
    </row>
    <row r="49" spans="1:34" s="42" customFormat="1" x14ac:dyDescent="0.2">
      <c r="A49" s="1"/>
      <c r="D49" s="80"/>
      <c r="E49" s="1"/>
      <c r="F49" s="1"/>
      <c r="G49" s="1"/>
      <c r="H49" s="1"/>
      <c r="I49" s="1"/>
      <c r="J49" s="1"/>
      <c r="K49" s="1"/>
      <c r="L49" s="1"/>
      <c r="N49" s="95"/>
      <c r="O49" s="47"/>
      <c r="P49" s="84"/>
      <c r="Q49" s="81"/>
      <c r="R49" s="81"/>
      <c r="S49" s="81"/>
      <c r="T49" s="81"/>
      <c r="AE49" s="43"/>
      <c r="AF49" s="43"/>
      <c r="AG49" s="43"/>
      <c r="AH49" s="228"/>
    </row>
    <row r="50" spans="1:34" s="42" customFormat="1" x14ac:dyDescent="0.2">
      <c r="A50" s="1"/>
      <c r="D50" s="80"/>
      <c r="E50" s="1"/>
      <c r="F50" s="1"/>
      <c r="G50" s="1"/>
      <c r="H50" s="1"/>
      <c r="I50" s="1"/>
      <c r="J50" s="1"/>
      <c r="K50" s="1"/>
      <c r="L50" s="1"/>
      <c r="N50" s="95"/>
      <c r="O50" s="47"/>
      <c r="P50" s="84"/>
      <c r="Q50" s="81"/>
      <c r="R50" s="81"/>
      <c r="S50" s="81"/>
      <c r="T50" s="81"/>
      <c r="AE50" s="43"/>
      <c r="AF50" s="43"/>
      <c r="AG50" s="43"/>
      <c r="AH50" s="228"/>
    </row>
    <row r="51" spans="1:34" s="42" customFormat="1" x14ac:dyDescent="0.2">
      <c r="A51" s="1"/>
      <c r="D51" s="80"/>
      <c r="E51" s="1"/>
      <c r="F51" s="1"/>
      <c r="G51" s="1"/>
      <c r="H51" s="1"/>
      <c r="I51" s="1"/>
      <c r="J51" s="1"/>
      <c r="K51" s="1"/>
      <c r="L51" s="1"/>
      <c r="N51" s="95"/>
      <c r="O51" s="47"/>
      <c r="P51" s="84"/>
      <c r="Q51" s="81"/>
      <c r="R51" s="81"/>
      <c r="S51" s="81"/>
      <c r="T51" s="81"/>
      <c r="AE51" s="43"/>
      <c r="AF51" s="43"/>
      <c r="AG51" s="43"/>
      <c r="AH51" s="228"/>
    </row>
    <row r="52" spans="1:34" s="42" customFormat="1" x14ac:dyDescent="0.2">
      <c r="A52" s="1"/>
      <c r="D52" s="80"/>
      <c r="E52" s="1"/>
      <c r="F52" s="1"/>
      <c r="G52" s="1"/>
      <c r="H52" s="1"/>
      <c r="I52" s="1"/>
      <c r="J52" s="1"/>
      <c r="K52" s="1"/>
      <c r="L52" s="1"/>
      <c r="N52" s="95"/>
      <c r="O52" s="47"/>
      <c r="P52" s="84"/>
      <c r="Q52" s="81"/>
      <c r="R52" s="81"/>
      <c r="S52" s="81"/>
      <c r="T52" s="81"/>
      <c r="AE52" s="43"/>
      <c r="AF52" s="43"/>
      <c r="AG52" s="43"/>
      <c r="AH52" s="228"/>
    </row>
    <row r="53" spans="1:34" s="42" customFormat="1" x14ac:dyDescent="0.2">
      <c r="A53" s="1"/>
      <c r="D53" s="80"/>
      <c r="E53" s="1"/>
      <c r="F53" s="1"/>
      <c r="G53" s="1"/>
      <c r="H53" s="1"/>
      <c r="I53" s="1"/>
      <c r="J53" s="1"/>
      <c r="K53" s="1"/>
      <c r="L53" s="1"/>
      <c r="N53" s="95"/>
      <c r="O53" s="47"/>
      <c r="P53" s="84"/>
      <c r="Q53" s="81"/>
      <c r="R53" s="81"/>
      <c r="S53" s="81"/>
      <c r="T53" s="81"/>
      <c r="AE53" s="43"/>
      <c r="AF53" s="43"/>
      <c r="AG53" s="43"/>
      <c r="AH53" s="228"/>
    </row>
    <row r="54" spans="1:34" s="42" customFormat="1" x14ac:dyDescent="0.2">
      <c r="A54" s="1"/>
      <c r="D54" s="80"/>
      <c r="E54" s="1"/>
      <c r="F54" s="1"/>
      <c r="G54" s="1"/>
      <c r="H54" s="1"/>
      <c r="I54" s="1"/>
      <c r="J54" s="1"/>
      <c r="K54" s="1"/>
      <c r="L54" s="1"/>
      <c r="N54" s="95"/>
      <c r="O54" s="47"/>
      <c r="P54" s="84"/>
      <c r="Q54" s="81"/>
      <c r="R54" s="81"/>
      <c r="S54" s="81"/>
      <c r="T54" s="81"/>
      <c r="AE54" s="43"/>
      <c r="AF54" s="43"/>
      <c r="AG54" s="43"/>
      <c r="AH54" s="228"/>
    </row>
    <row r="55" spans="1:34" s="42" customFormat="1" x14ac:dyDescent="0.2">
      <c r="A55" s="1"/>
      <c r="D55" s="80"/>
      <c r="E55" s="1"/>
      <c r="F55" s="1"/>
      <c r="G55" s="1"/>
      <c r="H55" s="1"/>
      <c r="I55" s="1"/>
      <c r="J55" s="1"/>
      <c r="K55" s="1"/>
      <c r="L55" s="1"/>
      <c r="N55" s="95"/>
      <c r="O55" s="47"/>
      <c r="P55" s="84"/>
      <c r="Q55" s="81"/>
      <c r="R55" s="81"/>
      <c r="S55" s="81"/>
      <c r="T55" s="81"/>
      <c r="AE55" s="43"/>
      <c r="AF55" s="43"/>
      <c r="AG55" s="43"/>
      <c r="AH55" s="228"/>
    </row>
    <row r="56" spans="1:34" s="42" customFormat="1" x14ac:dyDescent="0.2">
      <c r="A56" s="1"/>
      <c r="D56" s="80"/>
      <c r="E56" s="1"/>
      <c r="F56" s="1"/>
      <c r="G56" s="1"/>
      <c r="H56" s="1"/>
      <c r="I56" s="1"/>
      <c r="J56" s="1"/>
      <c r="K56" s="1"/>
      <c r="L56" s="1"/>
      <c r="N56" s="95"/>
      <c r="O56" s="47"/>
      <c r="P56" s="84"/>
      <c r="Q56" s="81"/>
      <c r="R56" s="81"/>
      <c r="S56" s="81"/>
      <c r="T56" s="81"/>
      <c r="AE56" s="43"/>
      <c r="AF56" s="43"/>
      <c r="AG56" s="43"/>
      <c r="AH56" s="228"/>
    </row>
    <row r="57" spans="1:34" s="42" customFormat="1" x14ac:dyDescent="0.2">
      <c r="A57" s="1"/>
      <c r="D57" s="80"/>
      <c r="E57" s="1"/>
      <c r="F57" s="1"/>
      <c r="G57" s="1"/>
      <c r="H57" s="1"/>
      <c r="I57" s="1"/>
      <c r="J57" s="1"/>
      <c r="K57" s="1"/>
      <c r="L57" s="1"/>
      <c r="N57" s="95"/>
      <c r="O57" s="47"/>
      <c r="P57" s="84"/>
      <c r="Q57" s="81"/>
      <c r="R57" s="81"/>
      <c r="S57" s="81"/>
      <c r="T57" s="81"/>
      <c r="AE57" s="43"/>
      <c r="AF57" s="43"/>
      <c r="AG57" s="43"/>
      <c r="AH57" s="228"/>
    </row>
    <row r="58" spans="1:34" s="42" customFormat="1" x14ac:dyDescent="0.2">
      <c r="A58" s="1"/>
      <c r="D58" s="80"/>
      <c r="E58" s="1"/>
      <c r="F58" s="1"/>
      <c r="G58" s="1"/>
      <c r="H58" s="1"/>
      <c r="I58" s="1"/>
      <c r="J58" s="1"/>
      <c r="K58" s="1"/>
      <c r="L58" s="1"/>
      <c r="N58" s="95"/>
      <c r="O58" s="47"/>
      <c r="P58" s="84"/>
      <c r="Q58" s="81"/>
      <c r="R58" s="81"/>
      <c r="S58" s="81"/>
      <c r="T58" s="81"/>
      <c r="AE58" s="43"/>
      <c r="AF58" s="43"/>
      <c r="AG58" s="43"/>
      <c r="AH58" s="228"/>
    </row>
    <row r="59" spans="1:34" s="42" customFormat="1" x14ac:dyDescent="0.2">
      <c r="A59" s="1"/>
      <c r="D59" s="80"/>
      <c r="E59" s="1"/>
      <c r="F59" s="1"/>
      <c r="G59" s="1"/>
      <c r="H59" s="1"/>
      <c r="I59" s="1"/>
      <c r="J59" s="1"/>
      <c r="K59" s="1"/>
      <c r="L59" s="1"/>
      <c r="N59" s="95"/>
      <c r="O59" s="47"/>
      <c r="P59" s="84"/>
      <c r="Q59" s="81"/>
      <c r="R59" s="81"/>
      <c r="S59" s="81"/>
      <c r="T59" s="81"/>
      <c r="AE59" s="43"/>
      <c r="AF59" s="43"/>
      <c r="AG59" s="43"/>
      <c r="AH59" s="228"/>
    </row>
    <row r="60" spans="1:34" s="42" customFormat="1" x14ac:dyDescent="0.2">
      <c r="A60" s="1"/>
      <c r="D60" s="80"/>
      <c r="E60" s="1"/>
      <c r="F60" s="1"/>
      <c r="G60" s="1"/>
      <c r="H60" s="1"/>
      <c r="I60" s="1"/>
      <c r="J60" s="1"/>
      <c r="K60" s="1"/>
      <c r="L60" s="1"/>
      <c r="N60" s="95"/>
      <c r="P60" s="84"/>
      <c r="Q60" s="81"/>
      <c r="R60" s="81"/>
      <c r="S60" s="81"/>
      <c r="T60" s="81"/>
    </row>
    <row r="61" spans="1:34" s="42" customFormat="1" x14ac:dyDescent="0.2">
      <c r="A61" s="1"/>
      <c r="D61" s="80"/>
      <c r="E61" s="1"/>
      <c r="F61" s="1"/>
      <c r="G61" s="1"/>
      <c r="H61" s="1"/>
      <c r="I61" s="1"/>
      <c r="J61" s="1"/>
      <c r="K61" s="1"/>
      <c r="L61" s="1"/>
      <c r="N61" s="95"/>
      <c r="P61" s="84"/>
      <c r="Q61" s="81"/>
      <c r="R61" s="81"/>
      <c r="S61" s="81"/>
      <c r="T61" s="81"/>
    </row>
    <row r="62" spans="1:34" s="42" customFormat="1" x14ac:dyDescent="0.2">
      <c r="A62" s="1"/>
      <c r="D62" s="80"/>
      <c r="E62" s="1"/>
      <c r="F62" s="1"/>
      <c r="G62" s="1"/>
      <c r="H62" s="1"/>
      <c r="I62" s="1"/>
      <c r="J62" s="1"/>
      <c r="K62" s="1"/>
      <c r="L62" s="1"/>
      <c r="N62" s="95"/>
      <c r="P62" s="84"/>
      <c r="Q62" s="81"/>
      <c r="R62" s="81"/>
      <c r="S62" s="81"/>
      <c r="T62" s="81"/>
    </row>
    <row r="63" spans="1:34" s="42" customFormat="1" x14ac:dyDescent="0.2">
      <c r="A63" s="1"/>
      <c r="D63" s="80"/>
      <c r="E63" s="1"/>
      <c r="F63" s="1"/>
      <c r="G63" s="1"/>
      <c r="H63" s="1"/>
      <c r="I63" s="1"/>
      <c r="J63" s="1"/>
      <c r="K63" s="1"/>
      <c r="L63" s="1"/>
      <c r="N63" s="95"/>
      <c r="P63" s="84"/>
      <c r="Q63" s="81"/>
      <c r="R63" s="81"/>
      <c r="S63" s="81"/>
      <c r="T63" s="81"/>
    </row>
    <row r="64" spans="1:34" s="42" customFormat="1" x14ac:dyDescent="0.2">
      <c r="A64" s="1"/>
      <c r="D64" s="80"/>
      <c r="E64" s="1"/>
      <c r="F64" s="1"/>
      <c r="G64" s="1"/>
      <c r="H64" s="1"/>
      <c r="I64" s="1"/>
      <c r="J64" s="1"/>
      <c r="K64" s="1"/>
      <c r="L64" s="1"/>
      <c r="N64" s="95"/>
      <c r="P64" s="84"/>
      <c r="Q64" s="81"/>
      <c r="R64" s="81"/>
      <c r="S64" s="81"/>
      <c r="T64" s="81"/>
    </row>
    <row r="65" spans="1:20" s="42" customFormat="1" x14ac:dyDescent="0.2">
      <c r="A65" s="1"/>
      <c r="D65" s="80"/>
      <c r="E65" s="1"/>
      <c r="F65" s="1"/>
      <c r="G65" s="1"/>
      <c r="H65" s="1"/>
      <c r="I65" s="1"/>
      <c r="J65" s="1"/>
      <c r="K65" s="1"/>
      <c r="L65" s="1"/>
      <c r="N65" s="95"/>
      <c r="P65" s="84"/>
      <c r="Q65" s="81"/>
      <c r="R65" s="81"/>
      <c r="S65" s="81"/>
      <c r="T65" s="81"/>
    </row>
    <row r="66" spans="1:20" s="42" customFormat="1" x14ac:dyDescent="0.2">
      <c r="A66" s="1"/>
      <c r="D66" s="80"/>
      <c r="E66" s="1"/>
      <c r="F66" s="1"/>
      <c r="G66" s="1"/>
      <c r="H66" s="1"/>
      <c r="I66" s="1"/>
      <c r="J66" s="1"/>
      <c r="K66" s="1"/>
      <c r="L66" s="1"/>
      <c r="N66" s="95"/>
      <c r="P66" s="84"/>
      <c r="Q66" s="81"/>
      <c r="R66" s="81"/>
      <c r="S66" s="81"/>
      <c r="T66" s="81"/>
    </row>
    <row r="67" spans="1:20" s="42" customFormat="1" x14ac:dyDescent="0.2">
      <c r="A67" s="1"/>
      <c r="D67" s="80"/>
      <c r="E67" s="1"/>
      <c r="F67" s="1"/>
      <c r="G67" s="1"/>
      <c r="H67" s="1"/>
      <c r="I67" s="1"/>
      <c r="J67" s="1"/>
      <c r="K67" s="1"/>
      <c r="L67" s="1"/>
      <c r="N67" s="95"/>
      <c r="P67" s="84"/>
      <c r="Q67" s="81"/>
      <c r="R67" s="81"/>
      <c r="S67" s="81"/>
      <c r="T67" s="81"/>
    </row>
    <row r="68" spans="1:20" s="42" customFormat="1" x14ac:dyDescent="0.2">
      <c r="A68" s="1"/>
      <c r="D68" s="80"/>
      <c r="E68" s="1"/>
      <c r="F68" s="1"/>
      <c r="G68" s="1"/>
      <c r="H68" s="1"/>
      <c r="I68" s="1"/>
      <c r="J68" s="1"/>
      <c r="K68" s="1"/>
      <c r="L68" s="1"/>
      <c r="N68" s="95"/>
      <c r="P68" s="84"/>
      <c r="Q68" s="81"/>
      <c r="R68" s="81"/>
      <c r="S68" s="81"/>
      <c r="T68" s="81"/>
    </row>
    <row r="69" spans="1:20" s="42" customFormat="1" x14ac:dyDescent="0.2">
      <c r="A69" s="1"/>
      <c r="D69" s="80"/>
      <c r="E69" s="1"/>
      <c r="F69" s="1"/>
      <c r="G69" s="1"/>
      <c r="H69" s="1"/>
      <c r="I69" s="1"/>
      <c r="J69" s="1"/>
      <c r="K69" s="1"/>
      <c r="L69" s="1"/>
      <c r="N69" s="95"/>
      <c r="P69" s="84"/>
      <c r="Q69" s="81"/>
      <c r="R69" s="81"/>
      <c r="S69" s="81"/>
      <c r="T69" s="81"/>
    </row>
    <row r="70" spans="1:20" s="42" customFormat="1" x14ac:dyDescent="0.2">
      <c r="A70" s="1"/>
      <c r="D70" s="80"/>
      <c r="E70" s="1"/>
      <c r="F70" s="1"/>
      <c r="G70" s="1"/>
      <c r="H70" s="1"/>
      <c r="I70" s="1"/>
      <c r="J70" s="1"/>
      <c r="K70" s="1"/>
      <c r="L70" s="1"/>
      <c r="N70" s="95"/>
      <c r="P70" s="84"/>
      <c r="Q70" s="81"/>
      <c r="R70" s="81"/>
      <c r="S70" s="81"/>
      <c r="T70" s="81"/>
    </row>
    <row r="71" spans="1:20" s="42" customFormat="1" x14ac:dyDescent="0.2">
      <c r="A71" s="1"/>
      <c r="D71" s="80"/>
      <c r="E71" s="1"/>
      <c r="F71" s="1"/>
      <c r="G71" s="1"/>
      <c r="H71" s="1"/>
      <c r="I71" s="1"/>
      <c r="J71" s="1"/>
      <c r="K71" s="1"/>
      <c r="L71" s="1"/>
      <c r="N71" s="95"/>
      <c r="P71" s="84"/>
      <c r="Q71" s="81"/>
      <c r="R71" s="81"/>
      <c r="S71" s="81"/>
      <c r="T71" s="81"/>
    </row>
    <row r="72" spans="1:20" s="42" customFormat="1" x14ac:dyDescent="0.2">
      <c r="A72" s="1"/>
      <c r="D72" s="80"/>
      <c r="E72" s="1"/>
      <c r="F72" s="1"/>
      <c r="G72" s="1"/>
      <c r="H72" s="1"/>
      <c r="I72" s="1"/>
      <c r="J72" s="1"/>
      <c r="K72" s="1"/>
      <c r="L72" s="1"/>
      <c r="N72" s="95"/>
      <c r="P72" s="84"/>
      <c r="Q72" s="81"/>
      <c r="R72" s="81"/>
      <c r="S72" s="81"/>
      <c r="T72" s="81"/>
    </row>
    <row r="73" spans="1:20" s="42" customFormat="1" x14ac:dyDescent="0.2">
      <c r="A73" s="1"/>
      <c r="D73" s="80"/>
      <c r="E73" s="1"/>
      <c r="F73" s="1"/>
      <c r="G73" s="1"/>
      <c r="H73" s="1"/>
      <c r="I73" s="1"/>
      <c r="J73" s="1"/>
      <c r="K73" s="1"/>
      <c r="L73" s="1"/>
      <c r="N73" s="95"/>
      <c r="P73" s="84"/>
      <c r="Q73" s="81"/>
      <c r="R73" s="81"/>
      <c r="S73" s="81"/>
      <c r="T73" s="81"/>
    </row>
    <row r="74" spans="1:20" s="42" customFormat="1" x14ac:dyDescent="0.2">
      <c r="A74" s="1"/>
      <c r="D74" s="80"/>
      <c r="E74" s="1"/>
      <c r="F74" s="1"/>
      <c r="G74" s="1"/>
      <c r="H74" s="1"/>
      <c r="I74" s="1"/>
      <c r="J74" s="1"/>
      <c r="K74" s="1"/>
      <c r="L74" s="1"/>
      <c r="N74" s="95"/>
      <c r="P74" s="84"/>
      <c r="Q74" s="81"/>
      <c r="R74" s="81"/>
      <c r="S74" s="81"/>
      <c r="T74" s="81"/>
    </row>
    <row r="75" spans="1:20" s="42" customFormat="1" x14ac:dyDescent="0.2">
      <c r="A75" s="1"/>
      <c r="D75" s="80"/>
      <c r="E75" s="1"/>
      <c r="F75" s="1"/>
      <c r="G75" s="1"/>
      <c r="H75" s="1"/>
      <c r="I75" s="1"/>
      <c r="J75" s="1"/>
      <c r="K75" s="1"/>
      <c r="L75" s="1"/>
      <c r="N75" s="95"/>
      <c r="P75" s="84"/>
      <c r="Q75" s="81"/>
      <c r="R75" s="81"/>
      <c r="S75" s="81"/>
      <c r="T75" s="81"/>
    </row>
    <row r="76" spans="1:20" s="42" customFormat="1" x14ac:dyDescent="0.2">
      <c r="A76" s="1"/>
      <c r="D76" s="80"/>
      <c r="E76" s="1"/>
      <c r="F76" s="1"/>
      <c r="G76" s="1"/>
      <c r="H76" s="1"/>
      <c r="I76" s="1"/>
      <c r="J76" s="1"/>
      <c r="K76" s="1"/>
      <c r="L76" s="1"/>
      <c r="N76" s="95"/>
      <c r="P76" s="84"/>
      <c r="Q76" s="81"/>
      <c r="R76" s="81"/>
      <c r="S76" s="81"/>
      <c r="T76" s="81"/>
    </row>
    <row r="77" spans="1:20" s="42" customFormat="1" x14ac:dyDescent="0.2">
      <c r="A77" s="1"/>
      <c r="D77" s="80"/>
      <c r="E77" s="1"/>
      <c r="F77" s="1"/>
      <c r="G77" s="1"/>
      <c r="H77" s="1"/>
      <c r="I77" s="1"/>
      <c r="J77" s="1"/>
      <c r="K77" s="1"/>
      <c r="L77" s="1"/>
      <c r="N77" s="95"/>
      <c r="P77" s="84"/>
      <c r="Q77" s="81"/>
      <c r="R77" s="81"/>
      <c r="S77" s="81"/>
      <c r="T77" s="81"/>
    </row>
    <row r="78" spans="1:20" s="42" customFormat="1" x14ac:dyDescent="0.2">
      <c r="A78" s="1"/>
      <c r="D78" s="80"/>
      <c r="E78" s="1"/>
      <c r="F78" s="1"/>
      <c r="G78" s="1"/>
      <c r="H78" s="1"/>
      <c r="I78" s="1"/>
      <c r="J78" s="1"/>
      <c r="K78" s="1"/>
      <c r="L78" s="1"/>
      <c r="N78" s="95"/>
      <c r="P78" s="84"/>
      <c r="Q78" s="81"/>
      <c r="R78" s="81"/>
      <c r="S78" s="81"/>
      <c r="T78" s="81"/>
    </row>
    <row r="79" spans="1:20" s="42" customFormat="1" x14ac:dyDescent="0.2">
      <c r="A79" s="1"/>
      <c r="D79" s="80"/>
      <c r="E79" s="1"/>
      <c r="F79" s="1"/>
      <c r="G79" s="1"/>
      <c r="H79" s="1"/>
      <c r="I79" s="1"/>
      <c r="J79" s="1"/>
      <c r="K79" s="1"/>
      <c r="L79" s="1"/>
      <c r="N79" s="95"/>
      <c r="P79" s="84"/>
      <c r="Q79" s="81"/>
      <c r="R79" s="81"/>
      <c r="S79" s="81"/>
      <c r="T79" s="81"/>
    </row>
    <row r="80" spans="1:20" s="42" customFormat="1" x14ac:dyDescent="0.2">
      <c r="A80" s="1"/>
      <c r="D80" s="80"/>
      <c r="E80" s="1"/>
      <c r="F80" s="1"/>
      <c r="G80" s="1"/>
      <c r="H80" s="1"/>
      <c r="I80" s="1"/>
      <c r="J80" s="1"/>
      <c r="K80" s="1"/>
      <c r="L80" s="1"/>
      <c r="N80" s="95"/>
      <c r="P80" s="84"/>
      <c r="Q80" s="81"/>
      <c r="R80" s="81"/>
      <c r="S80" s="81"/>
      <c r="T80" s="81"/>
    </row>
    <row r="81" spans="1:20" s="42" customFormat="1" x14ac:dyDescent="0.2">
      <c r="A81" s="1"/>
      <c r="D81" s="80"/>
      <c r="E81" s="1"/>
      <c r="F81" s="1"/>
      <c r="G81" s="1"/>
      <c r="H81" s="1"/>
      <c r="I81" s="1"/>
      <c r="J81" s="1"/>
      <c r="K81" s="1"/>
      <c r="L81" s="1"/>
      <c r="N81" s="95"/>
      <c r="P81" s="84"/>
      <c r="Q81" s="81"/>
      <c r="R81" s="81"/>
      <c r="S81" s="81"/>
      <c r="T81" s="81"/>
    </row>
    <row r="82" spans="1:20" s="42" customFormat="1" x14ac:dyDescent="0.2">
      <c r="A82" s="1"/>
      <c r="D82" s="80"/>
      <c r="E82" s="1"/>
      <c r="F82" s="1"/>
      <c r="G82" s="1"/>
      <c r="H82" s="1"/>
      <c r="I82" s="1"/>
      <c r="J82" s="1"/>
      <c r="K82" s="1"/>
      <c r="L82" s="1"/>
      <c r="N82" s="95"/>
      <c r="P82" s="84"/>
      <c r="Q82" s="81"/>
      <c r="R82" s="81"/>
      <c r="S82" s="81"/>
      <c r="T82" s="81"/>
    </row>
    <row r="83" spans="1:20" s="42" customFormat="1" x14ac:dyDescent="0.2">
      <c r="A83" s="1"/>
      <c r="D83" s="80"/>
      <c r="E83" s="1"/>
      <c r="F83" s="1"/>
      <c r="G83" s="1"/>
      <c r="H83" s="1"/>
      <c r="I83" s="1"/>
      <c r="J83" s="1"/>
      <c r="K83" s="1"/>
      <c r="L83" s="1"/>
      <c r="N83" s="95"/>
      <c r="P83" s="84"/>
      <c r="Q83" s="81"/>
      <c r="R83" s="81"/>
      <c r="S83" s="81"/>
      <c r="T83" s="81"/>
    </row>
    <row r="84" spans="1:20" s="42" customFormat="1" x14ac:dyDescent="0.2">
      <c r="A84" s="1"/>
      <c r="D84" s="80"/>
      <c r="E84" s="1"/>
      <c r="F84" s="1"/>
      <c r="G84" s="1"/>
      <c r="H84" s="1"/>
      <c r="I84" s="1"/>
      <c r="J84" s="1"/>
      <c r="K84" s="1"/>
      <c r="L84" s="1"/>
      <c r="N84" s="95"/>
      <c r="P84" s="84"/>
      <c r="Q84" s="81"/>
      <c r="R84" s="81"/>
      <c r="S84" s="81"/>
      <c r="T84" s="81"/>
    </row>
    <row r="85" spans="1:20" s="42" customFormat="1" x14ac:dyDescent="0.2">
      <c r="A85" s="1"/>
      <c r="D85" s="80"/>
      <c r="E85" s="1"/>
      <c r="F85" s="1"/>
      <c r="G85" s="1"/>
      <c r="H85" s="1"/>
      <c r="I85" s="1"/>
      <c r="J85" s="1"/>
      <c r="K85" s="1"/>
      <c r="L85" s="1"/>
      <c r="N85" s="95"/>
      <c r="P85" s="84"/>
      <c r="Q85" s="81"/>
      <c r="R85" s="81"/>
      <c r="S85" s="81"/>
      <c r="T85" s="81"/>
    </row>
    <row r="86" spans="1:20" s="42" customFormat="1" x14ac:dyDescent="0.2">
      <c r="A86" s="1"/>
      <c r="D86" s="80"/>
      <c r="E86" s="1"/>
      <c r="F86" s="1"/>
      <c r="G86" s="1"/>
      <c r="H86" s="1"/>
      <c r="I86" s="1"/>
      <c r="J86" s="1"/>
      <c r="K86" s="1"/>
      <c r="L86" s="1"/>
      <c r="N86" s="95"/>
      <c r="P86" s="84"/>
      <c r="Q86" s="81"/>
      <c r="R86" s="81"/>
      <c r="S86" s="81"/>
      <c r="T86" s="81"/>
    </row>
    <row r="87" spans="1:20" s="42" customFormat="1" x14ac:dyDescent="0.2">
      <c r="A87" s="1"/>
      <c r="D87" s="80"/>
      <c r="E87" s="1"/>
      <c r="F87" s="1"/>
      <c r="G87" s="1"/>
      <c r="H87" s="1"/>
      <c r="I87" s="1"/>
      <c r="J87" s="1"/>
      <c r="K87" s="1"/>
      <c r="L87" s="1"/>
      <c r="N87" s="95"/>
      <c r="P87" s="84"/>
      <c r="Q87" s="81"/>
      <c r="R87" s="81"/>
      <c r="S87" s="81"/>
      <c r="T87" s="81"/>
    </row>
    <row r="88" spans="1:20" s="42" customFormat="1" x14ac:dyDescent="0.2">
      <c r="A88" s="1"/>
      <c r="D88" s="80"/>
      <c r="E88" s="1"/>
      <c r="F88" s="1"/>
      <c r="G88" s="1"/>
      <c r="H88" s="1"/>
      <c r="I88" s="1"/>
      <c r="J88" s="1"/>
      <c r="K88" s="1"/>
      <c r="L88" s="1"/>
      <c r="N88" s="95"/>
      <c r="P88" s="84"/>
      <c r="Q88" s="81"/>
      <c r="R88" s="81"/>
      <c r="S88" s="81"/>
      <c r="T88" s="81"/>
    </row>
    <row r="89" spans="1:20" s="42" customFormat="1" x14ac:dyDescent="0.2">
      <c r="A89" s="1"/>
      <c r="D89" s="80"/>
      <c r="E89" s="1"/>
      <c r="F89" s="1"/>
      <c r="G89" s="1"/>
      <c r="H89" s="1"/>
      <c r="I89" s="1"/>
      <c r="J89" s="1"/>
      <c r="K89" s="1"/>
      <c r="L89" s="1"/>
      <c r="N89" s="95"/>
      <c r="P89" s="84"/>
      <c r="Q89" s="81"/>
      <c r="R89" s="81"/>
      <c r="S89" s="81"/>
      <c r="T89" s="81"/>
    </row>
    <row r="90" spans="1:20" s="42" customFormat="1" x14ac:dyDescent="0.2">
      <c r="A90" s="1"/>
      <c r="D90" s="80"/>
      <c r="E90" s="1"/>
      <c r="F90" s="1"/>
      <c r="G90" s="1"/>
      <c r="H90" s="1"/>
      <c r="I90" s="1"/>
      <c r="J90" s="1"/>
      <c r="K90" s="1"/>
      <c r="L90" s="1"/>
      <c r="N90" s="95"/>
      <c r="P90" s="84"/>
      <c r="Q90" s="81"/>
      <c r="R90" s="81"/>
      <c r="S90" s="81"/>
      <c r="T90" s="81"/>
    </row>
    <row r="91" spans="1:20" s="42" customFormat="1" x14ac:dyDescent="0.2">
      <c r="A91" s="1"/>
      <c r="D91" s="80"/>
      <c r="E91" s="1"/>
      <c r="F91" s="1"/>
      <c r="G91" s="1"/>
      <c r="H91" s="1"/>
      <c r="I91" s="1"/>
      <c r="J91" s="1"/>
      <c r="K91" s="1"/>
      <c r="L91" s="1"/>
      <c r="N91" s="95"/>
      <c r="P91" s="84"/>
      <c r="Q91" s="81"/>
      <c r="R91" s="81"/>
      <c r="S91" s="81"/>
      <c r="T91" s="81"/>
    </row>
    <row r="92" spans="1:20" s="42" customFormat="1" x14ac:dyDescent="0.2">
      <c r="A92" s="1"/>
      <c r="D92" s="80"/>
      <c r="E92" s="1"/>
      <c r="F92" s="1"/>
      <c r="G92" s="1"/>
      <c r="H92" s="1"/>
      <c r="I92" s="1"/>
      <c r="J92" s="1"/>
      <c r="K92" s="1"/>
      <c r="L92" s="1"/>
      <c r="N92" s="95"/>
      <c r="P92" s="84"/>
      <c r="Q92" s="81"/>
      <c r="R92" s="81"/>
      <c r="S92" s="81"/>
      <c r="T92" s="81"/>
    </row>
    <row r="93" spans="1:20" s="42" customFormat="1" x14ac:dyDescent="0.2">
      <c r="A93" s="1"/>
      <c r="D93" s="80"/>
      <c r="E93" s="1"/>
      <c r="F93" s="1"/>
      <c r="G93" s="1"/>
      <c r="H93" s="1"/>
      <c r="I93" s="1"/>
      <c r="J93" s="1"/>
      <c r="K93" s="1"/>
      <c r="L93" s="1"/>
      <c r="Q93" s="81"/>
      <c r="R93" s="81"/>
      <c r="S93" s="81"/>
      <c r="T93" s="81"/>
    </row>
    <row r="94" spans="1:20" s="42" customFormat="1" x14ac:dyDescent="0.2">
      <c r="A94" s="1"/>
      <c r="D94" s="80"/>
      <c r="E94" s="1"/>
      <c r="F94" s="1"/>
      <c r="G94" s="1"/>
      <c r="H94" s="1"/>
      <c r="I94" s="1"/>
      <c r="J94" s="1"/>
      <c r="K94" s="1"/>
      <c r="L94" s="1"/>
      <c r="Q94" s="81"/>
      <c r="R94" s="81"/>
      <c r="S94" s="81"/>
      <c r="T94" s="81"/>
    </row>
    <row r="95" spans="1:20" s="42" customFormat="1" x14ac:dyDescent="0.2">
      <c r="A95" s="1"/>
      <c r="D95" s="80"/>
      <c r="E95" s="1"/>
      <c r="F95" s="1"/>
      <c r="G95" s="1"/>
      <c r="H95" s="1"/>
      <c r="I95" s="1"/>
      <c r="J95" s="1"/>
      <c r="K95" s="1"/>
      <c r="L95" s="1"/>
      <c r="Q95" s="81"/>
      <c r="R95" s="81"/>
      <c r="S95" s="81"/>
      <c r="T95" s="81"/>
    </row>
    <row r="96" spans="1:20" s="42" customFormat="1" x14ac:dyDescent="0.2">
      <c r="A96" s="1"/>
      <c r="D96" s="80"/>
      <c r="E96" s="1"/>
      <c r="F96" s="1"/>
      <c r="G96" s="1"/>
      <c r="H96" s="1"/>
      <c r="I96" s="1"/>
      <c r="J96" s="1"/>
      <c r="K96" s="1"/>
      <c r="L96" s="1"/>
      <c r="Q96" s="81"/>
      <c r="R96" s="81"/>
      <c r="S96" s="81"/>
      <c r="T96" s="81"/>
    </row>
    <row r="97" spans="1:20" s="42" customFormat="1" x14ac:dyDescent="0.2">
      <c r="A97" s="1"/>
      <c r="D97" s="80"/>
      <c r="E97" s="1"/>
      <c r="F97" s="1"/>
      <c r="G97" s="1"/>
      <c r="H97" s="1"/>
      <c r="I97" s="1"/>
      <c r="J97" s="1"/>
      <c r="K97" s="1"/>
      <c r="L97" s="1"/>
      <c r="Q97" s="81"/>
      <c r="R97" s="81"/>
      <c r="S97" s="81"/>
      <c r="T97" s="81"/>
    </row>
    <row r="98" spans="1:20" s="42" customFormat="1" x14ac:dyDescent="0.2">
      <c r="A98" s="1"/>
      <c r="D98" s="80"/>
      <c r="E98" s="1"/>
      <c r="F98" s="1"/>
      <c r="G98" s="1"/>
      <c r="H98" s="1"/>
      <c r="I98" s="1"/>
      <c r="J98" s="1"/>
      <c r="K98" s="1"/>
      <c r="L98" s="1"/>
      <c r="Q98" s="81"/>
      <c r="R98" s="81"/>
      <c r="S98" s="81"/>
      <c r="T98" s="81"/>
    </row>
    <row r="99" spans="1:20" s="42" customFormat="1" x14ac:dyDescent="0.2">
      <c r="A99" s="1"/>
      <c r="D99" s="81"/>
      <c r="L99" s="1"/>
      <c r="Q99" s="81"/>
      <c r="R99" s="81"/>
      <c r="S99" s="81"/>
      <c r="T99" s="81"/>
    </row>
    <row r="100" spans="1:20" s="42" customFormat="1" x14ac:dyDescent="0.2">
      <c r="A100" s="1"/>
      <c r="D100" s="81"/>
      <c r="L100" s="1"/>
      <c r="Q100" s="81"/>
      <c r="R100" s="81"/>
      <c r="S100" s="81"/>
      <c r="T100" s="81"/>
    </row>
    <row r="101" spans="1:20" s="42" customFormat="1" x14ac:dyDescent="0.2">
      <c r="A101" s="1"/>
      <c r="D101" s="81"/>
      <c r="L101" s="1"/>
      <c r="Q101" s="81"/>
      <c r="R101" s="81"/>
      <c r="S101" s="81"/>
      <c r="T101" s="81"/>
    </row>
    <row r="102" spans="1:20" s="42" customFormat="1" x14ac:dyDescent="0.2">
      <c r="A102" s="1"/>
      <c r="D102" s="81"/>
      <c r="L102" s="1"/>
      <c r="Q102" s="81"/>
      <c r="R102" s="81"/>
      <c r="S102" s="81"/>
      <c r="T102" s="81"/>
    </row>
    <row r="103" spans="1:20" s="42" customFormat="1" x14ac:dyDescent="0.2">
      <c r="A103" s="1"/>
      <c r="D103" s="81"/>
      <c r="L103" s="1"/>
      <c r="Q103" s="81"/>
      <c r="R103" s="81"/>
      <c r="S103" s="81"/>
      <c r="T103" s="81"/>
    </row>
    <row r="104" spans="1:20" s="42" customFormat="1" x14ac:dyDescent="0.2">
      <c r="A104" s="1"/>
      <c r="D104" s="81"/>
      <c r="L104" s="1"/>
      <c r="Q104" s="81"/>
      <c r="R104" s="81"/>
      <c r="S104" s="81"/>
      <c r="T104" s="81"/>
    </row>
    <row r="105" spans="1:20" s="42" customFormat="1" x14ac:dyDescent="0.2">
      <c r="A105" s="1"/>
      <c r="D105" s="81"/>
      <c r="L105" s="1"/>
      <c r="Q105" s="81"/>
      <c r="R105" s="81"/>
      <c r="S105" s="81"/>
      <c r="T105" s="81"/>
    </row>
    <row r="106" spans="1:20" s="42" customFormat="1" x14ac:dyDescent="0.2">
      <c r="A106" s="1"/>
      <c r="D106" s="81"/>
      <c r="L106" s="1"/>
      <c r="Q106" s="81"/>
      <c r="R106" s="81"/>
      <c r="S106" s="81"/>
      <c r="T106" s="81"/>
    </row>
    <row r="107" spans="1:20" s="42" customFormat="1" x14ac:dyDescent="0.2">
      <c r="A107" s="1"/>
      <c r="D107" s="81"/>
      <c r="L107" s="1"/>
      <c r="Q107" s="81"/>
      <c r="R107" s="81"/>
      <c r="S107" s="81"/>
      <c r="T107" s="81"/>
    </row>
    <row r="108" spans="1:20" s="42" customFormat="1" x14ac:dyDescent="0.2">
      <c r="A108" s="1"/>
      <c r="D108" s="81"/>
      <c r="L108" s="1"/>
      <c r="Q108" s="81"/>
      <c r="R108" s="81"/>
      <c r="S108" s="81"/>
      <c r="T108" s="81"/>
    </row>
    <row r="109" spans="1:20" s="42" customFormat="1" x14ac:dyDescent="0.2">
      <c r="A109" s="1"/>
      <c r="D109" s="81"/>
      <c r="L109" s="1"/>
      <c r="Q109" s="81"/>
      <c r="R109" s="81"/>
      <c r="S109" s="81"/>
      <c r="T109" s="81"/>
    </row>
    <row r="110" spans="1:20" s="42" customFormat="1" x14ac:dyDescent="0.2">
      <c r="A110" s="1"/>
      <c r="D110" s="81"/>
      <c r="L110" s="1"/>
      <c r="Q110" s="81"/>
      <c r="R110" s="81"/>
      <c r="S110" s="81"/>
      <c r="T110" s="81"/>
    </row>
    <row r="111" spans="1:20" s="42" customFormat="1" x14ac:dyDescent="0.2">
      <c r="A111" s="1"/>
      <c r="D111" s="81"/>
      <c r="K111" s="1"/>
      <c r="L111" s="1"/>
      <c r="Q111" s="81"/>
      <c r="R111" s="81"/>
      <c r="S111" s="81"/>
      <c r="T111" s="81"/>
    </row>
    <row r="112" spans="1:20" s="42" customFormat="1" x14ac:dyDescent="0.2">
      <c r="A112" s="1"/>
      <c r="D112" s="81"/>
      <c r="K112" s="1"/>
      <c r="L112" s="1"/>
      <c r="Q112" s="81"/>
      <c r="R112" s="81"/>
      <c r="S112" s="81"/>
      <c r="T112" s="81"/>
    </row>
    <row r="113" spans="1:20" s="42" customFormat="1" x14ac:dyDescent="0.2">
      <c r="A113" s="1"/>
      <c r="D113" s="81"/>
      <c r="K113" s="1"/>
      <c r="L113" s="1"/>
      <c r="Q113" s="81"/>
      <c r="R113" s="81"/>
      <c r="S113" s="81"/>
      <c r="T113" s="81"/>
    </row>
    <row r="114" spans="1:20" s="42" customFormat="1" x14ac:dyDescent="0.2">
      <c r="A114" s="1"/>
      <c r="D114" s="81"/>
      <c r="K114" s="1"/>
      <c r="L114" s="1"/>
      <c r="Q114" s="81"/>
      <c r="R114" s="81"/>
      <c r="S114" s="81"/>
      <c r="T114" s="81"/>
    </row>
    <row r="115" spans="1:20" s="42" customFormat="1" x14ac:dyDescent="0.2">
      <c r="A115" s="1"/>
      <c r="D115" s="81"/>
      <c r="K115" s="1"/>
      <c r="L115" s="1"/>
      <c r="Q115" s="81"/>
      <c r="R115" s="81"/>
      <c r="S115" s="81"/>
      <c r="T115" s="81"/>
    </row>
    <row r="116" spans="1:20" s="42" customFormat="1" x14ac:dyDescent="0.2">
      <c r="A116" s="1"/>
      <c r="D116" s="81"/>
      <c r="K116" s="1"/>
      <c r="L116" s="1"/>
      <c r="Q116" s="81"/>
      <c r="R116" s="81"/>
      <c r="S116" s="81"/>
      <c r="T116" s="81"/>
    </row>
    <row r="117" spans="1:20" s="42" customFormat="1" x14ac:dyDescent="0.2">
      <c r="A117" s="1"/>
      <c r="D117" s="81"/>
      <c r="K117" s="1"/>
      <c r="L117" s="1"/>
      <c r="Q117" s="81"/>
      <c r="R117" s="81"/>
      <c r="S117" s="81"/>
      <c r="T117" s="81"/>
    </row>
    <row r="118" spans="1:20" s="42" customFormat="1" x14ac:dyDescent="0.2">
      <c r="A118" s="1"/>
      <c r="D118" s="81"/>
      <c r="K118" s="1"/>
      <c r="L118" s="1"/>
      <c r="Q118" s="81"/>
      <c r="R118" s="81"/>
      <c r="S118" s="81"/>
      <c r="T118" s="81"/>
    </row>
    <row r="119" spans="1:20" s="42" customFormat="1" x14ac:dyDescent="0.2">
      <c r="A119" s="1"/>
      <c r="D119" s="81"/>
      <c r="K119" s="1"/>
      <c r="L119" s="1"/>
      <c r="Q119" s="81"/>
      <c r="R119" s="81"/>
      <c r="S119" s="81"/>
      <c r="T119" s="81"/>
    </row>
    <row r="120" spans="1:20" s="42" customFormat="1" x14ac:dyDescent="0.2">
      <c r="A120" s="1"/>
      <c r="D120" s="81"/>
      <c r="K120" s="1"/>
      <c r="L120" s="1"/>
      <c r="Q120" s="81"/>
      <c r="R120" s="81"/>
      <c r="S120" s="81"/>
      <c r="T120" s="81"/>
    </row>
    <row r="121" spans="1:20" s="42" customFormat="1" x14ac:dyDescent="0.2">
      <c r="A121" s="1"/>
      <c r="D121" s="81"/>
      <c r="K121" s="1"/>
      <c r="L121" s="1"/>
      <c r="Q121" s="81"/>
      <c r="R121" s="81"/>
      <c r="S121" s="81"/>
      <c r="T121" s="81"/>
    </row>
    <row r="122" spans="1:20" s="42" customFormat="1" x14ac:dyDescent="0.2">
      <c r="A122" s="1"/>
      <c r="D122" s="81"/>
      <c r="K122" s="1"/>
      <c r="L122" s="1"/>
      <c r="Q122" s="81"/>
      <c r="R122" s="81"/>
      <c r="S122" s="81"/>
      <c r="T122" s="81"/>
    </row>
    <row r="123" spans="1:20" s="42" customFormat="1" x14ac:dyDescent="0.2">
      <c r="A123" s="1"/>
      <c r="D123" s="81"/>
      <c r="J123" s="1"/>
      <c r="K123" s="1"/>
      <c r="L123" s="1"/>
      <c r="Q123" s="81"/>
      <c r="R123" s="81"/>
      <c r="S123" s="81"/>
      <c r="T123" s="81"/>
    </row>
    <row r="124" spans="1:20" s="42" customFormat="1" x14ac:dyDescent="0.2">
      <c r="A124" s="1"/>
      <c r="D124" s="81"/>
      <c r="J124" s="1"/>
      <c r="K124" s="1"/>
      <c r="L124" s="1"/>
      <c r="Q124" s="81"/>
      <c r="R124" s="81"/>
      <c r="S124" s="81"/>
      <c r="T124" s="81"/>
    </row>
    <row r="125" spans="1:20" s="42" customFormat="1" x14ac:dyDescent="0.2">
      <c r="A125" s="1"/>
      <c r="D125" s="81"/>
      <c r="J125" s="1"/>
      <c r="K125" s="1"/>
      <c r="L125" s="1"/>
      <c r="Q125" s="81"/>
      <c r="R125" s="81"/>
      <c r="S125" s="81"/>
      <c r="T125" s="81"/>
    </row>
    <row r="126" spans="1:20" s="42" customFormat="1" x14ac:dyDescent="0.2">
      <c r="A126" s="1"/>
      <c r="D126" s="81"/>
      <c r="J126" s="1"/>
      <c r="K126" s="1"/>
      <c r="L126" s="1"/>
      <c r="Q126" s="81"/>
      <c r="R126" s="81"/>
      <c r="S126" s="81"/>
      <c r="T126" s="81"/>
    </row>
    <row r="127" spans="1:20" s="42" customFormat="1" x14ac:dyDescent="0.2">
      <c r="A127" s="1"/>
      <c r="D127" s="81"/>
      <c r="J127" s="1"/>
      <c r="K127" s="1"/>
      <c r="L127" s="1"/>
      <c r="Q127" s="81"/>
      <c r="R127" s="81"/>
      <c r="S127" s="81"/>
      <c r="T127" s="81"/>
    </row>
    <row r="128" spans="1:20" s="42" customFormat="1" x14ac:dyDescent="0.2">
      <c r="A128" s="1"/>
      <c r="D128" s="81"/>
      <c r="J128" s="1"/>
      <c r="K128" s="1"/>
      <c r="L128" s="1"/>
      <c r="Q128" s="81"/>
      <c r="R128" s="81"/>
      <c r="S128" s="81"/>
      <c r="T128" s="81"/>
    </row>
    <row r="129" spans="1:23" s="42" customFormat="1" x14ac:dyDescent="0.2">
      <c r="A129" s="1"/>
      <c r="D129" s="81"/>
      <c r="J129" s="1"/>
      <c r="K129" s="1"/>
      <c r="L129" s="1"/>
      <c r="Q129" s="81"/>
      <c r="R129" s="81"/>
      <c r="S129" s="81"/>
      <c r="T129" s="81"/>
    </row>
    <row r="130" spans="1:23" s="42" customFormat="1" x14ac:dyDescent="0.2">
      <c r="A130" s="1"/>
      <c r="D130" s="81"/>
      <c r="J130" s="1"/>
      <c r="K130" s="1"/>
      <c r="L130" s="1"/>
      <c r="Q130" s="81"/>
      <c r="R130" s="81"/>
      <c r="S130" s="81"/>
      <c r="T130" s="81"/>
    </row>
    <row r="131" spans="1:23" s="42" customFormat="1" x14ac:dyDescent="0.2">
      <c r="A131" s="1"/>
      <c r="D131" s="81"/>
      <c r="J131" s="1"/>
      <c r="K131" s="1"/>
      <c r="L131" s="1"/>
      <c r="Q131" s="81"/>
      <c r="R131" s="81"/>
      <c r="S131" s="81"/>
      <c r="T131" s="81"/>
    </row>
    <row r="132" spans="1:23" s="42" customFormat="1" x14ac:dyDescent="0.2">
      <c r="A132" s="1"/>
      <c r="D132" s="81"/>
      <c r="J132" s="1"/>
      <c r="K132" s="1"/>
      <c r="L132" s="1"/>
      <c r="Q132" s="81"/>
      <c r="R132" s="81"/>
      <c r="S132" s="81"/>
      <c r="T132" s="81"/>
    </row>
    <row r="133" spans="1:23" s="42" customFormat="1" x14ac:dyDescent="0.2">
      <c r="A133" s="1"/>
      <c r="D133" s="81"/>
      <c r="J133" s="1"/>
      <c r="K133" s="1"/>
      <c r="L133" s="1"/>
      <c r="Q133" s="81"/>
      <c r="R133" s="81"/>
      <c r="S133" s="81"/>
      <c r="T133" s="81"/>
    </row>
    <row r="134" spans="1:23" s="42" customFormat="1" x14ac:dyDescent="0.2">
      <c r="A134" s="1"/>
      <c r="D134" s="81"/>
      <c r="J134" s="1"/>
      <c r="K134" s="1"/>
      <c r="L134" s="1"/>
      <c r="Q134" s="81"/>
      <c r="R134" s="81"/>
      <c r="S134" s="81"/>
      <c r="T134" s="81"/>
    </row>
    <row r="135" spans="1:23" s="42" customFormat="1" x14ac:dyDescent="0.2">
      <c r="A135" s="1"/>
      <c r="D135" s="81"/>
      <c r="I135" s="1"/>
      <c r="J135" s="1"/>
      <c r="K135" s="1"/>
      <c r="L135" s="1"/>
      <c r="Q135" s="81"/>
      <c r="R135" s="81"/>
      <c r="S135" s="81"/>
      <c r="T135" s="81"/>
    </row>
    <row r="136" spans="1:23" s="42" customFormat="1" x14ac:dyDescent="0.2">
      <c r="A136" s="3"/>
      <c r="D136" s="81"/>
      <c r="I136" s="3"/>
      <c r="J136" s="3"/>
      <c r="K136" s="3"/>
      <c r="L136" s="3"/>
      <c r="Q136" s="81"/>
      <c r="R136" s="81"/>
      <c r="S136" s="81"/>
      <c r="T136" s="81"/>
    </row>
    <row r="137" spans="1:23" s="42" customFormat="1" x14ac:dyDescent="0.2">
      <c r="A137" s="3"/>
      <c r="D137" s="81"/>
      <c r="I137" s="3"/>
      <c r="J137" s="3"/>
      <c r="K137" s="3"/>
      <c r="L137" s="3"/>
      <c r="Q137" s="81"/>
      <c r="R137" s="81"/>
      <c r="S137" s="81"/>
      <c r="T137" s="81"/>
    </row>
    <row r="138" spans="1:23" s="42" customFormat="1" x14ac:dyDescent="0.2">
      <c r="A138" s="3"/>
      <c r="D138" s="81"/>
      <c r="I138" s="3"/>
      <c r="J138" s="3"/>
      <c r="K138" s="3"/>
      <c r="L138" s="3"/>
      <c r="Q138" s="81"/>
      <c r="R138" s="81"/>
      <c r="S138" s="81"/>
      <c r="T138" s="81"/>
    </row>
    <row r="139" spans="1:23" s="42" customFormat="1" x14ac:dyDescent="0.2">
      <c r="A139" s="3"/>
      <c r="D139" s="81"/>
      <c r="I139" s="3"/>
      <c r="J139" s="3"/>
      <c r="K139" s="3"/>
      <c r="L139" s="3"/>
      <c r="Q139" s="81"/>
      <c r="R139" s="81"/>
      <c r="S139" s="81"/>
      <c r="T139" s="81"/>
    </row>
    <row r="140" spans="1:23" s="42" customFormat="1" x14ac:dyDescent="0.2">
      <c r="A140" s="3"/>
      <c r="D140" s="81"/>
      <c r="I140" s="3"/>
      <c r="J140" s="3"/>
      <c r="K140" s="3"/>
      <c r="L140" s="3"/>
      <c r="Q140" s="81"/>
      <c r="R140" s="81"/>
      <c r="S140" s="81"/>
      <c r="T140" s="81"/>
    </row>
    <row r="141" spans="1:23" s="42" customFormat="1" x14ac:dyDescent="0.2">
      <c r="A141" s="3"/>
      <c r="D141" s="81"/>
      <c r="I141" s="3"/>
      <c r="J141" s="3"/>
      <c r="K141" s="3"/>
      <c r="L141" s="3"/>
      <c r="Q141" s="81"/>
      <c r="R141" s="81"/>
      <c r="S141" s="81"/>
      <c r="T141" s="81"/>
    </row>
    <row r="142" spans="1:23" s="42" customFormat="1" x14ac:dyDescent="0.2">
      <c r="A142" s="3"/>
      <c r="D142" s="81"/>
      <c r="I142" s="3"/>
      <c r="J142" s="3"/>
      <c r="K142" s="3"/>
      <c r="L142" s="3"/>
      <c r="Q142" s="81"/>
      <c r="R142" s="81"/>
      <c r="S142" s="81"/>
      <c r="T142" s="81"/>
    </row>
    <row r="143" spans="1:23" s="42" customFormat="1" x14ac:dyDescent="0.2">
      <c r="A143" s="3"/>
      <c r="D143" s="81"/>
      <c r="I143" s="3"/>
      <c r="J143" s="3"/>
      <c r="K143" s="3"/>
      <c r="L143" s="3"/>
      <c r="Q143" s="81"/>
      <c r="R143" s="81"/>
      <c r="S143" s="81"/>
      <c r="T143" s="81"/>
    </row>
    <row r="144" spans="1:23" s="78" customFormat="1" x14ac:dyDescent="0.2">
      <c r="A144" s="3"/>
      <c r="B144" s="42"/>
      <c r="C144" s="42"/>
      <c r="D144" s="81"/>
      <c r="E144" s="42"/>
      <c r="F144" s="42"/>
      <c r="G144" s="42"/>
      <c r="H144" s="42"/>
      <c r="I144" s="3"/>
      <c r="J144" s="3"/>
      <c r="K144" s="3"/>
      <c r="L144" s="3"/>
      <c r="M144" s="42"/>
      <c r="N144" s="42"/>
      <c r="O144" s="42"/>
      <c r="P144" s="42"/>
      <c r="Q144" s="81"/>
      <c r="R144" s="81"/>
      <c r="S144" s="81"/>
      <c r="T144" s="81"/>
      <c r="U144" s="42"/>
      <c r="V144" s="42"/>
      <c r="W144" s="42"/>
    </row>
    <row r="145" spans="1:34" s="78" customFormat="1" x14ac:dyDescent="0.2">
      <c r="A145" s="3"/>
      <c r="D145" s="81"/>
      <c r="E145" s="42"/>
      <c r="F145" s="42"/>
      <c r="G145" s="42"/>
      <c r="H145" s="42"/>
      <c r="I145" s="3"/>
      <c r="J145" s="3"/>
      <c r="K145" s="3"/>
      <c r="L145" s="3"/>
      <c r="M145" s="42"/>
      <c r="N145" s="42"/>
      <c r="O145" s="42"/>
      <c r="P145" s="42"/>
      <c r="Q145" s="81"/>
      <c r="R145" s="81"/>
      <c r="S145" s="81"/>
      <c r="T145" s="81"/>
      <c r="U145" s="42"/>
      <c r="V145" s="42"/>
      <c r="W145" s="42"/>
    </row>
    <row r="146" spans="1:34" s="78" customFormat="1" x14ac:dyDescent="0.2">
      <c r="A146" s="3"/>
      <c r="D146" s="81"/>
      <c r="E146" s="42"/>
      <c r="F146" s="42"/>
      <c r="G146" s="42"/>
      <c r="H146" s="42"/>
      <c r="I146" s="3"/>
      <c r="J146" s="3"/>
      <c r="K146" s="3"/>
      <c r="L146" s="3"/>
      <c r="M146" s="42"/>
      <c r="N146" s="42"/>
      <c r="O146" s="42"/>
      <c r="P146" s="42"/>
      <c r="Q146" s="81"/>
      <c r="R146" s="81"/>
      <c r="S146" s="81"/>
      <c r="T146" s="81"/>
      <c r="U146" s="42"/>
      <c r="V146" s="42"/>
      <c r="W146" s="42"/>
    </row>
    <row r="147" spans="1:34" s="78" customFormat="1" x14ac:dyDescent="0.2">
      <c r="A147" s="3"/>
      <c r="D147" s="81"/>
      <c r="E147" s="42"/>
      <c r="F147" s="3"/>
      <c r="G147" s="3"/>
      <c r="H147" s="3"/>
      <c r="I147" s="3"/>
      <c r="J147" s="3"/>
      <c r="K147" s="3"/>
      <c r="L147" s="3"/>
      <c r="M147" s="42"/>
      <c r="N147" s="42"/>
      <c r="O147" s="42"/>
      <c r="P147" s="42"/>
      <c r="Q147" s="81"/>
      <c r="R147" s="81"/>
      <c r="S147" s="81"/>
      <c r="T147" s="81"/>
      <c r="U147" s="42"/>
      <c r="V147" s="42"/>
      <c r="W147" s="42"/>
    </row>
    <row r="148" spans="1:34" s="78" customFormat="1" x14ac:dyDescent="0.2">
      <c r="A148" s="3"/>
      <c r="D148" s="81"/>
      <c r="E148" s="42"/>
      <c r="F148" s="3"/>
      <c r="G148" s="3"/>
      <c r="H148" s="3"/>
      <c r="I148" s="3"/>
      <c r="J148" s="3"/>
      <c r="K148" s="3"/>
      <c r="L148" s="3"/>
      <c r="M148" s="42"/>
      <c r="N148" s="42"/>
      <c r="O148" s="42"/>
      <c r="P148" s="42"/>
      <c r="Q148" s="81"/>
      <c r="R148" s="81"/>
      <c r="S148" s="81"/>
      <c r="T148" s="81"/>
      <c r="U148" s="42"/>
      <c r="V148" s="42"/>
      <c r="W148" s="42"/>
    </row>
    <row r="149" spans="1:34" x14ac:dyDescent="0.2">
      <c r="A149" s="3"/>
      <c r="B149" s="78"/>
      <c r="C149" s="78"/>
      <c r="D149" s="81"/>
      <c r="E149" s="42"/>
      <c r="F149" s="3"/>
      <c r="G149" s="3"/>
      <c r="H149" s="3"/>
      <c r="I149" s="3"/>
      <c r="J149" s="3"/>
      <c r="K149" s="3"/>
      <c r="M149" s="42"/>
    </row>
    <row r="150" spans="1:34" x14ac:dyDescent="0.2">
      <c r="A150" s="3"/>
      <c r="D150" s="81"/>
      <c r="E150" s="3"/>
      <c r="F150" s="3"/>
      <c r="G150" s="3"/>
      <c r="H150" s="3"/>
      <c r="I150" s="3"/>
      <c r="J150" s="3"/>
      <c r="K150" s="3"/>
      <c r="M150" s="42"/>
    </row>
    <row r="151" spans="1:34" x14ac:dyDescent="0.2">
      <c r="A151" s="3"/>
      <c r="D151" s="81"/>
      <c r="E151" s="3"/>
      <c r="F151" s="3"/>
      <c r="G151" s="3"/>
      <c r="H151" s="3"/>
      <c r="I151" s="3"/>
      <c r="J151" s="3"/>
      <c r="K151" s="3"/>
      <c r="M151" s="42"/>
    </row>
    <row r="152" spans="1:34" x14ac:dyDescent="0.2">
      <c r="A152" s="3"/>
      <c r="D152" s="81"/>
      <c r="E152" s="3"/>
      <c r="F152" s="3"/>
      <c r="G152" s="3"/>
      <c r="H152" s="3"/>
      <c r="I152" s="3"/>
      <c r="J152" s="3"/>
      <c r="K152" s="3"/>
      <c r="M152" s="42"/>
    </row>
    <row r="153" spans="1:34" x14ac:dyDescent="0.2">
      <c r="A153" s="3"/>
      <c r="D153" s="81"/>
      <c r="E153" s="3"/>
      <c r="F153" s="3"/>
      <c r="G153" s="3"/>
      <c r="H153" s="3"/>
      <c r="I153" s="3"/>
      <c r="J153" s="3"/>
      <c r="K153" s="3"/>
      <c r="M153" s="42"/>
    </row>
    <row r="154" spans="1:34" x14ac:dyDescent="0.2">
      <c r="A154" s="3"/>
      <c r="D154" s="81"/>
      <c r="E154" s="42"/>
      <c r="F154" s="3"/>
      <c r="G154" s="3"/>
      <c r="H154" s="3"/>
      <c r="I154" s="3"/>
      <c r="J154" s="3"/>
      <c r="K154" s="3"/>
      <c r="M154" s="42"/>
    </row>
    <row r="155" spans="1:34" x14ac:dyDescent="0.2">
      <c r="A155" s="3"/>
      <c r="D155" s="81"/>
      <c r="E155" s="42"/>
      <c r="F155" s="3"/>
      <c r="G155" s="3"/>
      <c r="H155" s="3"/>
      <c r="I155" s="3"/>
      <c r="J155" s="3"/>
      <c r="K155" s="3"/>
      <c r="M155" s="42"/>
    </row>
    <row r="156" spans="1:34" x14ac:dyDescent="0.2">
      <c r="A156" s="3"/>
      <c r="D156" s="81"/>
      <c r="E156" s="42"/>
      <c r="F156" s="3"/>
      <c r="G156" s="3"/>
      <c r="H156" s="3"/>
      <c r="I156" s="3"/>
      <c r="J156" s="3"/>
      <c r="K156" s="3"/>
      <c r="M156" s="42"/>
    </row>
    <row r="157" spans="1:34" x14ac:dyDescent="0.2">
      <c r="A157" s="3"/>
      <c r="D157" s="81"/>
      <c r="E157" s="42"/>
      <c r="F157" s="3"/>
      <c r="G157" s="3"/>
      <c r="H157" s="3"/>
      <c r="I157" s="3"/>
      <c r="J157" s="3"/>
      <c r="K157" s="3"/>
      <c r="M157" s="42"/>
    </row>
    <row r="158" spans="1:34" x14ac:dyDescent="0.2">
      <c r="A158" s="3"/>
      <c r="D158" s="81"/>
      <c r="E158" s="42"/>
      <c r="F158" s="3"/>
      <c r="G158" s="3"/>
      <c r="H158" s="3"/>
      <c r="I158" s="3"/>
      <c r="J158" s="3"/>
      <c r="K158" s="3"/>
      <c r="M158" s="42"/>
    </row>
    <row r="159" spans="1:34" x14ac:dyDescent="0.2">
      <c r="A159" s="3"/>
      <c r="D159" s="81"/>
      <c r="E159" s="3"/>
      <c r="F159" s="3"/>
      <c r="G159" s="3"/>
      <c r="H159" s="3"/>
      <c r="I159" s="3"/>
      <c r="J159" s="3"/>
      <c r="K159" s="3"/>
      <c r="M159" s="42"/>
    </row>
    <row r="160" spans="1:34" s="42" customFormat="1" x14ac:dyDescent="0.2">
      <c r="A160" s="3"/>
      <c r="B160" s="52"/>
      <c r="C160" s="52"/>
      <c r="D160" s="81"/>
      <c r="E160" s="3"/>
      <c r="F160" s="3"/>
      <c r="G160" s="3"/>
      <c r="H160" s="3"/>
      <c r="I160" s="3"/>
      <c r="J160" s="3"/>
      <c r="K160" s="3"/>
      <c r="L160" s="3"/>
      <c r="Q160" s="81"/>
      <c r="R160" s="81"/>
      <c r="S160" s="81"/>
      <c r="T160" s="81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</row>
    <row r="161" spans="1:34" s="42" customFormat="1" x14ac:dyDescent="0.2">
      <c r="A161" s="3"/>
      <c r="B161" s="52"/>
      <c r="C161" s="52"/>
      <c r="D161" s="81"/>
      <c r="E161" s="3"/>
      <c r="F161" s="3"/>
      <c r="G161" s="3"/>
      <c r="H161" s="3"/>
      <c r="I161" s="3"/>
      <c r="J161" s="3"/>
      <c r="K161" s="3"/>
      <c r="L161" s="3"/>
      <c r="Q161" s="81"/>
      <c r="R161" s="81"/>
      <c r="S161" s="81"/>
      <c r="T161" s="81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</row>
    <row r="162" spans="1:34" s="42" customFormat="1" x14ac:dyDescent="0.2">
      <c r="A162" s="3"/>
      <c r="B162" s="52"/>
      <c r="C162" s="52"/>
      <c r="D162" s="81"/>
      <c r="E162" s="3"/>
      <c r="F162" s="3"/>
      <c r="G162" s="3"/>
      <c r="H162" s="3"/>
      <c r="I162" s="3"/>
      <c r="J162" s="3"/>
      <c r="K162" s="3"/>
      <c r="L162" s="3"/>
      <c r="Q162" s="81"/>
      <c r="R162" s="81"/>
      <c r="S162" s="81"/>
      <c r="T162" s="81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</row>
    <row r="163" spans="1:34" s="42" customFormat="1" x14ac:dyDescent="0.2">
      <c r="A163" s="3"/>
      <c r="B163" s="52"/>
      <c r="C163" s="52"/>
      <c r="D163" s="81"/>
      <c r="E163" s="3"/>
      <c r="F163" s="3"/>
      <c r="G163" s="3"/>
      <c r="H163" s="3"/>
      <c r="I163" s="3"/>
      <c r="J163" s="3"/>
      <c r="K163" s="3"/>
      <c r="L163" s="3"/>
      <c r="Q163" s="81"/>
      <c r="R163" s="81"/>
      <c r="S163" s="81"/>
      <c r="T163" s="81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</row>
    <row r="164" spans="1:34" s="42" customFormat="1" x14ac:dyDescent="0.2">
      <c r="A164" s="3"/>
      <c r="B164" s="52"/>
      <c r="C164" s="52"/>
      <c r="D164" s="81"/>
      <c r="E164" s="3"/>
      <c r="F164" s="3"/>
      <c r="G164" s="3"/>
      <c r="H164" s="3"/>
      <c r="I164" s="3"/>
      <c r="J164" s="3"/>
      <c r="K164" s="3"/>
      <c r="L164" s="3"/>
      <c r="Q164" s="81"/>
      <c r="R164" s="81"/>
      <c r="S164" s="81"/>
      <c r="T164" s="81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</row>
    <row r="165" spans="1:34" s="42" customFormat="1" x14ac:dyDescent="0.2">
      <c r="A165" s="3"/>
      <c r="B165" s="52"/>
      <c r="C165" s="52"/>
      <c r="D165" s="81"/>
      <c r="E165" s="3"/>
      <c r="F165" s="3"/>
      <c r="G165" s="3"/>
      <c r="H165" s="3"/>
      <c r="I165" s="3"/>
      <c r="J165" s="3"/>
      <c r="K165" s="3"/>
      <c r="L165" s="3"/>
      <c r="Q165" s="81"/>
      <c r="R165" s="81"/>
      <c r="S165" s="81"/>
      <c r="T165" s="81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</row>
    <row r="166" spans="1:34" s="42" customFormat="1" x14ac:dyDescent="0.2">
      <c r="A166" s="3"/>
      <c r="B166" s="52"/>
      <c r="C166" s="52"/>
      <c r="D166" s="82"/>
      <c r="E166" s="3"/>
      <c r="F166" s="3"/>
      <c r="G166" s="3"/>
      <c r="H166" s="3"/>
      <c r="I166" s="3"/>
      <c r="J166" s="3"/>
      <c r="K166" s="3"/>
      <c r="L166" s="3"/>
      <c r="Q166" s="81"/>
      <c r="R166" s="81"/>
      <c r="S166" s="81"/>
      <c r="T166" s="81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</row>
    <row r="167" spans="1:34" s="42" customFormat="1" x14ac:dyDescent="0.2">
      <c r="A167" s="3"/>
      <c r="B167" s="52"/>
      <c r="C167" s="52"/>
      <c r="D167" s="82"/>
      <c r="E167" s="3"/>
      <c r="F167" s="3"/>
      <c r="G167" s="3"/>
      <c r="H167" s="3"/>
      <c r="I167" s="3"/>
      <c r="J167" s="3"/>
      <c r="K167" s="3"/>
      <c r="L167" s="3"/>
      <c r="Q167" s="81"/>
      <c r="R167" s="81"/>
      <c r="S167" s="81"/>
      <c r="T167" s="81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</row>
    <row r="168" spans="1:34" s="42" customFormat="1" x14ac:dyDescent="0.2">
      <c r="A168" s="3"/>
      <c r="B168" s="52"/>
      <c r="C168" s="52"/>
      <c r="D168" s="82"/>
      <c r="E168" s="3"/>
      <c r="F168" s="3"/>
      <c r="G168" s="3"/>
      <c r="H168" s="3"/>
      <c r="I168" s="3"/>
      <c r="J168" s="3"/>
      <c r="K168" s="3"/>
      <c r="L168" s="3"/>
      <c r="Q168" s="81"/>
      <c r="R168" s="81"/>
      <c r="S168" s="81"/>
      <c r="T168" s="81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</row>
    <row r="169" spans="1:34" s="42" customFormat="1" x14ac:dyDescent="0.2">
      <c r="A169" s="3"/>
      <c r="B169" s="52"/>
      <c r="C169" s="52"/>
      <c r="D169" s="82"/>
      <c r="E169" s="3"/>
      <c r="F169" s="3"/>
      <c r="G169" s="3"/>
      <c r="H169" s="3"/>
      <c r="I169" s="3"/>
      <c r="J169" s="3"/>
      <c r="K169" s="3"/>
      <c r="L169" s="3"/>
      <c r="Q169" s="81"/>
      <c r="R169" s="81"/>
      <c r="S169" s="81"/>
      <c r="T169" s="81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</row>
    <row r="170" spans="1:34" s="42" customFormat="1" x14ac:dyDescent="0.2">
      <c r="A170" s="3"/>
      <c r="B170" s="52"/>
      <c r="C170" s="52"/>
      <c r="D170" s="82"/>
      <c r="E170" s="3"/>
      <c r="F170" s="3"/>
      <c r="G170" s="3"/>
      <c r="H170" s="3"/>
      <c r="I170" s="3"/>
      <c r="J170" s="3"/>
      <c r="K170" s="3"/>
      <c r="L170" s="3"/>
      <c r="Q170" s="81"/>
      <c r="R170" s="81"/>
      <c r="S170" s="81"/>
      <c r="T170" s="81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</row>
    <row r="171" spans="1:34" s="42" customFormat="1" x14ac:dyDescent="0.2">
      <c r="A171" s="3"/>
      <c r="B171" s="52"/>
      <c r="C171" s="52"/>
      <c r="D171" s="82"/>
      <c r="E171" s="3"/>
      <c r="F171" s="3"/>
      <c r="G171" s="3"/>
      <c r="H171" s="3"/>
      <c r="I171" s="3"/>
      <c r="J171" s="3"/>
      <c r="K171" s="3"/>
      <c r="L171" s="3"/>
      <c r="Q171" s="81"/>
      <c r="R171" s="81"/>
      <c r="S171" s="81"/>
      <c r="T171" s="81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</row>
    <row r="172" spans="1:34" s="42" customFormat="1" x14ac:dyDescent="0.2">
      <c r="A172" s="3"/>
      <c r="B172" s="82"/>
      <c r="C172" s="82"/>
      <c r="D172" s="82"/>
      <c r="E172" s="3"/>
      <c r="F172" s="3"/>
      <c r="G172" s="3"/>
      <c r="H172" s="3"/>
      <c r="I172" s="3"/>
      <c r="J172" s="3"/>
      <c r="K172" s="3"/>
      <c r="L172" s="3"/>
      <c r="Q172" s="81"/>
      <c r="R172" s="81"/>
      <c r="S172" s="81"/>
      <c r="T172" s="81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</row>
    <row r="173" spans="1:34" s="42" customFormat="1" x14ac:dyDescent="0.2">
      <c r="A173" s="3"/>
      <c r="B173" s="82"/>
      <c r="C173" s="82"/>
      <c r="D173" s="82"/>
      <c r="E173" s="3"/>
      <c r="F173" s="3"/>
      <c r="G173" s="3"/>
      <c r="H173" s="3"/>
      <c r="I173" s="3"/>
      <c r="J173" s="3"/>
      <c r="K173" s="3"/>
      <c r="L173" s="3"/>
      <c r="Q173" s="81"/>
      <c r="R173" s="81"/>
      <c r="S173" s="81"/>
      <c r="T173" s="81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</row>
    <row r="174" spans="1:34" s="42" customFormat="1" x14ac:dyDescent="0.2">
      <c r="A174" s="3"/>
      <c r="B174" s="82"/>
      <c r="C174" s="82"/>
      <c r="D174" s="82"/>
      <c r="E174" s="3"/>
      <c r="F174" s="3"/>
      <c r="G174" s="3"/>
      <c r="H174" s="3"/>
      <c r="I174" s="3"/>
      <c r="J174" s="3"/>
      <c r="K174" s="3"/>
      <c r="L174" s="3"/>
      <c r="Q174" s="81"/>
      <c r="R174" s="81"/>
      <c r="S174" s="81"/>
      <c r="T174" s="81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</row>
    <row r="175" spans="1:34" s="42" customFormat="1" x14ac:dyDescent="0.2">
      <c r="A175" s="3"/>
      <c r="B175" s="82"/>
      <c r="C175" s="82"/>
      <c r="D175" s="82"/>
      <c r="E175" s="3"/>
      <c r="F175" s="3"/>
      <c r="G175" s="3"/>
      <c r="H175" s="3"/>
      <c r="I175" s="3"/>
      <c r="J175" s="3"/>
      <c r="K175" s="3"/>
      <c r="L175" s="3"/>
      <c r="Q175" s="81"/>
      <c r="R175" s="81"/>
      <c r="S175" s="81"/>
      <c r="T175" s="81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</row>
    <row r="176" spans="1:34" s="42" customFormat="1" x14ac:dyDescent="0.2">
      <c r="A176" s="3"/>
      <c r="B176" s="82"/>
      <c r="C176" s="82"/>
      <c r="D176" s="82"/>
      <c r="E176" s="3"/>
      <c r="F176" s="3"/>
      <c r="G176" s="3"/>
      <c r="H176" s="3"/>
      <c r="I176" s="3"/>
      <c r="J176" s="3"/>
      <c r="K176" s="3"/>
      <c r="L176" s="3"/>
      <c r="M176" s="81"/>
      <c r="Q176" s="81"/>
      <c r="R176" s="81"/>
      <c r="S176" s="81"/>
      <c r="T176" s="81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</row>
    <row r="177" spans="1:34" s="42" customForma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81"/>
      <c r="Q177" s="81"/>
      <c r="R177" s="81"/>
      <c r="S177" s="81"/>
      <c r="T177" s="81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</row>
    <row r="178" spans="1:34" s="42" customForma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81"/>
      <c r="Q178" s="81"/>
      <c r="R178" s="81"/>
      <c r="S178" s="81"/>
      <c r="T178" s="81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</row>
    <row r="179" spans="1:34" s="42" customForma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81"/>
      <c r="Q179" s="81"/>
      <c r="R179" s="81"/>
      <c r="S179" s="81"/>
      <c r="T179" s="81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</row>
    <row r="180" spans="1:34" s="42" customForma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81"/>
      <c r="Q180" s="81"/>
      <c r="R180" s="81"/>
      <c r="S180" s="81"/>
      <c r="T180" s="81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</row>
  </sheetData>
  <mergeCells count="6">
    <mergeCell ref="B7:K7"/>
    <mergeCell ref="B8:K8"/>
    <mergeCell ref="A19:F19"/>
    <mergeCell ref="G19:L19"/>
    <mergeCell ref="A20:F20"/>
    <mergeCell ref="G20:K2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45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-0.499984740745262"/>
  </sheetPr>
  <dimension ref="A1:W192"/>
  <sheetViews>
    <sheetView showGridLines="0" zoomScaleNormal="100" zoomScaleSheetLayoutView="100" workbookViewId="0">
      <selection activeCell="V24" sqref="V24"/>
    </sheetView>
  </sheetViews>
  <sheetFormatPr baseColWidth="10" defaultRowHeight="12.75" x14ac:dyDescent="0.2"/>
  <cols>
    <col min="1" max="1" width="1.85546875" style="52" customWidth="1"/>
    <col min="2" max="2" width="13" style="52" customWidth="1"/>
    <col min="3" max="8" width="10.42578125" style="52" customWidth="1"/>
    <col min="9" max="9" width="13.28515625" style="52" customWidth="1"/>
    <col min="10" max="10" width="11.140625" style="52" customWidth="1"/>
    <col min="11" max="11" width="12.140625" style="52" customWidth="1"/>
    <col min="12" max="12" width="1.7109375" style="3" customWidth="1"/>
    <col min="13" max="13" width="6.140625" style="81" bestFit="1" customWidth="1"/>
    <col min="14" max="17" width="11.42578125" style="81"/>
    <col min="18" max="23" width="11.42578125" style="42"/>
    <col min="24" max="16384" width="11.42578125" style="43"/>
  </cols>
  <sheetData>
    <row r="1" spans="1:17" ht="33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M1" s="42"/>
      <c r="N1" s="1" t="s">
        <v>77</v>
      </c>
      <c r="O1" s="1"/>
      <c r="P1" s="1"/>
      <c r="Q1" s="42"/>
    </row>
    <row r="2" spans="1:17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M2" s="42"/>
      <c r="N2" s="95">
        <f>'[8]BD construcción mensual'!BO160</f>
        <v>830</v>
      </c>
      <c r="O2" s="47">
        <v>42736</v>
      </c>
      <c r="P2" s="84">
        <v>1.3325</v>
      </c>
      <c r="Q2" s="42"/>
    </row>
    <row r="3" spans="1:17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M3" s="42"/>
      <c r="N3" s="95">
        <f>'[8]BD construcción mensual'!BO161</f>
        <v>1196</v>
      </c>
      <c r="O3" s="47">
        <v>42767</v>
      </c>
      <c r="P3" s="84">
        <v>1.3680833333333333</v>
      </c>
      <c r="Q3" s="42"/>
    </row>
    <row r="4" spans="1:17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M4" s="42"/>
      <c r="N4" s="95">
        <f>'[8]BD construcción mensual'!BO162</f>
        <v>1092</v>
      </c>
      <c r="O4" s="47">
        <v>42795</v>
      </c>
      <c r="P4" s="84">
        <v>1.38</v>
      </c>
      <c r="Q4" s="42"/>
    </row>
    <row r="5" spans="1:17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M5" s="42"/>
      <c r="N5" s="95">
        <f>'[8]BD construcción mensual'!BO163</f>
        <v>946</v>
      </c>
      <c r="O5" s="47">
        <v>42826</v>
      </c>
      <c r="P5" s="84">
        <v>1.4014166666666668</v>
      </c>
      <c r="Q5" s="42"/>
    </row>
    <row r="6" spans="1:17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6"/>
      <c r="M6" s="42"/>
      <c r="N6" s="95">
        <f>'[8]BD construcción mensual'!BO164</f>
        <v>918</v>
      </c>
      <c r="O6" s="47">
        <v>42856</v>
      </c>
      <c r="P6" s="84">
        <v>1.4068333333333332</v>
      </c>
      <c r="Q6" s="42"/>
    </row>
    <row r="7" spans="1:17" ht="14.25" x14ac:dyDescent="0.2">
      <c r="A7" s="44"/>
      <c r="B7" s="45"/>
      <c r="C7" s="363" t="s">
        <v>168</v>
      </c>
      <c r="D7" s="363"/>
      <c r="E7" s="363"/>
      <c r="F7" s="363"/>
      <c r="G7" s="363"/>
      <c r="H7" s="363"/>
      <c r="I7" s="363"/>
      <c r="J7" s="363"/>
      <c r="K7" s="363"/>
      <c r="L7" s="46"/>
      <c r="M7" s="42"/>
      <c r="N7" s="95">
        <f>'[8]BD construcción mensual'!BO165</f>
        <v>953</v>
      </c>
      <c r="O7" s="47">
        <v>42887</v>
      </c>
      <c r="P7" s="84">
        <v>1.4010833333333332</v>
      </c>
      <c r="Q7" s="42"/>
    </row>
    <row r="8" spans="1:17" x14ac:dyDescent="0.2">
      <c r="A8" s="44"/>
      <c r="B8" s="45"/>
      <c r="C8" s="348" t="str">
        <f>+CONCATENATE("numero de viviendas mensual ",C11,"-",H11)</f>
        <v>numero de viviendas mensual 2017-2022</v>
      </c>
      <c r="D8" s="348"/>
      <c r="E8" s="348"/>
      <c r="F8" s="348"/>
      <c r="G8" s="348"/>
      <c r="H8" s="348"/>
      <c r="I8" s="348"/>
      <c r="J8" s="348"/>
      <c r="K8" s="348"/>
      <c r="L8" s="46"/>
      <c r="M8" s="42"/>
      <c r="N8" s="95">
        <f>'[8]BD construcción mensual'!BO166</f>
        <v>1044</v>
      </c>
      <c r="O8" s="47">
        <v>42917</v>
      </c>
      <c r="P8" s="84">
        <v>1.4061666666666668</v>
      </c>
      <c r="Q8" s="42"/>
    </row>
    <row r="9" spans="1:17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51"/>
      <c r="L9" s="46"/>
      <c r="M9" s="42"/>
      <c r="N9" s="95">
        <f>'[8]BD construcción mensual'!BO167</f>
        <v>1079</v>
      </c>
      <c r="O9" s="47">
        <v>42948</v>
      </c>
      <c r="P9" s="84">
        <v>1.3953333333333333</v>
      </c>
      <c r="Q9" s="42"/>
    </row>
    <row r="10" spans="1:17" ht="15.75" customHeight="1" x14ac:dyDescent="0.2">
      <c r="A10" s="44"/>
      <c r="C10" s="358" t="s">
        <v>30</v>
      </c>
      <c r="D10" s="358"/>
      <c r="E10" s="358"/>
      <c r="F10" s="358"/>
      <c r="G10" s="358"/>
      <c r="H10" s="358"/>
      <c r="I10" s="350" t="str">
        <f>+CONCATENATE("% Cambio   '",MID(H11,3,2),"/'",MID(G11,3,2))</f>
        <v>% Cambio   '22/'21</v>
      </c>
      <c r="J10" s="350" t="str">
        <f>+CONCATENATE("'",MID(H11,3,2)," como % de '",MID(G11,3,2))</f>
        <v>'22 como % de '21</v>
      </c>
      <c r="K10" s="350" t="str">
        <f>+CONCATENATE("% Cambio   '",MID(G11,3,2),"/'",MID(F11,3,2))</f>
        <v>% Cambio   '21/'20</v>
      </c>
      <c r="L10" s="46"/>
      <c r="M10" s="42"/>
      <c r="N10" s="95">
        <f>'[8]BD construcción mensual'!BO168</f>
        <v>1042</v>
      </c>
      <c r="O10" s="47">
        <v>42979</v>
      </c>
      <c r="P10" s="84">
        <v>1.3990833333333332</v>
      </c>
      <c r="Q10" s="42"/>
    </row>
    <row r="11" spans="1:17" x14ac:dyDescent="0.2">
      <c r="A11" s="44"/>
      <c r="C11" s="53">
        <f>'Insumos importados'!C11</f>
        <v>2017</v>
      </c>
      <c r="D11" s="53">
        <f>'Insumos importados'!D11</f>
        <v>2018</v>
      </c>
      <c r="E11" s="53">
        <f>'Insumos importados'!E11</f>
        <v>2019</v>
      </c>
      <c r="F11" s="53">
        <f>'Insumos importados'!F11</f>
        <v>2020</v>
      </c>
      <c r="G11" s="53">
        <f>'Insumos importados'!G11</f>
        <v>2021</v>
      </c>
      <c r="H11" s="53">
        <f>'Insumos importados'!H11</f>
        <v>2022</v>
      </c>
      <c r="I11" s="350"/>
      <c r="J11" s="350"/>
      <c r="K11" s="350"/>
      <c r="L11" s="46"/>
      <c r="M11" s="54"/>
      <c r="N11" s="95">
        <f>'[8]BD construcción mensual'!BO169</f>
        <v>1123</v>
      </c>
      <c r="O11" s="47">
        <v>43009</v>
      </c>
      <c r="P11" s="84">
        <v>1.4016666666666668</v>
      </c>
      <c r="Q11" s="42"/>
    </row>
    <row r="12" spans="1:17" ht="12" customHeight="1" x14ac:dyDescent="0.2">
      <c r="A12" s="44"/>
      <c r="C12" s="50"/>
      <c r="D12" s="50"/>
      <c r="E12" s="50"/>
      <c r="F12" s="50"/>
      <c r="G12" s="50"/>
      <c r="H12" s="50"/>
      <c r="I12" s="50"/>
      <c r="J12" s="50"/>
      <c r="K12" s="50"/>
      <c r="L12" s="46"/>
      <c r="M12" s="42"/>
      <c r="N12" s="95">
        <f>'[8]BD construcción mensual'!BO170</f>
        <v>1159</v>
      </c>
      <c r="O12" s="47">
        <v>43040</v>
      </c>
      <c r="P12" s="84">
        <f>+(AVERAGE(N2:N12))/1000</f>
        <v>1.0347272727272727</v>
      </c>
      <c r="Q12" s="42"/>
    </row>
    <row r="13" spans="1:17" x14ac:dyDescent="0.2">
      <c r="A13" s="44"/>
      <c r="B13" s="3" t="s">
        <v>46</v>
      </c>
      <c r="C13" s="100">
        <f>N2</f>
        <v>830</v>
      </c>
      <c r="D13" s="100">
        <f>N14</f>
        <v>1227</v>
      </c>
      <c r="E13" s="100">
        <f>N26</f>
        <v>1145</v>
      </c>
      <c r="F13" s="100">
        <f>N38</f>
        <v>1111</v>
      </c>
      <c r="G13" s="100">
        <f>N50</f>
        <v>802</v>
      </c>
      <c r="H13" s="100">
        <f t="shared" ref="H13:H18" si="0">N62</f>
        <v>924</v>
      </c>
      <c r="I13" s="55">
        <f t="shared" ref="I13" si="1">+((H13/G13)-1)*100</f>
        <v>15.211970074812964</v>
      </c>
      <c r="J13" s="55">
        <f t="shared" ref="J13" si="2">+(H13/G13)*100</f>
        <v>115.21197007481297</v>
      </c>
      <c r="K13" s="55">
        <f t="shared" ref="K13:K18" si="3">+((G13/F13)-1)*100</f>
        <v>-27.812781278127819</v>
      </c>
      <c r="L13" s="46"/>
      <c r="M13" s="56">
        <f>+IF(H13&lt;&gt;"",1,"")</f>
        <v>1</v>
      </c>
      <c r="N13" s="95">
        <f>'[8]BD construcción mensual'!BO171</f>
        <v>1340</v>
      </c>
      <c r="O13" s="47">
        <v>43070</v>
      </c>
      <c r="P13" s="84">
        <f t="shared" ref="P13:P44" si="4">+(AVERAGE(N2:N13))/1000</f>
        <v>1.0601666666666667</v>
      </c>
      <c r="Q13" s="42"/>
    </row>
    <row r="14" spans="1:17" x14ac:dyDescent="0.2">
      <c r="A14" s="44"/>
      <c r="B14" s="3" t="s">
        <v>47</v>
      </c>
      <c r="C14" s="100">
        <f t="shared" ref="C14:C24" si="5">N3</f>
        <v>1196</v>
      </c>
      <c r="D14" s="100">
        <f t="shared" ref="D14:D24" si="6">N15</f>
        <v>1013</v>
      </c>
      <c r="E14" s="100">
        <f t="shared" ref="E14:E24" si="7">N27</f>
        <v>1019</v>
      </c>
      <c r="F14" s="100">
        <f t="shared" ref="F14:F24" si="8">N39</f>
        <v>1268</v>
      </c>
      <c r="G14" s="100">
        <f t="shared" ref="G14:G24" si="9">N51</f>
        <v>1033</v>
      </c>
      <c r="H14" s="100">
        <f t="shared" si="0"/>
        <v>1122</v>
      </c>
      <c r="I14" s="55">
        <f t="shared" ref="I14" si="10">+((H14/G14)-1)*100</f>
        <v>8.615682478218778</v>
      </c>
      <c r="J14" s="55">
        <f t="shared" ref="J14" si="11">+(H14/G14)*100</f>
        <v>108.61568247821877</v>
      </c>
      <c r="K14" s="55">
        <f t="shared" si="3"/>
        <v>-18.533123028391163</v>
      </c>
      <c r="L14" s="46"/>
      <c r="M14" s="56">
        <f t="shared" ref="M14:M24" si="12">+IF(H14&lt;&gt;"",1,"")</f>
        <v>1</v>
      </c>
      <c r="N14" s="95">
        <f>'[8]BD construcción mensual'!BO172</f>
        <v>1227</v>
      </c>
      <c r="O14" s="47">
        <v>43101</v>
      </c>
      <c r="P14" s="84">
        <f t="shared" si="4"/>
        <v>1.0932500000000001</v>
      </c>
      <c r="Q14" s="42"/>
    </row>
    <row r="15" spans="1:17" x14ac:dyDescent="0.2">
      <c r="A15" s="44"/>
      <c r="B15" s="3" t="s">
        <v>48</v>
      </c>
      <c r="C15" s="100">
        <f t="shared" si="5"/>
        <v>1092</v>
      </c>
      <c r="D15" s="100">
        <f t="shared" si="6"/>
        <v>975</v>
      </c>
      <c r="E15" s="100">
        <f t="shared" si="7"/>
        <v>1057</v>
      </c>
      <c r="F15" s="100">
        <f t="shared" si="8"/>
        <v>948</v>
      </c>
      <c r="G15" s="100">
        <f t="shared" si="9"/>
        <v>1087</v>
      </c>
      <c r="H15" s="100">
        <f t="shared" si="0"/>
        <v>974</v>
      </c>
      <c r="I15" s="55">
        <f t="shared" ref="I15" si="13">+((H15/G15)-1)*100</f>
        <v>-10.395584176632934</v>
      </c>
      <c r="J15" s="55">
        <f t="shared" ref="J15" si="14">+(H15/G15)*100</f>
        <v>89.604415823367063</v>
      </c>
      <c r="K15" s="55">
        <f t="shared" si="3"/>
        <v>14.66244725738397</v>
      </c>
      <c r="L15" s="46"/>
      <c r="M15" s="56">
        <f t="shared" si="12"/>
        <v>1</v>
      </c>
      <c r="N15" s="95">
        <f>'[8]BD construcción mensual'!BO173</f>
        <v>1013</v>
      </c>
      <c r="O15" s="47">
        <v>43132</v>
      </c>
      <c r="P15" s="84">
        <f t="shared" si="4"/>
        <v>1.0780000000000001</v>
      </c>
      <c r="Q15" s="42"/>
    </row>
    <row r="16" spans="1:17" x14ac:dyDescent="0.2">
      <c r="A16" s="44"/>
      <c r="B16" s="3" t="s">
        <v>49</v>
      </c>
      <c r="C16" s="100">
        <f t="shared" si="5"/>
        <v>946</v>
      </c>
      <c r="D16" s="100">
        <f t="shared" si="6"/>
        <v>793</v>
      </c>
      <c r="E16" s="100">
        <f t="shared" si="7"/>
        <v>924</v>
      </c>
      <c r="F16" s="100">
        <f t="shared" si="8"/>
        <v>89</v>
      </c>
      <c r="G16" s="100">
        <f t="shared" si="9"/>
        <v>900</v>
      </c>
      <c r="H16" s="100">
        <f t="shared" si="0"/>
        <v>779</v>
      </c>
      <c r="I16" s="55">
        <f t="shared" ref="I16" si="15">+((H16/G16)-1)*100</f>
        <v>-13.444444444444448</v>
      </c>
      <c r="J16" s="55">
        <f t="shared" ref="J16" si="16">+(H16/G16)*100</f>
        <v>86.555555555555557</v>
      </c>
      <c r="K16" s="55">
        <f t="shared" si="3"/>
        <v>911.23595505617982</v>
      </c>
      <c r="L16" s="46"/>
      <c r="M16" s="56">
        <f t="shared" si="12"/>
        <v>1</v>
      </c>
      <c r="N16" s="95">
        <f>'[8]BD construcción mensual'!BO174</f>
        <v>975</v>
      </c>
      <c r="O16" s="47">
        <v>43160</v>
      </c>
      <c r="P16" s="84">
        <f t="shared" si="4"/>
        <v>1.0682499999999999</v>
      </c>
      <c r="Q16" s="42"/>
    </row>
    <row r="17" spans="1:17" x14ac:dyDescent="0.2">
      <c r="A17" s="44"/>
      <c r="B17" s="3" t="s">
        <v>50</v>
      </c>
      <c r="C17" s="100">
        <f t="shared" si="5"/>
        <v>918</v>
      </c>
      <c r="D17" s="100">
        <f t="shared" si="6"/>
        <v>815</v>
      </c>
      <c r="E17" s="100">
        <f t="shared" si="7"/>
        <v>804</v>
      </c>
      <c r="F17" s="100">
        <f t="shared" si="8"/>
        <v>79</v>
      </c>
      <c r="G17" s="100">
        <f t="shared" si="9"/>
        <v>799</v>
      </c>
      <c r="H17" s="100">
        <f t="shared" si="0"/>
        <v>975</v>
      </c>
      <c r="I17" s="55">
        <f t="shared" ref="I17" si="17">+((H17/G17)-1)*100</f>
        <v>22.027534418022519</v>
      </c>
      <c r="J17" s="55">
        <f t="shared" ref="J17" si="18">+(H17/G17)*100</f>
        <v>122.02753441802253</v>
      </c>
      <c r="K17" s="55">
        <f t="shared" si="3"/>
        <v>911.39240506329122</v>
      </c>
      <c r="L17" s="46"/>
      <c r="M17" s="56">
        <f t="shared" si="12"/>
        <v>1</v>
      </c>
      <c r="N17" s="95">
        <f>'[8]BD construcción mensual'!BO175</f>
        <v>793</v>
      </c>
      <c r="O17" s="47">
        <v>43191</v>
      </c>
      <c r="P17" s="84">
        <f t="shared" si="4"/>
        <v>1.0555000000000001</v>
      </c>
      <c r="Q17" s="42"/>
    </row>
    <row r="18" spans="1:17" x14ac:dyDescent="0.2">
      <c r="A18" s="44"/>
      <c r="B18" s="3" t="s">
        <v>51</v>
      </c>
      <c r="C18" s="100">
        <f t="shared" si="5"/>
        <v>953</v>
      </c>
      <c r="D18" s="100">
        <f t="shared" si="6"/>
        <v>677</v>
      </c>
      <c r="E18" s="100">
        <f t="shared" si="7"/>
        <v>708</v>
      </c>
      <c r="F18" s="100">
        <f t="shared" si="8"/>
        <v>422</v>
      </c>
      <c r="G18" s="100">
        <f t="shared" si="9"/>
        <v>794</v>
      </c>
      <c r="H18" s="100">
        <f t="shared" si="0"/>
        <v>675</v>
      </c>
      <c r="I18" s="55">
        <f t="shared" ref="I18" si="19">+((H18/G18)-1)*100</f>
        <v>-14.987405541561715</v>
      </c>
      <c r="J18" s="55">
        <f t="shared" ref="J18" si="20">+(H18/G18)*100</f>
        <v>85.012594458438286</v>
      </c>
      <c r="K18" s="55">
        <f t="shared" si="3"/>
        <v>88.151658767772517</v>
      </c>
      <c r="L18" s="46"/>
      <c r="M18" s="56">
        <f t="shared" si="12"/>
        <v>1</v>
      </c>
      <c r="N18" s="95">
        <f>'[8]BD construcción mensual'!BO176</f>
        <v>815</v>
      </c>
      <c r="O18" s="47">
        <v>43221</v>
      </c>
      <c r="P18" s="84">
        <f t="shared" si="4"/>
        <v>1.0469166666666667</v>
      </c>
      <c r="Q18" s="42"/>
    </row>
    <row r="19" spans="1:17" x14ac:dyDescent="0.2">
      <c r="A19" s="44"/>
      <c r="B19" s="3" t="s">
        <v>52</v>
      </c>
      <c r="C19" s="100">
        <f t="shared" si="5"/>
        <v>1044</v>
      </c>
      <c r="D19" s="100">
        <f t="shared" si="6"/>
        <v>820</v>
      </c>
      <c r="E19" s="100">
        <f t="shared" si="7"/>
        <v>883</v>
      </c>
      <c r="F19" s="100">
        <f t="shared" si="8"/>
        <v>641</v>
      </c>
      <c r="G19" s="100">
        <f t="shared" si="9"/>
        <v>859</v>
      </c>
      <c r="H19" s="100">
        <f t="shared" ref="H19" si="21">N68</f>
        <v>773</v>
      </c>
      <c r="I19" s="55">
        <f t="shared" ref="I19" si="22">+((H19/G19)-1)*100</f>
        <v>-10.011641443538998</v>
      </c>
      <c r="J19" s="55">
        <f t="shared" ref="J19" si="23">+(H19/G19)*100</f>
        <v>89.988358556460994</v>
      </c>
      <c r="K19" s="55">
        <f t="shared" ref="K19" si="24">+((G19/F19)-1)*100</f>
        <v>34.009360374414975</v>
      </c>
      <c r="L19" s="46"/>
      <c r="M19" s="56">
        <f t="shared" si="12"/>
        <v>1</v>
      </c>
      <c r="N19" s="95">
        <f>'[8]BD construcción mensual'!BO177</f>
        <v>677</v>
      </c>
      <c r="O19" s="47">
        <v>43252</v>
      </c>
      <c r="P19" s="84">
        <f t="shared" si="4"/>
        <v>1.0239166666666666</v>
      </c>
      <c r="Q19" s="42"/>
    </row>
    <row r="20" spans="1:17" x14ac:dyDescent="0.2">
      <c r="A20" s="44"/>
      <c r="B20" s="3" t="s">
        <v>53</v>
      </c>
      <c r="C20" s="100">
        <f t="shared" si="5"/>
        <v>1079</v>
      </c>
      <c r="D20" s="100">
        <f t="shared" si="6"/>
        <v>1220</v>
      </c>
      <c r="E20" s="100">
        <f t="shared" si="7"/>
        <v>946</v>
      </c>
      <c r="F20" s="100">
        <f t="shared" si="8"/>
        <v>868</v>
      </c>
      <c r="G20" s="100">
        <f t="shared" si="9"/>
        <v>922</v>
      </c>
      <c r="H20" s="100">
        <f t="shared" ref="H20" si="25">N69</f>
        <v>765</v>
      </c>
      <c r="I20" s="55">
        <f t="shared" ref="I20" si="26">+((H20/G20)-1)*100</f>
        <v>-17.028199566160517</v>
      </c>
      <c r="J20" s="55">
        <f t="shared" ref="J20" si="27">+(H20/G20)*100</f>
        <v>82.971800433839476</v>
      </c>
      <c r="K20" s="55">
        <f t="shared" ref="K20" si="28">+((G20/F20)-1)*100</f>
        <v>6.2211981566820285</v>
      </c>
      <c r="L20" s="46"/>
      <c r="M20" s="56">
        <f t="shared" si="12"/>
        <v>1</v>
      </c>
      <c r="N20" s="95">
        <f>'[8]BD construcción mensual'!BO178</f>
        <v>820</v>
      </c>
      <c r="O20" s="47">
        <v>43282</v>
      </c>
      <c r="P20" s="84">
        <f t="shared" si="4"/>
        <v>1.00525</v>
      </c>
      <c r="Q20" s="42"/>
    </row>
    <row r="21" spans="1:17" x14ac:dyDescent="0.2">
      <c r="A21" s="44"/>
      <c r="B21" s="3" t="s">
        <v>54</v>
      </c>
      <c r="C21" s="100">
        <f t="shared" si="5"/>
        <v>1042</v>
      </c>
      <c r="D21" s="100">
        <f t="shared" si="6"/>
        <v>1038</v>
      </c>
      <c r="E21" s="100">
        <f t="shared" si="7"/>
        <v>910</v>
      </c>
      <c r="F21" s="100">
        <f t="shared" si="8"/>
        <v>1092</v>
      </c>
      <c r="G21" s="100">
        <f t="shared" si="9"/>
        <v>1071</v>
      </c>
      <c r="H21" s="100">
        <f t="shared" ref="H21" si="29">N70</f>
        <v>600</v>
      </c>
      <c r="I21" s="55">
        <f t="shared" ref="I21" si="30">+((H21/G21)-1)*100</f>
        <v>-43.977591036414566</v>
      </c>
      <c r="J21" s="55">
        <f t="shared" ref="J21" si="31">+(H21/G21)*100</f>
        <v>56.022408963585434</v>
      </c>
      <c r="K21" s="55">
        <f t="shared" ref="K21" si="32">+((G21/F21)-1)*100</f>
        <v>-1.9230769230769273</v>
      </c>
      <c r="L21" s="46"/>
      <c r="M21" s="56">
        <f t="shared" si="12"/>
        <v>1</v>
      </c>
      <c r="N21" s="95">
        <f>'[8]BD construcción mensual'!BO179</f>
        <v>1220</v>
      </c>
      <c r="O21" s="47">
        <v>43313</v>
      </c>
      <c r="P21" s="84">
        <f t="shared" si="4"/>
        <v>1.0169999999999999</v>
      </c>
      <c r="Q21" s="42"/>
    </row>
    <row r="22" spans="1:17" x14ac:dyDescent="0.2">
      <c r="A22" s="44"/>
      <c r="B22" s="3" t="s">
        <v>55</v>
      </c>
      <c r="C22" s="100">
        <f t="shared" si="5"/>
        <v>1123</v>
      </c>
      <c r="D22" s="100">
        <f t="shared" si="6"/>
        <v>1014</v>
      </c>
      <c r="E22" s="100">
        <f t="shared" si="7"/>
        <v>987</v>
      </c>
      <c r="F22" s="100">
        <f t="shared" si="8"/>
        <v>1459</v>
      </c>
      <c r="G22" s="100">
        <f t="shared" si="9"/>
        <v>939</v>
      </c>
      <c r="H22" s="163">
        <f>N71</f>
        <v>782</v>
      </c>
      <c r="I22" s="57">
        <f>+((H22/G22)-1)*100</f>
        <v>-16.719914802981894</v>
      </c>
      <c r="J22" s="57">
        <f>+(H22/G22)*100</f>
        <v>83.28008519701811</v>
      </c>
      <c r="K22" s="57">
        <f>+((G22/F22)-1)*100</f>
        <v>-35.640849897189852</v>
      </c>
      <c r="L22" s="46"/>
      <c r="M22" s="56">
        <f t="shared" si="12"/>
        <v>1</v>
      </c>
      <c r="N22" s="95">
        <f>'[8]BD construcción mensual'!BO180</f>
        <v>1038</v>
      </c>
      <c r="O22" s="47">
        <v>43344</v>
      </c>
      <c r="P22" s="84">
        <f t="shared" si="4"/>
        <v>1.0166666666666666</v>
      </c>
      <c r="Q22" s="42"/>
    </row>
    <row r="23" spans="1:17" x14ac:dyDescent="0.2">
      <c r="A23" s="44"/>
      <c r="B23" s="3" t="s">
        <v>56</v>
      </c>
      <c r="C23" s="100">
        <f t="shared" si="5"/>
        <v>1159</v>
      </c>
      <c r="D23" s="100">
        <f t="shared" si="6"/>
        <v>1031</v>
      </c>
      <c r="E23" s="100">
        <f t="shared" si="7"/>
        <v>924</v>
      </c>
      <c r="F23" s="100">
        <f t="shared" si="8"/>
        <v>1365</v>
      </c>
      <c r="G23" s="100">
        <f t="shared" si="9"/>
        <v>1049</v>
      </c>
      <c r="H23" s="55"/>
      <c r="I23" s="55"/>
      <c r="J23" s="55"/>
      <c r="K23" s="55">
        <f t="shared" ref="K23:K24" si="33">+((G23/F23)-1)*100</f>
        <v>-23.150183150183146</v>
      </c>
      <c r="L23" s="46"/>
      <c r="M23" s="56" t="str">
        <f t="shared" si="12"/>
        <v/>
      </c>
      <c r="N23" s="95">
        <f>'[8]BD construcción mensual'!BO181</f>
        <v>1014</v>
      </c>
      <c r="O23" s="47">
        <v>43374</v>
      </c>
      <c r="P23" s="84">
        <f t="shared" si="4"/>
        <v>1.0075833333333333</v>
      </c>
      <c r="Q23" s="42"/>
    </row>
    <row r="24" spans="1:17" x14ac:dyDescent="0.2">
      <c r="A24" s="44"/>
      <c r="B24" s="3" t="s">
        <v>57</v>
      </c>
      <c r="C24" s="100">
        <f t="shared" si="5"/>
        <v>1340</v>
      </c>
      <c r="D24" s="100">
        <f t="shared" si="6"/>
        <v>966</v>
      </c>
      <c r="E24" s="100">
        <f t="shared" si="7"/>
        <v>935</v>
      </c>
      <c r="F24" s="100">
        <f t="shared" si="8"/>
        <v>947</v>
      </c>
      <c r="G24" s="100">
        <f t="shared" si="9"/>
        <v>762</v>
      </c>
      <c r="H24" s="55"/>
      <c r="I24" s="55"/>
      <c r="J24" s="55"/>
      <c r="K24" s="55">
        <f t="shared" si="33"/>
        <v>-19.535374868004229</v>
      </c>
      <c r="L24" s="46"/>
      <c r="M24" s="56" t="str">
        <f t="shared" si="12"/>
        <v/>
      </c>
      <c r="N24" s="95">
        <f>'[8]BD construcción mensual'!BO182</f>
        <v>1031</v>
      </c>
      <c r="O24" s="47">
        <v>43405</v>
      </c>
      <c r="P24" s="84">
        <f t="shared" si="4"/>
        <v>0.99691666666666667</v>
      </c>
      <c r="Q24" s="42"/>
    </row>
    <row r="25" spans="1:17" x14ac:dyDescent="0.2">
      <c r="A25" s="44"/>
      <c r="B25" s="61" t="s">
        <v>58</v>
      </c>
      <c r="C25" s="101">
        <f t="shared" ref="C25:H25" si="34">+SUM(C13:C24)</f>
        <v>12722</v>
      </c>
      <c r="D25" s="101">
        <f t="shared" si="34"/>
        <v>11589</v>
      </c>
      <c r="E25" s="101">
        <f t="shared" si="34"/>
        <v>11242</v>
      </c>
      <c r="F25" s="101">
        <f t="shared" si="34"/>
        <v>10289</v>
      </c>
      <c r="G25" s="101">
        <f t="shared" si="34"/>
        <v>11017</v>
      </c>
      <c r="H25" s="101">
        <f t="shared" si="34"/>
        <v>8369</v>
      </c>
      <c r="I25" s="60"/>
      <c r="J25" s="60"/>
      <c r="K25" s="60"/>
      <c r="L25" s="46"/>
      <c r="M25" s="42"/>
      <c r="N25" s="95">
        <f>'[8]BD construcción mensual'!BO183</f>
        <v>966</v>
      </c>
      <c r="O25" s="47">
        <v>43435</v>
      </c>
      <c r="P25" s="84">
        <f t="shared" si="4"/>
        <v>0.96575</v>
      </c>
      <c r="Q25" s="42"/>
    </row>
    <row r="26" spans="1:17" x14ac:dyDescent="0.2">
      <c r="A26" s="44"/>
      <c r="B26" s="61" t="s">
        <v>59</v>
      </c>
      <c r="C26" s="92"/>
      <c r="D26" s="62">
        <f t="shared" ref="D26:H26" si="35">+((D25/C25)-1)*100</f>
        <v>-8.9058324162867528</v>
      </c>
      <c r="E26" s="62">
        <f t="shared" si="35"/>
        <v>-2.9942186556217054</v>
      </c>
      <c r="F26" s="62">
        <f t="shared" si="35"/>
        <v>-8.4771392990571126</v>
      </c>
      <c r="G26" s="62">
        <f t="shared" si="35"/>
        <v>7.0755175430071038</v>
      </c>
      <c r="H26" s="62">
        <f t="shared" si="35"/>
        <v>-24.035581374239811</v>
      </c>
      <c r="I26" s="60"/>
      <c r="J26" s="60"/>
      <c r="K26" s="60"/>
      <c r="L26" s="46"/>
      <c r="M26" s="42"/>
      <c r="N26" s="95">
        <f>'[8]BD construcción mensual'!BO184</f>
        <v>1145</v>
      </c>
      <c r="O26" s="47">
        <v>43466</v>
      </c>
      <c r="P26" s="84">
        <f t="shared" si="4"/>
        <v>0.95891666666666664</v>
      </c>
      <c r="Q26" s="42"/>
    </row>
    <row r="27" spans="1:17" x14ac:dyDescent="0.2">
      <c r="A27" s="44"/>
      <c r="B27" s="3"/>
      <c r="C27" s="58"/>
      <c r="D27" s="58"/>
      <c r="E27" s="58"/>
      <c r="F27" s="58"/>
      <c r="G27" s="58"/>
      <c r="H27" s="59"/>
      <c r="I27" s="65"/>
      <c r="J27" s="65"/>
      <c r="K27" s="65"/>
      <c r="L27" s="46"/>
      <c r="M27" s="42"/>
      <c r="N27" s="95">
        <f>'[8]BD construcción mensual'!BO185</f>
        <v>1019</v>
      </c>
      <c r="O27" s="47">
        <v>43497</v>
      </c>
      <c r="P27" s="84">
        <f t="shared" si="4"/>
        <v>0.95941666666666658</v>
      </c>
      <c r="Q27" s="42"/>
    </row>
    <row r="28" spans="1:17" x14ac:dyDescent="0.2">
      <c r="A28" s="44"/>
      <c r="B28" s="61" t="s">
        <v>26</v>
      </c>
      <c r="C28" s="101">
        <f t="shared" ref="C28:H28" si="36">+SUMPRODUCT(C13:C24,$M$13:$M$24)</f>
        <v>10223</v>
      </c>
      <c r="D28" s="101">
        <f t="shared" si="36"/>
        <v>9592</v>
      </c>
      <c r="E28" s="101">
        <f>+SUMPRODUCT(E13:E24,$M$13:$M$24)</f>
        <v>9383</v>
      </c>
      <c r="F28" s="101">
        <f t="shared" si="36"/>
        <v>7977</v>
      </c>
      <c r="G28" s="101">
        <f t="shared" si="36"/>
        <v>9206</v>
      </c>
      <c r="H28" s="163">
        <f t="shared" si="36"/>
        <v>8369</v>
      </c>
      <c r="I28" s="57">
        <f>+((H28/G28)-1)*100</f>
        <v>-9.0918965891809691</v>
      </c>
      <c r="J28" s="57">
        <f>+(H28/G28)*100</f>
        <v>90.908103410819024</v>
      </c>
      <c r="K28" s="57">
        <f>+((G28/F28)-1)*100</f>
        <v>15.406794534286083</v>
      </c>
      <c r="L28" s="46"/>
      <c r="M28" s="42"/>
      <c r="N28" s="95">
        <f>'[8]BD construcción mensual'!BO186</f>
        <v>1057</v>
      </c>
      <c r="O28" s="47">
        <v>43525</v>
      </c>
      <c r="P28" s="84">
        <f t="shared" si="4"/>
        <v>0.96625000000000005</v>
      </c>
      <c r="Q28" s="42"/>
    </row>
    <row r="29" spans="1:17" x14ac:dyDescent="0.2">
      <c r="A29" s="44"/>
      <c r="B29" s="61" t="s">
        <v>59</v>
      </c>
      <c r="C29" s="92"/>
      <c r="D29" s="62">
        <f t="shared" ref="D29:E29" si="37">+((D28/C28)-1)*100</f>
        <v>-6.1723564511395823</v>
      </c>
      <c r="E29" s="62">
        <f t="shared" si="37"/>
        <v>-2.1788990825688082</v>
      </c>
      <c r="F29" s="62">
        <f>+((F28/E28)-1)*100</f>
        <v>-14.984546520302677</v>
      </c>
      <c r="G29" s="62">
        <f>+((G28/F28)-1)*100</f>
        <v>15.406794534286083</v>
      </c>
      <c r="H29" s="57">
        <f>+((H28/G28)-1)*100</f>
        <v>-9.0918965891809691</v>
      </c>
      <c r="I29" s="63"/>
      <c r="J29" s="100"/>
      <c r="K29" s="63"/>
      <c r="L29" s="46"/>
      <c r="M29" s="42"/>
      <c r="N29" s="95">
        <f>'[8]BD construcción mensual'!BO187</f>
        <v>924</v>
      </c>
      <c r="O29" s="47">
        <v>43556</v>
      </c>
      <c r="P29" s="84">
        <f t="shared" si="4"/>
        <v>0.97716666666666663</v>
      </c>
      <c r="Q29" s="42"/>
    </row>
    <row r="30" spans="1:17" ht="12" customHeight="1" x14ac:dyDescent="0.2">
      <c r="A30" s="44"/>
      <c r="C30" s="64"/>
      <c r="D30" s="64"/>
      <c r="E30" s="64"/>
      <c r="F30" s="59"/>
      <c r="G30" s="59"/>
      <c r="H30" s="59"/>
      <c r="I30" s="65"/>
      <c r="J30" s="65"/>
      <c r="K30" s="65"/>
      <c r="L30" s="46"/>
      <c r="M30" s="42"/>
      <c r="N30" s="95">
        <f>'[8]BD construcción mensual'!BO188</f>
        <v>804</v>
      </c>
      <c r="O30" s="47">
        <v>43586</v>
      </c>
      <c r="P30" s="84">
        <f t="shared" si="4"/>
        <v>0.97624999999999995</v>
      </c>
      <c r="Q30" s="42"/>
    </row>
    <row r="31" spans="1:17" ht="12" customHeight="1" x14ac:dyDescent="0.2">
      <c r="A31" s="44"/>
      <c r="C31" s="64"/>
      <c r="D31" s="64"/>
      <c r="E31" s="64"/>
      <c r="F31" s="59"/>
      <c r="G31" s="59"/>
      <c r="H31" s="59"/>
      <c r="I31" s="65"/>
      <c r="J31" s="65"/>
      <c r="K31" s="65"/>
      <c r="L31" s="46"/>
      <c r="M31" s="42"/>
      <c r="N31" s="95">
        <f>'[8]BD construcción mensual'!BO189</f>
        <v>708</v>
      </c>
      <c r="O31" s="47">
        <v>43617</v>
      </c>
      <c r="P31" s="84">
        <f t="shared" si="4"/>
        <v>0.97883333333333333</v>
      </c>
      <c r="Q31" s="42"/>
    </row>
    <row r="32" spans="1:17" ht="14.25" customHeight="1" x14ac:dyDescent="0.2">
      <c r="A32" s="44"/>
      <c r="B32" s="66"/>
      <c r="C32" s="100" t="s">
        <v>144</v>
      </c>
      <c r="D32" s="55"/>
      <c r="E32" s="55"/>
      <c r="F32" s="55"/>
      <c r="G32" s="100"/>
      <c r="H32" s="55"/>
      <c r="I32" s="55"/>
      <c r="J32" s="55"/>
      <c r="K32" s="49"/>
      <c r="L32" s="46"/>
      <c r="M32" s="42"/>
      <c r="N32" s="95">
        <f>'[8]BD construcción mensual'!BO190</f>
        <v>883</v>
      </c>
      <c r="O32" s="47">
        <v>43647</v>
      </c>
      <c r="P32" s="84">
        <f t="shared" si="4"/>
        <v>0.98408333333333342</v>
      </c>
      <c r="Q32" s="42"/>
    </row>
    <row r="33" spans="1:23" x14ac:dyDescent="0.2">
      <c r="A33" s="68"/>
      <c r="C33" s="354" t="str">
        <f>+CONCATENATE("miles de viviendas, promedio móvil 12 meses ",D11,"-",H11)</f>
        <v>miles de viviendas, promedio móvil 12 meses 2018-2022</v>
      </c>
      <c r="D33" s="354"/>
      <c r="E33" s="354"/>
      <c r="F33" s="354"/>
      <c r="G33" s="354"/>
      <c r="H33" s="354"/>
      <c r="I33" s="354"/>
      <c r="J33" s="354"/>
      <c r="K33" s="89"/>
      <c r="L33" s="46"/>
      <c r="M33" s="42"/>
      <c r="N33" s="95">
        <f>'[8]BD construcción mensual'!BO191</f>
        <v>946</v>
      </c>
      <c r="O33" s="47">
        <v>43678</v>
      </c>
      <c r="P33" s="84">
        <f t="shared" si="4"/>
        <v>0.96125000000000005</v>
      </c>
      <c r="Q33" s="42"/>
    </row>
    <row r="34" spans="1:23" x14ac:dyDescent="0.2">
      <c r="A34" s="68"/>
      <c r="C34" s="69"/>
      <c r="D34" s="69"/>
      <c r="E34" s="69"/>
      <c r="F34" s="70"/>
      <c r="G34" s="70"/>
      <c r="H34" s="70"/>
      <c r="I34" s="71"/>
      <c r="J34" s="71"/>
      <c r="K34" s="71"/>
      <c r="L34" s="46"/>
      <c r="M34" s="42"/>
      <c r="N34" s="95">
        <f>'[8]BD construcción mensual'!BO192</f>
        <v>910</v>
      </c>
      <c r="O34" s="47">
        <v>43709</v>
      </c>
      <c r="P34" s="84">
        <f t="shared" si="4"/>
        <v>0.95058333333333334</v>
      </c>
      <c r="Q34" s="42"/>
    </row>
    <row r="35" spans="1:23" x14ac:dyDescent="0.2">
      <c r="A35" s="68"/>
      <c r="C35" s="69"/>
      <c r="D35" s="69"/>
      <c r="E35" s="69"/>
      <c r="F35" s="70"/>
      <c r="G35" s="70"/>
      <c r="H35" s="70"/>
      <c r="I35" s="71"/>
      <c r="J35" s="71"/>
      <c r="K35" s="71"/>
      <c r="L35" s="46"/>
      <c r="M35" s="42"/>
      <c r="N35" s="95">
        <f>'[8]BD construcción mensual'!BO193</f>
        <v>987</v>
      </c>
      <c r="O35" s="47">
        <v>43739</v>
      </c>
      <c r="P35" s="84">
        <f t="shared" si="4"/>
        <v>0.94833333333333336</v>
      </c>
      <c r="Q35" s="42"/>
    </row>
    <row r="36" spans="1:23" x14ac:dyDescent="0.2">
      <c r="A36" s="68"/>
      <c r="C36" s="69"/>
      <c r="D36" s="69"/>
      <c r="E36" s="69"/>
      <c r="F36" s="70"/>
      <c r="G36" s="70"/>
      <c r="H36" s="70"/>
      <c r="I36" s="71"/>
      <c r="J36" s="71"/>
      <c r="K36" s="71"/>
      <c r="L36" s="46"/>
      <c r="M36" s="42"/>
      <c r="N36" s="95">
        <f>'[8]BD construcción mensual'!BO194</f>
        <v>924</v>
      </c>
      <c r="O36" s="47">
        <v>43770</v>
      </c>
      <c r="P36" s="84">
        <f t="shared" si="4"/>
        <v>0.93941666666666668</v>
      </c>
      <c r="Q36" s="42"/>
    </row>
    <row r="37" spans="1:23" x14ac:dyDescent="0.2">
      <c r="A37" s="68"/>
      <c r="C37" s="69"/>
      <c r="D37" s="69"/>
      <c r="E37" s="69"/>
      <c r="F37" s="70"/>
      <c r="G37" s="70"/>
      <c r="H37" s="70"/>
      <c r="I37" s="71"/>
      <c r="J37" s="71"/>
      <c r="K37" s="71"/>
      <c r="L37" s="46"/>
      <c r="M37" s="42"/>
      <c r="N37" s="95">
        <f>'[8]BD construcción mensual'!BO195</f>
        <v>935</v>
      </c>
      <c r="O37" s="47">
        <v>43800</v>
      </c>
      <c r="P37" s="84">
        <f t="shared" si="4"/>
        <v>0.93683333333333341</v>
      </c>
      <c r="Q37" s="42"/>
    </row>
    <row r="38" spans="1:23" x14ac:dyDescent="0.2">
      <c r="A38" s="68"/>
      <c r="C38" s="69"/>
      <c r="D38" s="69"/>
      <c r="E38" s="69"/>
      <c r="F38" s="70"/>
      <c r="G38" s="70"/>
      <c r="H38" s="70"/>
      <c r="I38" s="71"/>
      <c r="J38" s="71"/>
      <c r="K38" s="71"/>
      <c r="L38" s="46"/>
      <c r="M38" s="42"/>
      <c r="N38" s="95">
        <f>'[8]BD construcción mensual'!BO196</f>
        <v>1111</v>
      </c>
      <c r="O38" s="47">
        <v>43831</v>
      </c>
      <c r="P38" s="84">
        <f t="shared" si="4"/>
        <v>0.93400000000000005</v>
      </c>
      <c r="Q38" s="42"/>
    </row>
    <row r="39" spans="1:23" x14ac:dyDescent="0.2">
      <c r="A39" s="68"/>
      <c r="C39" s="69"/>
      <c r="D39" s="69"/>
      <c r="E39" s="69"/>
      <c r="F39" s="70"/>
      <c r="G39" s="70"/>
      <c r="H39" s="70"/>
      <c r="I39" s="71"/>
      <c r="J39" s="71"/>
      <c r="K39" s="71"/>
      <c r="L39" s="46"/>
      <c r="M39" s="42"/>
      <c r="N39" s="95">
        <f>'[8]BD construcción mensual'!BO197</f>
        <v>1268</v>
      </c>
      <c r="O39" s="47">
        <v>43862</v>
      </c>
      <c r="P39" s="84">
        <f t="shared" si="4"/>
        <v>0.95474999999999999</v>
      </c>
      <c r="Q39" s="42"/>
    </row>
    <row r="40" spans="1:23" x14ac:dyDescent="0.2">
      <c r="A40" s="68"/>
      <c r="C40" s="69"/>
      <c r="D40" s="69"/>
      <c r="E40" s="69"/>
      <c r="F40" s="70"/>
      <c r="G40" s="70"/>
      <c r="H40" s="70"/>
      <c r="I40" s="71"/>
      <c r="J40" s="71"/>
      <c r="K40" s="71"/>
      <c r="L40" s="46"/>
      <c r="M40" s="42"/>
      <c r="N40" s="95">
        <f>'[8]BD construcción mensual'!BO198</f>
        <v>948</v>
      </c>
      <c r="O40" s="47">
        <v>43891</v>
      </c>
      <c r="P40" s="84">
        <f t="shared" si="4"/>
        <v>0.94566666666666666</v>
      </c>
      <c r="Q40" s="42"/>
    </row>
    <row r="41" spans="1:23" x14ac:dyDescent="0.2">
      <c r="A41" s="68"/>
      <c r="C41" s="69"/>
      <c r="D41" s="69"/>
      <c r="E41" s="69"/>
      <c r="F41" s="70"/>
      <c r="G41" s="70"/>
      <c r="H41" s="70"/>
      <c r="I41" s="71"/>
      <c r="J41" s="71"/>
      <c r="K41" s="71"/>
      <c r="L41" s="46"/>
      <c r="M41" s="42"/>
      <c r="N41" s="95">
        <f>'[8]BD construcción mensual'!BO199</f>
        <v>89</v>
      </c>
      <c r="O41" s="47">
        <v>43922</v>
      </c>
      <c r="P41" s="84">
        <f t="shared" si="4"/>
        <v>0.87608333333333333</v>
      </c>
      <c r="Q41" s="42"/>
    </row>
    <row r="42" spans="1:23" x14ac:dyDescent="0.2">
      <c r="A42" s="68"/>
      <c r="C42" s="69"/>
      <c r="D42" s="69"/>
      <c r="E42" s="69"/>
      <c r="F42" s="70"/>
      <c r="G42" s="70"/>
      <c r="H42" s="70"/>
      <c r="I42" s="71"/>
      <c r="J42" s="71"/>
      <c r="K42" s="71"/>
      <c r="L42" s="46"/>
      <c r="M42" s="42"/>
      <c r="N42" s="95">
        <f>'[8]BD construcción mensual'!BO200</f>
        <v>79</v>
      </c>
      <c r="O42" s="47">
        <v>43952</v>
      </c>
      <c r="P42" s="84">
        <f t="shared" si="4"/>
        <v>0.81566666666666665</v>
      </c>
      <c r="Q42" s="42"/>
    </row>
    <row r="43" spans="1:23" x14ac:dyDescent="0.2">
      <c r="A43" s="68"/>
      <c r="C43" s="69"/>
      <c r="D43" s="69"/>
      <c r="E43" s="69"/>
      <c r="F43" s="70"/>
      <c r="G43" s="70"/>
      <c r="H43" s="70"/>
      <c r="I43" s="71"/>
      <c r="J43" s="71"/>
      <c r="K43" s="71"/>
      <c r="L43" s="46"/>
      <c r="M43" s="42"/>
      <c r="N43" s="95">
        <f>'[8]BD construcción mensual'!BO201</f>
        <v>422</v>
      </c>
      <c r="O43" s="47">
        <v>43983</v>
      </c>
      <c r="P43" s="84">
        <f t="shared" si="4"/>
        <v>0.79183333333333339</v>
      </c>
      <c r="Q43" s="42"/>
    </row>
    <row r="44" spans="1:23" x14ac:dyDescent="0.2">
      <c r="A44" s="68"/>
      <c r="C44" s="69"/>
      <c r="D44" s="69"/>
      <c r="E44" s="69"/>
      <c r="F44" s="70"/>
      <c r="G44" s="70"/>
      <c r="H44" s="70"/>
      <c r="I44" s="71"/>
      <c r="J44" s="71"/>
      <c r="K44" s="71"/>
      <c r="L44" s="46"/>
      <c r="M44" s="42"/>
      <c r="N44" s="95">
        <f>'[8]BD construcción mensual'!BO202</f>
        <v>641</v>
      </c>
      <c r="O44" s="47">
        <v>44013</v>
      </c>
      <c r="P44" s="84">
        <f t="shared" si="4"/>
        <v>0.77166666666666661</v>
      </c>
      <c r="Q44" s="42"/>
    </row>
    <row r="45" spans="1:23" x14ac:dyDescent="0.2">
      <c r="A45" s="68"/>
      <c r="B45" s="66"/>
      <c r="C45" s="70"/>
      <c r="D45" s="70"/>
      <c r="E45" s="70"/>
      <c r="F45" s="70"/>
      <c r="G45" s="70"/>
      <c r="H45" s="70"/>
      <c r="I45" s="74"/>
      <c r="J45" s="74"/>
      <c r="K45" s="74"/>
      <c r="L45" s="46"/>
      <c r="M45" s="42"/>
      <c r="N45" s="95">
        <f>'[8]BD construcción mensual'!BO203</f>
        <v>868</v>
      </c>
      <c r="O45" s="47">
        <v>44044</v>
      </c>
      <c r="P45" s="84">
        <f t="shared" ref="P45:P62" si="38">+(AVERAGE(N34:N45))/1000</f>
        <v>0.76516666666666666</v>
      </c>
      <c r="Q45" s="42"/>
    </row>
    <row r="46" spans="1:23" x14ac:dyDescent="0.2">
      <c r="A46" s="202" t="s">
        <v>192</v>
      </c>
      <c r="B46" s="1"/>
      <c r="C46" s="89"/>
      <c r="D46" s="89"/>
      <c r="E46" s="70"/>
      <c r="F46" s="70"/>
      <c r="G46" s="70"/>
      <c r="H46" s="70"/>
      <c r="I46" s="74"/>
      <c r="J46" s="74"/>
      <c r="K46" s="74"/>
      <c r="L46" s="46"/>
      <c r="M46" s="42"/>
      <c r="N46" s="95">
        <f>'[8]BD construcción mensual'!BO204</f>
        <v>1092</v>
      </c>
      <c r="O46" s="47">
        <v>44075</v>
      </c>
      <c r="P46" s="84">
        <f t="shared" si="38"/>
        <v>0.78033333333333332</v>
      </c>
      <c r="Q46" s="42"/>
    </row>
    <row r="47" spans="1:23" x14ac:dyDescent="0.2">
      <c r="A47" s="202" t="s">
        <v>194</v>
      </c>
      <c r="B47" s="103"/>
      <c r="C47" s="70"/>
      <c r="D47" s="70"/>
      <c r="E47" s="70"/>
      <c r="F47" s="70"/>
      <c r="G47" s="70"/>
      <c r="H47" s="70"/>
      <c r="I47" s="74"/>
      <c r="J47" s="74"/>
      <c r="K47" s="74"/>
      <c r="L47" s="46"/>
      <c r="M47" s="42"/>
      <c r="N47" s="95">
        <f>'[8]BD construcción mensual'!BO205</f>
        <v>1459</v>
      </c>
      <c r="O47" s="47">
        <v>44105</v>
      </c>
      <c r="P47" s="84">
        <f t="shared" si="38"/>
        <v>0.81966666666666665</v>
      </c>
      <c r="Q47" s="42"/>
    </row>
    <row r="48" spans="1:23" s="78" customFormat="1" x14ac:dyDescent="0.2">
      <c r="A48" s="197" t="s">
        <v>178</v>
      </c>
      <c r="B48" s="10"/>
      <c r="C48" s="13"/>
      <c r="D48" s="13"/>
      <c r="E48" s="75"/>
      <c r="F48" s="75"/>
      <c r="G48" s="75"/>
      <c r="H48" s="75"/>
      <c r="I48" s="75"/>
      <c r="J48" s="75"/>
      <c r="K48" s="75"/>
      <c r="L48" s="76"/>
      <c r="M48" s="42"/>
      <c r="N48" s="95">
        <f>'[8]BD construcción mensual'!BO206</f>
        <v>1365</v>
      </c>
      <c r="O48" s="47">
        <v>44136</v>
      </c>
      <c r="P48" s="84">
        <f t="shared" si="38"/>
        <v>0.8564166666666666</v>
      </c>
      <c r="Q48" s="42"/>
      <c r="R48" s="42"/>
      <c r="S48" s="42"/>
      <c r="T48" s="42"/>
      <c r="U48" s="42"/>
      <c r="V48" s="42"/>
      <c r="W48" s="42"/>
    </row>
    <row r="49" spans="1:16" s="42" customFormat="1" x14ac:dyDescent="0.2">
      <c r="A49" s="212"/>
      <c r="B49" s="1"/>
      <c r="C49" s="1"/>
      <c r="D49" s="1"/>
      <c r="E49" s="77"/>
      <c r="F49" s="77"/>
      <c r="G49" s="77"/>
      <c r="H49" s="77"/>
      <c r="I49" s="77"/>
      <c r="J49" s="77"/>
      <c r="K49" s="77"/>
      <c r="L49" s="1"/>
      <c r="N49" s="95">
        <f>'[8]BD construcción mensual'!BO207</f>
        <v>947</v>
      </c>
      <c r="O49" s="47">
        <v>44166</v>
      </c>
      <c r="P49" s="84">
        <f t="shared" si="38"/>
        <v>0.8574166666666666</v>
      </c>
    </row>
    <row r="50" spans="1:16" s="42" customFormat="1" x14ac:dyDescent="0.2">
      <c r="A50" s="1"/>
      <c r="C50" s="80"/>
      <c r="D50" s="80"/>
      <c r="E50" s="1"/>
      <c r="F50" s="1"/>
      <c r="G50" s="1"/>
      <c r="H50" s="1"/>
      <c r="I50" s="1"/>
      <c r="J50" s="1"/>
      <c r="K50" s="1"/>
      <c r="L50" s="1"/>
      <c r="N50" s="95">
        <f>'[8]BD construcción mensual'!BO208</f>
        <v>802</v>
      </c>
      <c r="O50" s="47">
        <v>44197</v>
      </c>
      <c r="P50" s="84">
        <f t="shared" si="38"/>
        <v>0.83166666666666667</v>
      </c>
    </row>
    <row r="51" spans="1:16" s="42" customFormat="1" x14ac:dyDescent="0.2">
      <c r="A51" s="1"/>
      <c r="D51" s="80"/>
      <c r="E51" s="1"/>
      <c r="F51" s="1"/>
      <c r="G51" s="1"/>
      <c r="H51" s="1"/>
      <c r="I51" s="1"/>
      <c r="J51" s="1"/>
      <c r="K51" s="1"/>
      <c r="L51" s="1"/>
      <c r="N51" s="95">
        <f>'[8]BD construcción mensual'!BO209</f>
        <v>1033</v>
      </c>
      <c r="O51" s="47">
        <v>44228</v>
      </c>
      <c r="P51" s="84">
        <f t="shared" si="38"/>
        <v>0.81208333333333338</v>
      </c>
    </row>
    <row r="52" spans="1:16" s="42" customFormat="1" x14ac:dyDescent="0.2">
      <c r="A52" s="1"/>
      <c r="D52" s="80"/>
      <c r="E52" s="1"/>
      <c r="F52" s="1"/>
      <c r="G52" s="1"/>
      <c r="H52" s="1"/>
      <c r="I52" s="1"/>
      <c r="J52" s="1"/>
      <c r="K52" s="1"/>
      <c r="L52" s="1"/>
      <c r="N52" s="95">
        <f>'[8]BD construcción mensual'!BO210</f>
        <v>1087</v>
      </c>
      <c r="O52" s="47">
        <v>44256</v>
      </c>
      <c r="P52" s="84">
        <f t="shared" si="38"/>
        <v>0.82366666666666666</v>
      </c>
    </row>
    <row r="53" spans="1:16" s="42" customFormat="1" x14ac:dyDescent="0.2">
      <c r="A53" s="1"/>
      <c r="D53" s="80"/>
      <c r="E53" s="1"/>
      <c r="F53" s="1"/>
      <c r="G53" s="1"/>
      <c r="H53" s="1"/>
      <c r="I53" s="1"/>
      <c r="J53" s="1"/>
      <c r="K53" s="1"/>
      <c r="L53" s="1"/>
      <c r="N53" s="95">
        <f>'[8]BD construcción mensual'!BO211</f>
        <v>900</v>
      </c>
      <c r="O53" s="47">
        <v>44287</v>
      </c>
      <c r="P53" s="84">
        <f t="shared" si="38"/>
        <v>0.89124999999999999</v>
      </c>
    </row>
    <row r="54" spans="1:16" s="42" customFormat="1" x14ac:dyDescent="0.2">
      <c r="A54" s="1"/>
      <c r="D54" s="80"/>
      <c r="E54" s="1"/>
      <c r="F54" s="1"/>
      <c r="G54" s="1"/>
      <c r="H54" s="1"/>
      <c r="I54" s="1"/>
      <c r="J54" s="1"/>
      <c r="K54" s="1"/>
      <c r="L54" s="1"/>
      <c r="N54" s="95">
        <f>'[8]BD construcción mensual'!BO212</f>
        <v>799</v>
      </c>
      <c r="O54" s="47">
        <v>44317</v>
      </c>
      <c r="P54" s="84">
        <f t="shared" si="38"/>
        <v>0.95125000000000004</v>
      </c>
    </row>
    <row r="55" spans="1:16" s="42" customFormat="1" x14ac:dyDescent="0.2">
      <c r="A55" s="1"/>
      <c r="D55" s="80"/>
      <c r="E55" s="1"/>
      <c r="F55" s="1"/>
      <c r="G55" s="1"/>
      <c r="H55" s="1"/>
      <c r="I55" s="1"/>
      <c r="J55" s="1"/>
      <c r="K55" s="1"/>
      <c r="L55" s="1"/>
      <c r="N55" s="95">
        <f>'[8]BD construcción mensual'!BO213</f>
        <v>794</v>
      </c>
      <c r="O55" s="47">
        <v>44348</v>
      </c>
      <c r="P55" s="84">
        <f t="shared" si="38"/>
        <v>0.98224999999999996</v>
      </c>
    </row>
    <row r="56" spans="1:16" s="42" customFormat="1" x14ac:dyDescent="0.2">
      <c r="A56" s="1"/>
      <c r="D56" s="80"/>
      <c r="E56" s="1"/>
      <c r="F56" s="1"/>
      <c r="G56" s="1"/>
      <c r="H56" s="1"/>
      <c r="I56" s="1"/>
      <c r="J56" s="1"/>
      <c r="K56" s="1"/>
      <c r="L56" s="1"/>
      <c r="N56" s="95">
        <f>'[8]BD construcción mensual'!BO214</f>
        <v>859</v>
      </c>
      <c r="O56" s="47">
        <v>44378</v>
      </c>
      <c r="P56" s="84">
        <f t="shared" si="38"/>
        <v>1.0004166666666667</v>
      </c>
    </row>
    <row r="57" spans="1:16" s="42" customFormat="1" x14ac:dyDescent="0.2">
      <c r="A57" s="1"/>
      <c r="D57" s="80"/>
      <c r="E57" s="1"/>
      <c r="F57" s="1"/>
      <c r="G57" s="1"/>
      <c r="H57" s="1"/>
      <c r="I57" s="1"/>
      <c r="J57" s="1"/>
      <c r="K57" s="1"/>
      <c r="L57" s="1"/>
      <c r="N57" s="95">
        <f>'[8]BD construcción mensual'!BO215</f>
        <v>922</v>
      </c>
      <c r="O57" s="47">
        <v>44409</v>
      </c>
      <c r="P57" s="84">
        <f t="shared" si="38"/>
        <v>1.0049166666666667</v>
      </c>
    </row>
    <row r="58" spans="1:16" s="42" customFormat="1" x14ac:dyDescent="0.2">
      <c r="A58" s="1"/>
      <c r="D58" s="80"/>
      <c r="E58" s="1"/>
      <c r="F58" s="1"/>
      <c r="G58" s="1"/>
      <c r="H58" s="1"/>
      <c r="I58" s="1"/>
      <c r="J58" s="1"/>
      <c r="K58" s="1"/>
      <c r="L58" s="1"/>
      <c r="N58" s="95">
        <f>'[8]BD construcción mensual'!BO216</f>
        <v>1071</v>
      </c>
      <c r="O58" s="47">
        <v>44440</v>
      </c>
      <c r="P58" s="84">
        <f t="shared" si="38"/>
        <v>1.0031666666666665</v>
      </c>
    </row>
    <row r="59" spans="1:16" s="42" customFormat="1" x14ac:dyDescent="0.2">
      <c r="A59" s="1"/>
      <c r="D59" s="80"/>
      <c r="E59" s="1"/>
      <c r="F59" s="1"/>
      <c r="G59" s="1"/>
      <c r="H59" s="1"/>
      <c r="I59" s="1"/>
      <c r="J59" s="1"/>
      <c r="K59" s="1"/>
      <c r="L59" s="1"/>
      <c r="N59" s="95">
        <f>'[8]BD construcción mensual'!BO217</f>
        <v>939</v>
      </c>
      <c r="O59" s="47">
        <v>44470</v>
      </c>
      <c r="P59" s="84">
        <f t="shared" si="38"/>
        <v>0.95983333333333332</v>
      </c>
    </row>
    <row r="60" spans="1:16" s="42" customFormat="1" x14ac:dyDescent="0.2">
      <c r="A60" s="1"/>
      <c r="D60" s="80"/>
      <c r="E60" s="1"/>
      <c r="F60" s="1"/>
      <c r="G60" s="1"/>
      <c r="H60" s="1"/>
      <c r="I60" s="1"/>
      <c r="J60" s="1"/>
      <c r="K60" s="1"/>
      <c r="L60" s="1"/>
      <c r="N60" s="95">
        <f>'[8]BD construcción mensual'!BO218</f>
        <v>1049</v>
      </c>
      <c r="O60" s="47">
        <v>44501</v>
      </c>
      <c r="P60" s="84">
        <f t="shared" si="38"/>
        <v>0.9335</v>
      </c>
    </row>
    <row r="61" spans="1:16" s="42" customFormat="1" x14ac:dyDescent="0.2">
      <c r="A61" s="1"/>
      <c r="D61" s="80"/>
      <c r="E61" s="1"/>
      <c r="F61" s="1"/>
      <c r="G61" s="1"/>
      <c r="H61" s="1"/>
      <c r="I61" s="1"/>
      <c r="J61" s="1"/>
      <c r="K61" s="1"/>
      <c r="L61" s="1"/>
      <c r="N61" s="95">
        <f>'[8]BD construcción mensual'!BO219</f>
        <v>762</v>
      </c>
      <c r="O61" s="47">
        <v>44531</v>
      </c>
      <c r="P61" s="84">
        <f t="shared" si="38"/>
        <v>0.91808333333333336</v>
      </c>
    </row>
    <row r="62" spans="1:16" s="42" customFormat="1" x14ac:dyDescent="0.2">
      <c r="A62" s="1"/>
      <c r="D62" s="80"/>
      <c r="E62" s="1"/>
      <c r="F62" s="1"/>
      <c r="G62" s="1"/>
      <c r="H62" s="1"/>
      <c r="I62" s="1"/>
      <c r="J62" s="1"/>
      <c r="K62" s="1"/>
      <c r="L62" s="1"/>
      <c r="N62" s="95">
        <f>'[8]BD construcción mensual'!BO220</f>
        <v>924</v>
      </c>
      <c r="O62" s="47">
        <v>44562</v>
      </c>
      <c r="P62" s="84">
        <f t="shared" si="38"/>
        <v>0.92825000000000002</v>
      </c>
    </row>
    <row r="63" spans="1:16" s="42" customFormat="1" x14ac:dyDescent="0.2">
      <c r="A63" s="1"/>
      <c r="D63" s="80"/>
      <c r="E63" s="1"/>
      <c r="F63" s="1"/>
      <c r="G63" s="1"/>
      <c r="H63" s="1"/>
      <c r="I63" s="1"/>
      <c r="J63" s="1"/>
      <c r="K63" s="1"/>
      <c r="L63" s="1"/>
      <c r="N63" s="95">
        <f>'[8]BD construcción mensual'!BO221</f>
        <v>1122</v>
      </c>
      <c r="O63" s="47">
        <v>44593</v>
      </c>
      <c r="P63" s="84">
        <f t="shared" ref="P63" si="39">+(AVERAGE(N52:N63))/1000</f>
        <v>0.93566666666666665</v>
      </c>
    </row>
    <row r="64" spans="1:16" s="42" customFormat="1" x14ac:dyDescent="0.2">
      <c r="A64" s="1"/>
      <c r="D64" s="80"/>
      <c r="E64" s="1"/>
      <c r="F64" s="1"/>
      <c r="G64" s="1"/>
      <c r="H64" s="1"/>
      <c r="I64" s="1"/>
      <c r="J64" s="1"/>
      <c r="K64" s="1"/>
      <c r="L64" s="1"/>
      <c r="N64" s="95">
        <f>'[8]BD construcción mensual'!BO222</f>
        <v>974</v>
      </c>
      <c r="O64" s="47">
        <v>44621</v>
      </c>
      <c r="P64" s="84">
        <f t="shared" ref="P64" si="40">+(AVERAGE(N53:N64))/1000</f>
        <v>0.92625000000000002</v>
      </c>
    </row>
    <row r="65" spans="1:16" s="42" customFormat="1" x14ac:dyDescent="0.2">
      <c r="A65" s="1"/>
      <c r="D65" s="80"/>
      <c r="E65" s="1"/>
      <c r="F65" s="1"/>
      <c r="G65" s="1"/>
      <c r="H65" s="1"/>
      <c r="I65" s="1"/>
      <c r="J65" s="1"/>
      <c r="K65" s="1"/>
      <c r="L65" s="1"/>
      <c r="N65" s="95">
        <f>'[8]BD construcción mensual'!BO223</f>
        <v>779</v>
      </c>
      <c r="O65" s="47">
        <v>44652</v>
      </c>
      <c r="P65" s="84">
        <f t="shared" ref="P65" si="41">+(AVERAGE(N54:N65))/1000</f>
        <v>0.91616666666666657</v>
      </c>
    </row>
    <row r="66" spans="1:16" s="42" customFormat="1" x14ac:dyDescent="0.2">
      <c r="A66" s="1"/>
      <c r="D66" s="80"/>
      <c r="E66" s="1"/>
      <c r="F66" s="1"/>
      <c r="G66" s="1"/>
      <c r="H66" s="1"/>
      <c r="I66" s="1"/>
      <c r="J66" s="1"/>
      <c r="K66" s="1"/>
      <c r="L66" s="1"/>
      <c r="N66" s="95">
        <f>'[8]BD construcción mensual'!BO224</f>
        <v>975</v>
      </c>
      <c r="O66" s="47">
        <v>44682</v>
      </c>
      <c r="P66" s="84">
        <f t="shared" ref="P66" si="42">+(AVERAGE(N55:N66))/1000</f>
        <v>0.9308333333333334</v>
      </c>
    </row>
    <row r="67" spans="1:16" s="42" customFormat="1" x14ac:dyDescent="0.2">
      <c r="A67" s="1"/>
      <c r="D67" s="80"/>
      <c r="E67" s="1"/>
      <c r="F67" s="1"/>
      <c r="G67" s="1"/>
      <c r="H67" s="1"/>
      <c r="I67" s="1"/>
      <c r="J67" s="1"/>
      <c r="K67" s="1"/>
      <c r="L67" s="1"/>
      <c r="N67" s="95">
        <f>'[8]BD construcción mensual'!BO225</f>
        <v>675</v>
      </c>
      <c r="O67" s="47">
        <v>44713</v>
      </c>
      <c r="P67" s="84">
        <f t="shared" ref="P67" si="43">+(AVERAGE(N56:N67))/1000</f>
        <v>0.92091666666666661</v>
      </c>
    </row>
    <row r="68" spans="1:16" s="42" customFormat="1" x14ac:dyDescent="0.2">
      <c r="A68" s="1"/>
      <c r="D68" s="80"/>
      <c r="E68" s="1"/>
      <c r="F68" s="1"/>
      <c r="G68" s="1"/>
      <c r="H68" s="1"/>
      <c r="I68" s="1"/>
      <c r="J68" s="1"/>
      <c r="K68" s="1"/>
      <c r="L68" s="1"/>
      <c r="N68" s="95">
        <f>'[8]BD construcción mensual'!BO226</f>
        <v>773</v>
      </c>
      <c r="O68" s="47">
        <v>44743</v>
      </c>
      <c r="P68" s="84">
        <f t="shared" ref="P68" si="44">+(AVERAGE(N57:N68))/1000</f>
        <v>0.91374999999999995</v>
      </c>
    </row>
    <row r="69" spans="1:16" s="42" customFormat="1" x14ac:dyDescent="0.2">
      <c r="A69" s="1"/>
      <c r="D69" s="80"/>
      <c r="E69" s="1"/>
      <c r="F69" s="1"/>
      <c r="G69" s="1"/>
      <c r="H69" s="1"/>
      <c r="I69" s="1"/>
      <c r="J69" s="1"/>
      <c r="K69" s="1"/>
      <c r="L69" s="1"/>
      <c r="N69" s="95">
        <f>'[8]BD construcción mensual'!BO227</f>
        <v>765</v>
      </c>
      <c r="O69" s="47">
        <v>44774</v>
      </c>
      <c r="P69" s="84">
        <f t="shared" ref="P69" si="45">+(AVERAGE(N58:N69))/1000</f>
        <v>0.90066666666666662</v>
      </c>
    </row>
    <row r="70" spans="1:16" s="42" customFormat="1" x14ac:dyDescent="0.2">
      <c r="A70" s="1"/>
      <c r="D70" s="80"/>
      <c r="E70" s="1"/>
      <c r="F70" s="1"/>
      <c r="G70" s="1"/>
      <c r="H70" s="1"/>
      <c r="I70" s="1"/>
      <c r="J70" s="1"/>
      <c r="K70" s="1"/>
      <c r="L70" s="1"/>
      <c r="N70" s="95">
        <f>'[8]BD construcción mensual'!BO228</f>
        <v>600</v>
      </c>
      <c r="O70" s="47">
        <v>44805</v>
      </c>
      <c r="P70" s="84">
        <f t="shared" ref="P70" si="46">+(AVERAGE(N59:N70))/1000</f>
        <v>0.86141666666666661</v>
      </c>
    </row>
    <row r="71" spans="1:16" s="42" customFormat="1" x14ac:dyDescent="0.2">
      <c r="A71" s="1"/>
      <c r="D71" s="80"/>
      <c r="E71" s="1"/>
      <c r="F71" s="1"/>
      <c r="G71" s="1"/>
      <c r="H71" s="1"/>
      <c r="I71" s="1"/>
      <c r="J71" s="1"/>
      <c r="K71" s="1"/>
      <c r="L71" s="1"/>
      <c r="N71" s="95">
        <f>'[8]BD construcción mensual'!BO229</f>
        <v>782</v>
      </c>
      <c r="O71" s="47">
        <v>44835</v>
      </c>
      <c r="P71" s="84">
        <f>+(AVERAGE(N60:N71))/1000</f>
        <v>0.84833333333333338</v>
      </c>
    </row>
    <row r="72" spans="1:16" s="42" customFormat="1" x14ac:dyDescent="0.2">
      <c r="A72" s="1"/>
      <c r="D72" s="80"/>
      <c r="E72" s="1"/>
      <c r="F72" s="1"/>
      <c r="G72" s="1"/>
      <c r="H72" s="1"/>
      <c r="I72" s="1"/>
      <c r="J72" s="1"/>
      <c r="K72" s="1"/>
      <c r="L72" s="1"/>
      <c r="N72" s="95"/>
      <c r="P72" s="84"/>
    </row>
    <row r="73" spans="1:16" s="42" customFormat="1" x14ac:dyDescent="0.2">
      <c r="A73" s="1"/>
      <c r="D73" s="80"/>
      <c r="E73" s="1"/>
      <c r="F73" s="1"/>
      <c r="G73" s="1"/>
      <c r="H73" s="1"/>
      <c r="I73" s="1"/>
      <c r="J73" s="1"/>
      <c r="K73" s="1"/>
      <c r="L73" s="1"/>
      <c r="N73" s="95"/>
      <c r="P73" s="84"/>
    </row>
    <row r="74" spans="1:16" s="42" customFormat="1" x14ac:dyDescent="0.2">
      <c r="A74" s="1"/>
      <c r="D74" s="80"/>
      <c r="E74" s="1"/>
      <c r="F74" s="1"/>
      <c r="G74" s="1"/>
      <c r="H74" s="1"/>
      <c r="I74" s="1"/>
      <c r="J74" s="1"/>
      <c r="K74" s="1"/>
      <c r="L74" s="1"/>
      <c r="N74" s="95"/>
      <c r="P74" s="84"/>
    </row>
    <row r="75" spans="1:16" s="42" customFormat="1" x14ac:dyDescent="0.2">
      <c r="A75" s="1"/>
      <c r="D75" s="80"/>
      <c r="E75" s="1"/>
      <c r="F75" s="1"/>
      <c r="G75" s="1"/>
      <c r="H75" s="1"/>
      <c r="I75" s="1"/>
      <c r="J75" s="1"/>
      <c r="K75" s="1"/>
      <c r="L75" s="1"/>
      <c r="N75" s="95"/>
      <c r="P75" s="84"/>
    </row>
    <row r="76" spans="1:16" s="42" customFormat="1" x14ac:dyDescent="0.2">
      <c r="A76" s="1"/>
      <c r="D76" s="80"/>
      <c r="E76" s="1"/>
      <c r="F76" s="1"/>
      <c r="G76" s="1"/>
      <c r="H76" s="1"/>
      <c r="I76" s="1"/>
      <c r="J76" s="1"/>
      <c r="K76" s="1"/>
      <c r="L76" s="1"/>
      <c r="N76" s="95"/>
      <c r="P76" s="84"/>
    </row>
    <row r="77" spans="1:16" s="42" customFormat="1" x14ac:dyDescent="0.2">
      <c r="A77" s="1"/>
      <c r="D77" s="80"/>
      <c r="E77" s="1"/>
      <c r="F77" s="1"/>
      <c r="G77" s="1"/>
      <c r="H77" s="1"/>
      <c r="I77" s="1"/>
      <c r="J77" s="1"/>
      <c r="K77" s="1"/>
      <c r="L77" s="1"/>
      <c r="N77" s="95"/>
      <c r="P77" s="84"/>
    </row>
    <row r="78" spans="1:16" s="42" customFormat="1" x14ac:dyDescent="0.2">
      <c r="A78" s="1"/>
      <c r="D78" s="80"/>
      <c r="E78" s="1"/>
      <c r="F78" s="1"/>
      <c r="G78" s="1"/>
      <c r="H78" s="1"/>
      <c r="I78" s="1"/>
      <c r="J78" s="1"/>
      <c r="K78" s="1"/>
      <c r="L78" s="1"/>
      <c r="N78" s="95"/>
      <c r="P78" s="84"/>
    </row>
    <row r="79" spans="1:16" s="42" customFormat="1" x14ac:dyDescent="0.2">
      <c r="A79" s="1"/>
      <c r="D79" s="80"/>
      <c r="E79" s="1"/>
      <c r="F79" s="1"/>
      <c r="G79" s="1"/>
      <c r="H79" s="1"/>
      <c r="I79" s="1"/>
      <c r="J79" s="1"/>
      <c r="K79" s="1"/>
      <c r="L79" s="1"/>
      <c r="N79" s="95"/>
      <c r="P79" s="84"/>
    </row>
    <row r="80" spans="1:16" s="42" customFormat="1" x14ac:dyDescent="0.2">
      <c r="A80" s="1"/>
      <c r="D80" s="80"/>
      <c r="E80" s="1"/>
      <c r="F80" s="1"/>
      <c r="G80" s="1"/>
      <c r="H80" s="1"/>
      <c r="I80" s="1"/>
      <c r="J80" s="1"/>
      <c r="K80" s="1"/>
      <c r="L80" s="1"/>
      <c r="N80" s="95"/>
      <c r="P80" s="84"/>
    </row>
    <row r="81" spans="1:16" s="42" customFormat="1" x14ac:dyDescent="0.2">
      <c r="A81" s="1"/>
      <c r="D81" s="80"/>
      <c r="E81" s="1"/>
      <c r="F81" s="1"/>
      <c r="G81" s="1"/>
      <c r="H81" s="1"/>
      <c r="I81" s="1"/>
      <c r="J81" s="1"/>
      <c r="K81" s="1"/>
      <c r="L81" s="1"/>
      <c r="N81" s="95"/>
      <c r="P81" s="84"/>
    </row>
    <row r="82" spans="1:16" s="42" customFormat="1" x14ac:dyDescent="0.2">
      <c r="A82" s="1"/>
      <c r="D82" s="80"/>
      <c r="E82" s="1"/>
      <c r="F82" s="1"/>
      <c r="G82" s="1"/>
      <c r="H82" s="1"/>
      <c r="I82" s="1"/>
      <c r="J82" s="1"/>
      <c r="K82" s="1"/>
      <c r="L82" s="1"/>
      <c r="N82" s="95"/>
      <c r="P82" s="84"/>
    </row>
    <row r="83" spans="1:16" s="42" customFormat="1" x14ac:dyDescent="0.2">
      <c r="A83" s="1"/>
      <c r="D83" s="80"/>
      <c r="E83" s="1"/>
      <c r="F83" s="1"/>
      <c r="G83" s="1"/>
      <c r="H83" s="1"/>
      <c r="I83" s="1"/>
      <c r="J83" s="1"/>
      <c r="K83" s="1"/>
      <c r="L83" s="1"/>
      <c r="N83" s="95"/>
      <c r="P83" s="84"/>
    </row>
    <row r="84" spans="1:16" s="42" customFormat="1" x14ac:dyDescent="0.2">
      <c r="A84" s="1"/>
      <c r="D84" s="80"/>
      <c r="E84" s="1"/>
      <c r="F84" s="1"/>
      <c r="G84" s="1"/>
      <c r="H84" s="1"/>
      <c r="I84" s="1"/>
      <c r="J84" s="1"/>
      <c r="K84" s="1"/>
      <c r="L84" s="1"/>
      <c r="N84" s="95"/>
      <c r="P84" s="84"/>
    </row>
    <row r="85" spans="1:16" s="42" customFormat="1" x14ac:dyDescent="0.2">
      <c r="A85" s="1"/>
      <c r="D85" s="80"/>
      <c r="E85" s="1"/>
      <c r="F85" s="1"/>
      <c r="G85" s="1"/>
      <c r="H85" s="1"/>
      <c r="I85" s="1"/>
      <c r="J85" s="1"/>
      <c r="K85" s="1"/>
      <c r="L85" s="1"/>
      <c r="N85" s="95"/>
      <c r="P85" s="84"/>
    </row>
    <row r="86" spans="1:16" s="42" customFormat="1" x14ac:dyDescent="0.2">
      <c r="A86" s="1"/>
      <c r="D86" s="80"/>
      <c r="E86" s="1"/>
      <c r="F86" s="1"/>
      <c r="G86" s="1"/>
      <c r="H86" s="1"/>
      <c r="I86" s="1"/>
      <c r="J86" s="1"/>
      <c r="K86" s="1"/>
      <c r="L86" s="1"/>
      <c r="N86" s="95"/>
      <c r="P86" s="84"/>
    </row>
    <row r="87" spans="1:16" s="42" customFormat="1" x14ac:dyDescent="0.2">
      <c r="A87" s="1"/>
      <c r="D87" s="80"/>
      <c r="E87" s="1"/>
      <c r="F87" s="1"/>
      <c r="G87" s="1"/>
      <c r="H87" s="1"/>
      <c r="I87" s="1"/>
      <c r="J87" s="1"/>
      <c r="K87" s="1"/>
      <c r="L87" s="1"/>
      <c r="N87" s="95"/>
      <c r="P87" s="84"/>
    </row>
    <row r="88" spans="1:16" s="42" customFormat="1" x14ac:dyDescent="0.2">
      <c r="A88" s="1"/>
      <c r="D88" s="80"/>
      <c r="E88" s="1"/>
      <c r="F88" s="1"/>
      <c r="G88" s="1"/>
      <c r="H88" s="1"/>
      <c r="I88" s="1"/>
      <c r="J88" s="1"/>
      <c r="K88" s="1"/>
      <c r="L88" s="1"/>
      <c r="N88" s="95"/>
      <c r="P88" s="84"/>
    </row>
    <row r="89" spans="1:16" s="42" customFormat="1" x14ac:dyDescent="0.2">
      <c r="A89" s="1"/>
      <c r="D89" s="80"/>
      <c r="E89" s="1"/>
      <c r="F89" s="1"/>
      <c r="G89" s="1"/>
      <c r="H89" s="1"/>
      <c r="I89" s="1"/>
      <c r="J89" s="1"/>
      <c r="K89" s="1"/>
      <c r="L89" s="1"/>
      <c r="N89" s="95"/>
      <c r="P89" s="84"/>
    </row>
    <row r="90" spans="1:16" s="42" customFormat="1" x14ac:dyDescent="0.2">
      <c r="A90" s="1"/>
      <c r="D90" s="80"/>
      <c r="E90" s="1"/>
      <c r="F90" s="1"/>
      <c r="G90" s="1"/>
      <c r="H90" s="1"/>
      <c r="I90" s="1"/>
      <c r="J90" s="1"/>
      <c r="K90" s="1"/>
      <c r="L90" s="1"/>
      <c r="N90" s="95"/>
      <c r="P90" s="84"/>
    </row>
    <row r="91" spans="1:16" s="42" customFormat="1" x14ac:dyDescent="0.2">
      <c r="A91" s="1"/>
      <c r="D91" s="80"/>
      <c r="E91" s="1"/>
      <c r="F91" s="1"/>
      <c r="G91" s="1"/>
      <c r="H91" s="1"/>
      <c r="I91" s="1"/>
      <c r="J91" s="1"/>
      <c r="K91" s="1"/>
      <c r="L91" s="1"/>
      <c r="N91" s="95"/>
      <c r="P91" s="84"/>
    </row>
    <row r="92" spans="1:16" s="42" customFormat="1" x14ac:dyDescent="0.2">
      <c r="A92" s="1"/>
      <c r="D92" s="80"/>
      <c r="E92" s="1"/>
      <c r="F92" s="1"/>
      <c r="G92" s="1"/>
      <c r="H92" s="1"/>
      <c r="I92" s="1"/>
      <c r="J92" s="1"/>
      <c r="K92" s="1"/>
      <c r="L92" s="1"/>
      <c r="N92" s="95"/>
      <c r="P92" s="84"/>
    </row>
    <row r="93" spans="1:16" s="42" customFormat="1" x14ac:dyDescent="0.2">
      <c r="A93" s="1"/>
      <c r="D93" s="80"/>
      <c r="E93" s="1"/>
      <c r="F93" s="1"/>
      <c r="G93" s="1"/>
      <c r="H93" s="1"/>
      <c r="I93" s="1"/>
      <c r="J93" s="1"/>
      <c r="K93" s="1"/>
      <c r="L93" s="1"/>
      <c r="N93" s="95"/>
      <c r="P93" s="84"/>
    </row>
    <row r="94" spans="1:16" s="42" customFormat="1" x14ac:dyDescent="0.2">
      <c r="A94" s="1"/>
      <c r="D94" s="80"/>
      <c r="E94" s="1"/>
      <c r="F94" s="1"/>
      <c r="G94" s="1"/>
      <c r="H94" s="1"/>
      <c r="I94" s="1"/>
      <c r="J94" s="1"/>
      <c r="K94" s="1"/>
      <c r="L94" s="1"/>
      <c r="N94" s="95"/>
      <c r="P94" s="84"/>
    </row>
    <row r="95" spans="1:16" s="42" customFormat="1" x14ac:dyDescent="0.2">
      <c r="A95" s="1"/>
      <c r="D95" s="80"/>
      <c r="E95" s="1"/>
      <c r="F95" s="1"/>
      <c r="G95" s="1"/>
      <c r="H95" s="1"/>
      <c r="I95" s="1"/>
      <c r="J95" s="1"/>
      <c r="K95" s="1"/>
      <c r="L95" s="1"/>
      <c r="N95" s="95"/>
      <c r="P95" s="84"/>
    </row>
    <row r="96" spans="1:16" s="42" customFormat="1" x14ac:dyDescent="0.2">
      <c r="A96" s="1"/>
      <c r="D96" s="80"/>
      <c r="E96" s="1"/>
      <c r="F96" s="1"/>
      <c r="G96" s="1"/>
      <c r="H96" s="1"/>
      <c r="I96" s="1"/>
      <c r="J96" s="1"/>
      <c r="K96" s="1"/>
      <c r="L96" s="1"/>
      <c r="N96" s="95"/>
      <c r="P96" s="84"/>
    </row>
    <row r="97" spans="1:16" s="42" customFormat="1" x14ac:dyDescent="0.2">
      <c r="A97" s="1"/>
      <c r="D97" s="80"/>
      <c r="E97" s="1"/>
      <c r="F97" s="1"/>
      <c r="G97" s="1"/>
      <c r="H97" s="1"/>
      <c r="I97" s="1"/>
      <c r="J97" s="1"/>
      <c r="K97" s="1"/>
      <c r="L97" s="1"/>
      <c r="N97" s="95"/>
      <c r="P97" s="84"/>
    </row>
    <row r="98" spans="1:16" s="42" customFormat="1" x14ac:dyDescent="0.2">
      <c r="A98" s="1"/>
      <c r="D98" s="80"/>
      <c r="E98" s="1"/>
      <c r="F98" s="1"/>
      <c r="G98" s="1"/>
      <c r="H98" s="1"/>
      <c r="I98" s="1"/>
      <c r="J98" s="1"/>
      <c r="K98" s="1"/>
      <c r="L98" s="1"/>
      <c r="N98" s="95"/>
      <c r="P98" s="84"/>
    </row>
    <row r="99" spans="1:16" s="42" customFormat="1" x14ac:dyDescent="0.2">
      <c r="A99" s="1"/>
      <c r="D99" s="80"/>
      <c r="E99" s="1"/>
      <c r="F99" s="1"/>
      <c r="G99" s="1"/>
      <c r="H99" s="1"/>
      <c r="I99" s="1"/>
      <c r="J99" s="1"/>
      <c r="K99" s="1"/>
      <c r="L99" s="1"/>
      <c r="N99" s="95"/>
      <c r="P99" s="84"/>
    </row>
    <row r="100" spans="1:16" s="42" customFormat="1" x14ac:dyDescent="0.2">
      <c r="A100" s="1"/>
      <c r="D100" s="80"/>
      <c r="E100" s="1"/>
      <c r="F100" s="1"/>
      <c r="G100" s="1"/>
      <c r="H100" s="1"/>
      <c r="I100" s="1"/>
      <c r="J100" s="1"/>
      <c r="K100" s="1"/>
      <c r="L100" s="1"/>
      <c r="N100" s="95"/>
      <c r="P100" s="84"/>
    </row>
    <row r="101" spans="1:16" s="42" customFormat="1" x14ac:dyDescent="0.2">
      <c r="A101" s="1"/>
      <c r="D101" s="80"/>
      <c r="E101" s="1"/>
      <c r="F101" s="1"/>
      <c r="G101" s="1"/>
      <c r="H101" s="1"/>
      <c r="I101" s="1"/>
      <c r="J101" s="1"/>
      <c r="K101" s="1"/>
      <c r="L101" s="1"/>
      <c r="N101" s="95"/>
      <c r="P101" s="84"/>
    </row>
    <row r="102" spans="1:16" s="42" customFormat="1" x14ac:dyDescent="0.2">
      <c r="A102" s="1"/>
      <c r="D102" s="80"/>
      <c r="E102" s="1"/>
      <c r="F102" s="1"/>
      <c r="G102" s="1"/>
      <c r="H102" s="1"/>
      <c r="I102" s="1"/>
      <c r="J102" s="1"/>
      <c r="K102" s="1"/>
      <c r="L102" s="1"/>
      <c r="N102" s="95"/>
      <c r="P102" s="84"/>
    </row>
    <row r="103" spans="1:16" s="42" customFormat="1" x14ac:dyDescent="0.2">
      <c r="A103" s="1"/>
      <c r="D103" s="80"/>
      <c r="E103" s="1"/>
      <c r="F103" s="1"/>
      <c r="G103" s="1"/>
      <c r="H103" s="1"/>
      <c r="I103" s="1"/>
      <c r="J103" s="1"/>
      <c r="K103" s="1"/>
      <c r="L103" s="1"/>
      <c r="N103" s="95"/>
      <c r="P103" s="84"/>
    </row>
    <row r="104" spans="1:16" s="42" customFormat="1" x14ac:dyDescent="0.2">
      <c r="A104" s="1"/>
      <c r="D104" s="80"/>
      <c r="E104" s="1"/>
      <c r="F104" s="1"/>
      <c r="G104" s="1"/>
      <c r="H104" s="1"/>
      <c r="I104" s="1"/>
      <c r="J104" s="1"/>
      <c r="K104" s="1"/>
      <c r="L104" s="1"/>
      <c r="N104" s="95"/>
      <c r="P104" s="84"/>
    </row>
    <row r="105" spans="1:16" s="42" customFormat="1" x14ac:dyDescent="0.2">
      <c r="A105" s="1"/>
      <c r="D105" s="80"/>
      <c r="E105" s="1"/>
      <c r="F105" s="1"/>
      <c r="G105" s="1"/>
      <c r="H105" s="1"/>
      <c r="I105" s="1"/>
      <c r="J105" s="1"/>
      <c r="K105" s="1"/>
      <c r="L105" s="1"/>
    </row>
    <row r="106" spans="1:16" s="42" customFormat="1" x14ac:dyDescent="0.2">
      <c r="A106" s="1"/>
      <c r="D106" s="80"/>
      <c r="E106" s="1"/>
      <c r="F106" s="1"/>
      <c r="G106" s="1"/>
      <c r="H106" s="1"/>
      <c r="I106" s="1"/>
      <c r="J106" s="1"/>
      <c r="K106" s="1"/>
      <c r="L106" s="1"/>
    </row>
    <row r="107" spans="1:16" s="42" customFormat="1" x14ac:dyDescent="0.2">
      <c r="A107" s="1"/>
      <c r="D107" s="80"/>
      <c r="E107" s="1"/>
      <c r="F107" s="1"/>
      <c r="G107" s="1"/>
      <c r="H107" s="1"/>
      <c r="I107" s="1"/>
      <c r="J107" s="1"/>
      <c r="K107" s="1"/>
      <c r="L107" s="1"/>
    </row>
    <row r="108" spans="1:16" s="42" customFormat="1" x14ac:dyDescent="0.2">
      <c r="A108" s="1"/>
      <c r="D108" s="80"/>
      <c r="E108" s="1"/>
      <c r="F108" s="1"/>
      <c r="G108" s="1"/>
      <c r="H108" s="1"/>
      <c r="I108" s="1"/>
      <c r="J108" s="1"/>
      <c r="K108" s="1"/>
      <c r="L108" s="1"/>
    </row>
    <row r="109" spans="1:16" s="42" customFormat="1" x14ac:dyDescent="0.2">
      <c r="A109" s="1"/>
      <c r="D109" s="80"/>
      <c r="E109" s="1"/>
      <c r="F109" s="1"/>
      <c r="G109" s="1"/>
      <c r="H109" s="1"/>
      <c r="I109" s="1"/>
      <c r="J109" s="1"/>
      <c r="K109" s="1"/>
      <c r="L109" s="1"/>
    </row>
    <row r="110" spans="1:16" s="42" customFormat="1" x14ac:dyDescent="0.2">
      <c r="A110" s="1"/>
      <c r="D110" s="80"/>
      <c r="E110" s="1"/>
      <c r="F110" s="1"/>
      <c r="G110" s="1"/>
      <c r="H110" s="1"/>
      <c r="I110" s="1"/>
      <c r="J110" s="1"/>
      <c r="K110" s="1"/>
      <c r="L110" s="1"/>
    </row>
    <row r="111" spans="1:16" s="42" customFormat="1" x14ac:dyDescent="0.2">
      <c r="A111" s="1"/>
      <c r="D111" s="81"/>
      <c r="L111" s="1"/>
    </row>
    <row r="112" spans="1:16" s="42" customFormat="1" x14ac:dyDescent="0.2">
      <c r="A112" s="1"/>
      <c r="D112" s="81"/>
      <c r="L112" s="1"/>
    </row>
    <row r="113" spans="1:12" s="42" customFormat="1" x14ac:dyDescent="0.2">
      <c r="A113" s="1"/>
      <c r="D113" s="81"/>
      <c r="L113" s="1"/>
    </row>
    <row r="114" spans="1:12" s="42" customFormat="1" x14ac:dyDescent="0.2">
      <c r="A114" s="1"/>
      <c r="D114" s="81"/>
      <c r="L114" s="1"/>
    </row>
    <row r="115" spans="1:12" s="42" customFormat="1" x14ac:dyDescent="0.2">
      <c r="A115" s="1"/>
      <c r="D115" s="81"/>
      <c r="L115" s="1"/>
    </row>
    <row r="116" spans="1:12" s="42" customFormat="1" x14ac:dyDescent="0.2">
      <c r="A116" s="1"/>
      <c r="D116" s="81"/>
      <c r="L116" s="1"/>
    </row>
    <row r="117" spans="1:12" s="42" customFormat="1" x14ac:dyDescent="0.2">
      <c r="A117" s="1"/>
      <c r="D117" s="81"/>
      <c r="L117" s="1"/>
    </row>
    <row r="118" spans="1:12" s="42" customFormat="1" x14ac:dyDescent="0.2">
      <c r="A118" s="1"/>
      <c r="D118" s="81"/>
      <c r="L118" s="1"/>
    </row>
    <row r="119" spans="1:12" s="42" customFormat="1" x14ac:dyDescent="0.2">
      <c r="A119" s="1"/>
      <c r="D119" s="81"/>
      <c r="L119" s="1"/>
    </row>
    <row r="120" spans="1:12" s="42" customFormat="1" x14ac:dyDescent="0.2">
      <c r="A120" s="1"/>
      <c r="D120" s="81"/>
      <c r="L120" s="1"/>
    </row>
    <row r="121" spans="1:12" s="42" customFormat="1" x14ac:dyDescent="0.2">
      <c r="A121" s="1"/>
      <c r="D121" s="81"/>
      <c r="L121" s="1"/>
    </row>
    <row r="122" spans="1:12" s="42" customFormat="1" x14ac:dyDescent="0.2">
      <c r="A122" s="1"/>
      <c r="D122" s="81"/>
      <c r="L122" s="1"/>
    </row>
    <row r="123" spans="1:12" s="42" customFormat="1" x14ac:dyDescent="0.2">
      <c r="A123" s="1"/>
      <c r="D123" s="81"/>
      <c r="K123" s="1"/>
      <c r="L123" s="1"/>
    </row>
    <row r="124" spans="1:12" s="42" customFormat="1" x14ac:dyDescent="0.2">
      <c r="A124" s="1"/>
      <c r="D124" s="81"/>
      <c r="K124" s="1"/>
      <c r="L124" s="1"/>
    </row>
    <row r="125" spans="1:12" s="42" customFormat="1" x14ac:dyDescent="0.2">
      <c r="A125" s="1"/>
      <c r="D125" s="81"/>
      <c r="K125" s="1"/>
      <c r="L125" s="1"/>
    </row>
    <row r="126" spans="1:12" s="42" customFormat="1" x14ac:dyDescent="0.2">
      <c r="A126" s="1"/>
      <c r="D126" s="81"/>
      <c r="K126" s="1"/>
      <c r="L126" s="1"/>
    </row>
    <row r="127" spans="1:12" s="42" customFormat="1" x14ac:dyDescent="0.2">
      <c r="A127" s="1"/>
      <c r="D127" s="81"/>
      <c r="K127" s="1"/>
      <c r="L127" s="1"/>
    </row>
    <row r="128" spans="1:12" s="42" customFormat="1" x14ac:dyDescent="0.2">
      <c r="A128" s="1"/>
      <c r="D128" s="81"/>
      <c r="K128" s="1"/>
      <c r="L128" s="1"/>
    </row>
    <row r="129" spans="1:12" s="42" customFormat="1" x14ac:dyDescent="0.2">
      <c r="A129" s="1"/>
      <c r="D129" s="81"/>
      <c r="K129" s="1"/>
      <c r="L129" s="1"/>
    </row>
    <row r="130" spans="1:12" s="42" customFormat="1" x14ac:dyDescent="0.2">
      <c r="A130" s="1"/>
      <c r="D130" s="81"/>
      <c r="K130" s="1"/>
      <c r="L130" s="1"/>
    </row>
    <row r="131" spans="1:12" s="42" customFormat="1" x14ac:dyDescent="0.2">
      <c r="A131" s="1"/>
      <c r="D131" s="81"/>
      <c r="K131" s="1"/>
      <c r="L131" s="1"/>
    </row>
    <row r="132" spans="1:12" s="42" customFormat="1" x14ac:dyDescent="0.2">
      <c r="A132" s="1"/>
      <c r="D132" s="81"/>
      <c r="K132" s="1"/>
      <c r="L132" s="1"/>
    </row>
    <row r="133" spans="1:12" s="42" customFormat="1" x14ac:dyDescent="0.2">
      <c r="A133" s="1"/>
      <c r="D133" s="81"/>
      <c r="K133" s="1"/>
      <c r="L133" s="1"/>
    </row>
    <row r="134" spans="1:12" s="42" customFormat="1" x14ac:dyDescent="0.2">
      <c r="A134" s="1"/>
      <c r="D134" s="81"/>
      <c r="K134" s="1"/>
      <c r="L134" s="1"/>
    </row>
    <row r="135" spans="1:12" s="42" customFormat="1" x14ac:dyDescent="0.2">
      <c r="A135" s="1"/>
      <c r="D135" s="81"/>
      <c r="J135" s="1"/>
      <c r="K135" s="1"/>
      <c r="L135" s="1"/>
    </row>
    <row r="136" spans="1:12" s="42" customFormat="1" x14ac:dyDescent="0.2">
      <c r="A136" s="1"/>
      <c r="D136" s="81"/>
      <c r="J136" s="1"/>
      <c r="K136" s="1"/>
      <c r="L136" s="1"/>
    </row>
    <row r="137" spans="1:12" s="42" customFormat="1" x14ac:dyDescent="0.2">
      <c r="A137" s="1"/>
      <c r="D137" s="81"/>
      <c r="J137" s="1"/>
      <c r="K137" s="1"/>
      <c r="L137" s="1"/>
    </row>
    <row r="138" spans="1:12" s="42" customFormat="1" x14ac:dyDescent="0.2">
      <c r="A138" s="1"/>
      <c r="D138" s="81"/>
      <c r="J138" s="1"/>
      <c r="K138" s="1"/>
      <c r="L138" s="1"/>
    </row>
    <row r="139" spans="1:12" s="42" customFormat="1" x14ac:dyDescent="0.2">
      <c r="A139" s="1"/>
      <c r="D139" s="81"/>
      <c r="J139" s="1"/>
      <c r="K139" s="1"/>
      <c r="L139" s="1"/>
    </row>
    <row r="140" spans="1:12" s="42" customFormat="1" x14ac:dyDescent="0.2">
      <c r="A140" s="1"/>
      <c r="D140" s="81"/>
      <c r="J140" s="1"/>
      <c r="K140" s="1"/>
      <c r="L140" s="1"/>
    </row>
    <row r="141" spans="1:12" s="42" customFormat="1" x14ac:dyDescent="0.2">
      <c r="A141" s="1"/>
      <c r="D141" s="81"/>
      <c r="J141" s="1"/>
      <c r="K141" s="1"/>
      <c r="L141" s="1"/>
    </row>
    <row r="142" spans="1:12" s="42" customFormat="1" x14ac:dyDescent="0.2">
      <c r="A142" s="1"/>
      <c r="D142" s="81"/>
      <c r="J142" s="1"/>
      <c r="K142" s="1"/>
      <c r="L142" s="1"/>
    </row>
    <row r="143" spans="1:12" s="42" customFormat="1" x14ac:dyDescent="0.2">
      <c r="A143" s="1"/>
      <c r="D143" s="81"/>
      <c r="J143" s="1"/>
      <c r="K143" s="1"/>
      <c r="L143" s="1"/>
    </row>
    <row r="144" spans="1:12" s="42" customFormat="1" x14ac:dyDescent="0.2">
      <c r="A144" s="1"/>
      <c r="D144" s="81"/>
      <c r="J144" s="1"/>
      <c r="K144" s="1"/>
      <c r="L144" s="1"/>
    </row>
    <row r="145" spans="1:23" s="42" customFormat="1" x14ac:dyDescent="0.2">
      <c r="A145" s="1"/>
      <c r="D145" s="81"/>
      <c r="J145" s="1"/>
      <c r="K145" s="1"/>
      <c r="L145" s="1"/>
    </row>
    <row r="146" spans="1:23" s="42" customFormat="1" x14ac:dyDescent="0.2">
      <c r="A146" s="1"/>
      <c r="D146" s="81"/>
      <c r="J146" s="1"/>
      <c r="K146" s="1"/>
      <c r="L146" s="1"/>
    </row>
    <row r="147" spans="1:23" s="42" customFormat="1" x14ac:dyDescent="0.2">
      <c r="A147" s="1"/>
      <c r="D147" s="81"/>
      <c r="I147" s="1"/>
      <c r="J147" s="1"/>
      <c r="K147" s="1"/>
      <c r="L147" s="1"/>
    </row>
    <row r="148" spans="1:23" s="42" customFormat="1" x14ac:dyDescent="0.2">
      <c r="A148" s="3"/>
      <c r="D148" s="81"/>
      <c r="I148" s="3"/>
      <c r="J148" s="3"/>
      <c r="K148" s="3"/>
      <c r="L148" s="3"/>
    </row>
    <row r="149" spans="1:23" s="42" customFormat="1" x14ac:dyDescent="0.2">
      <c r="A149" s="3"/>
      <c r="D149" s="81"/>
      <c r="I149" s="3"/>
      <c r="J149" s="3"/>
      <c r="K149" s="3"/>
      <c r="L149" s="3"/>
    </row>
    <row r="150" spans="1:23" s="42" customFormat="1" x14ac:dyDescent="0.2">
      <c r="A150" s="3"/>
      <c r="D150" s="81"/>
      <c r="I150" s="3"/>
      <c r="J150" s="3"/>
      <c r="K150" s="3"/>
      <c r="L150" s="3"/>
    </row>
    <row r="151" spans="1:23" s="42" customFormat="1" x14ac:dyDescent="0.2">
      <c r="A151" s="3"/>
      <c r="D151" s="81"/>
      <c r="I151" s="3"/>
      <c r="J151" s="3"/>
      <c r="K151" s="3"/>
      <c r="L151" s="3"/>
    </row>
    <row r="152" spans="1:23" s="42" customFormat="1" x14ac:dyDescent="0.2">
      <c r="A152" s="3"/>
      <c r="D152" s="81"/>
      <c r="I152" s="3"/>
      <c r="J152" s="3"/>
      <c r="K152" s="3"/>
      <c r="L152" s="3"/>
    </row>
    <row r="153" spans="1:23" s="42" customFormat="1" x14ac:dyDescent="0.2">
      <c r="A153" s="3"/>
      <c r="D153" s="81"/>
      <c r="I153" s="3"/>
      <c r="J153" s="3"/>
      <c r="K153" s="3"/>
      <c r="L153" s="3"/>
    </row>
    <row r="154" spans="1:23" s="42" customFormat="1" x14ac:dyDescent="0.2">
      <c r="A154" s="3"/>
      <c r="D154" s="81"/>
      <c r="I154" s="3"/>
      <c r="J154" s="3"/>
      <c r="K154" s="3"/>
      <c r="L154" s="3"/>
    </row>
    <row r="155" spans="1:23" s="42" customFormat="1" x14ac:dyDescent="0.2">
      <c r="A155" s="3"/>
      <c r="D155" s="81"/>
      <c r="I155" s="3"/>
      <c r="J155" s="3"/>
      <c r="K155" s="3"/>
      <c r="L155" s="3"/>
    </row>
    <row r="156" spans="1:23" s="78" customFormat="1" x14ac:dyDescent="0.2">
      <c r="A156" s="3"/>
      <c r="B156" s="42"/>
      <c r="C156" s="42"/>
      <c r="D156" s="81"/>
      <c r="E156" s="42"/>
      <c r="F156" s="42"/>
      <c r="G156" s="42"/>
      <c r="H156" s="42"/>
      <c r="I156" s="3"/>
      <c r="J156" s="3"/>
      <c r="K156" s="3"/>
      <c r="L156" s="3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</row>
    <row r="157" spans="1:23" s="78" customFormat="1" x14ac:dyDescent="0.2">
      <c r="A157" s="3"/>
      <c r="D157" s="81"/>
      <c r="E157" s="42"/>
      <c r="F157" s="42"/>
      <c r="G157" s="42"/>
      <c r="H157" s="42"/>
      <c r="I157" s="3"/>
      <c r="J157" s="3"/>
      <c r="K157" s="3"/>
      <c r="L157" s="3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</row>
    <row r="158" spans="1:23" s="78" customFormat="1" x14ac:dyDescent="0.2">
      <c r="A158" s="3"/>
      <c r="D158" s="81"/>
      <c r="E158" s="42"/>
      <c r="F158" s="42"/>
      <c r="G158" s="42"/>
      <c r="H158" s="42"/>
      <c r="I158" s="3"/>
      <c r="J158" s="3"/>
      <c r="K158" s="3"/>
      <c r="L158" s="3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</row>
    <row r="159" spans="1:23" s="78" customFormat="1" x14ac:dyDescent="0.2">
      <c r="A159" s="3"/>
      <c r="D159" s="81"/>
      <c r="E159" s="42"/>
      <c r="F159" s="3"/>
      <c r="G159" s="3"/>
      <c r="H159" s="3"/>
      <c r="I159" s="3"/>
      <c r="J159" s="3"/>
      <c r="K159" s="3"/>
      <c r="L159" s="3"/>
      <c r="M159" s="42"/>
      <c r="N159" s="81"/>
      <c r="O159" s="81"/>
      <c r="P159" s="81"/>
      <c r="Q159" s="42"/>
      <c r="R159" s="42"/>
      <c r="S159" s="42"/>
      <c r="T159" s="42"/>
      <c r="U159" s="42"/>
      <c r="V159" s="42"/>
      <c r="W159" s="42"/>
    </row>
    <row r="160" spans="1:23" s="78" customFormat="1" x14ac:dyDescent="0.2">
      <c r="A160" s="3"/>
      <c r="D160" s="81"/>
      <c r="E160" s="42"/>
      <c r="F160" s="3"/>
      <c r="G160" s="3"/>
      <c r="H160" s="3"/>
      <c r="I160" s="3"/>
      <c r="J160" s="3"/>
      <c r="K160" s="3"/>
      <c r="L160" s="3"/>
      <c r="M160" s="42"/>
      <c r="N160" s="81"/>
      <c r="O160" s="81"/>
      <c r="P160" s="81"/>
      <c r="Q160" s="42"/>
      <c r="R160" s="42"/>
      <c r="S160" s="42"/>
      <c r="T160" s="42"/>
      <c r="U160" s="42"/>
      <c r="V160" s="42"/>
      <c r="W160" s="42"/>
    </row>
    <row r="161" spans="1:17" x14ac:dyDescent="0.2">
      <c r="A161" s="3"/>
      <c r="B161" s="78"/>
      <c r="C161" s="78"/>
      <c r="D161" s="81"/>
      <c r="E161" s="42"/>
      <c r="F161" s="3"/>
      <c r="G161" s="3"/>
      <c r="H161" s="3"/>
      <c r="I161" s="3"/>
      <c r="J161" s="3"/>
      <c r="K161" s="3"/>
      <c r="M161" s="42"/>
      <c r="Q161" s="42"/>
    </row>
    <row r="162" spans="1:17" x14ac:dyDescent="0.2">
      <c r="A162" s="3"/>
      <c r="D162" s="81"/>
      <c r="E162" s="3"/>
      <c r="F162" s="3"/>
      <c r="G162" s="3"/>
      <c r="H162" s="3"/>
      <c r="I162" s="3"/>
      <c r="J162" s="3"/>
      <c r="K162" s="3"/>
      <c r="M162" s="42"/>
      <c r="Q162" s="42"/>
    </row>
    <row r="163" spans="1:17" x14ac:dyDescent="0.2">
      <c r="A163" s="3"/>
      <c r="D163" s="81"/>
      <c r="E163" s="3"/>
      <c r="F163" s="3"/>
      <c r="G163" s="3"/>
      <c r="H163" s="3"/>
      <c r="I163" s="3"/>
      <c r="J163" s="3"/>
      <c r="K163" s="3"/>
      <c r="M163" s="42"/>
      <c r="Q163" s="42"/>
    </row>
    <row r="164" spans="1:17" x14ac:dyDescent="0.2">
      <c r="A164" s="3"/>
      <c r="D164" s="81"/>
      <c r="E164" s="3"/>
      <c r="F164" s="3"/>
      <c r="G164" s="3"/>
      <c r="H164" s="3"/>
      <c r="I164" s="3"/>
      <c r="J164" s="3"/>
      <c r="K164" s="3"/>
      <c r="M164" s="42"/>
      <c r="Q164" s="42"/>
    </row>
    <row r="165" spans="1:17" x14ac:dyDescent="0.2">
      <c r="A165" s="3"/>
      <c r="D165" s="81"/>
      <c r="E165" s="3"/>
      <c r="F165" s="3"/>
      <c r="G165" s="3"/>
      <c r="H165" s="3"/>
      <c r="I165" s="3"/>
      <c r="J165" s="3"/>
      <c r="K165" s="3"/>
      <c r="M165" s="42"/>
      <c r="Q165" s="42"/>
    </row>
    <row r="166" spans="1:17" x14ac:dyDescent="0.2">
      <c r="A166" s="3"/>
      <c r="D166" s="81"/>
      <c r="E166" s="42"/>
      <c r="F166" s="3"/>
      <c r="G166" s="3"/>
      <c r="H166" s="3"/>
      <c r="I166" s="3"/>
      <c r="J166" s="3"/>
      <c r="K166" s="3"/>
      <c r="M166" s="42"/>
      <c r="Q166" s="42"/>
    </row>
    <row r="167" spans="1:17" x14ac:dyDescent="0.2">
      <c r="A167" s="3"/>
      <c r="D167" s="81"/>
      <c r="E167" s="42"/>
      <c r="F167" s="3"/>
      <c r="G167" s="3"/>
      <c r="H167" s="3"/>
      <c r="I167" s="3"/>
      <c r="J167" s="3"/>
      <c r="K167" s="3"/>
      <c r="M167" s="42"/>
      <c r="Q167" s="42"/>
    </row>
    <row r="168" spans="1:17" x14ac:dyDescent="0.2">
      <c r="A168" s="3"/>
      <c r="D168" s="81"/>
      <c r="E168" s="42"/>
      <c r="F168" s="3"/>
      <c r="G168" s="3"/>
      <c r="H168" s="3"/>
      <c r="I168" s="3"/>
      <c r="J168" s="3"/>
      <c r="K168" s="3"/>
      <c r="M168" s="42"/>
      <c r="Q168" s="42"/>
    </row>
    <row r="169" spans="1:17" x14ac:dyDescent="0.2">
      <c r="A169" s="3"/>
      <c r="D169" s="81"/>
      <c r="E169" s="42"/>
      <c r="F169" s="3"/>
      <c r="G169" s="3"/>
      <c r="H169" s="3"/>
      <c r="I169" s="3"/>
      <c r="J169" s="3"/>
      <c r="K169" s="3"/>
      <c r="M169" s="42"/>
      <c r="Q169" s="42"/>
    </row>
    <row r="170" spans="1:17" x14ac:dyDescent="0.2">
      <c r="A170" s="3"/>
      <c r="D170" s="81"/>
      <c r="E170" s="42"/>
      <c r="F170" s="3"/>
      <c r="G170" s="3"/>
      <c r="H170" s="3"/>
      <c r="I170" s="3"/>
      <c r="J170" s="3"/>
      <c r="K170" s="3"/>
      <c r="M170" s="42"/>
      <c r="Q170" s="42"/>
    </row>
    <row r="171" spans="1:17" x14ac:dyDescent="0.2">
      <c r="A171" s="3"/>
      <c r="D171" s="81"/>
      <c r="E171" s="3"/>
      <c r="F171" s="3"/>
      <c r="G171" s="3"/>
      <c r="H171" s="3"/>
      <c r="I171" s="3"/>
      <c r="J171" s="3"/>
      <c r="K171" s="3"/>
      <c r="M171" s="42"/>
      <c r="Q171" s="42"/>
    </row>
    <row r="172" spans="1:17" x14ac:dyDescent="0.2">
      <c r="A172" s="3"/>
      <c r="D172" s="81"/>
      <c r="E172" s="3"/>
      <c r="F172" s="3"/>
      <c r="G172" s="3"/>
      <c r="H172" s="3"/>
      <c r="I172" s="3"/>
      <c r="J172" s="3"/>
      <c r="K172" s="3"/>
      <c r="M172" s="42"/>
      <c r="Q172" s="42"/>
    </row>
    <row r="173" spans="1:17" x14ac:dyDescent="0.2">
      <c r="A173" s="3"/>
      <c r="D173" s="81"/>
      <c r="E173" s="3"/>
      <c r="F173" s="3"/>
      <c r="G173" s="3"/>
      <c r="H173" s="3"/>
      <c r="I173" s="3"/>
      <c r="J173" s="3"/>
      <c r="K173" s="3"/>
      <c r="M173" s="42"/>
      <c r="Q173" s="42"/>
    </row>
    <row r="174" spans="1:17" x14ac:dyDescent="0.2">
      <c r="A174" s="3"/>
      <c r="D174" s="81"/>
      <c r="E174" s="3"/>
      <c r="F174" s="3"/>
      <c r="G174" s="3"/>
      <c r="H174" s="3"/>
      <c r="I174" s="3"/>
      <c r="J174" s="3"/>
      <c r="K174" s="3"/>
      <c r="M174" s="42"/>
      <c r="Q174" s="42"/>
    </row>
    <row r="175" spans="1:17" x14ac:dyDescent="0.2">
      <c r="A175" s="3"/>
      <c r="D175" s="81"/>
      <c r="E175" s="3"/>
      <c r="F175" s="3"/>
      <c r="G175" s="3"/>
      <c r="H175" s="3"/>
      <c r="I175" s="3"/>
      <c r="J175" s="3"/>
      <c r="K175" s="3"/>
      <c r="M175" s="42"/>
      <c r="Q175" s="42"/>
    </row>
    <row r="176" spans="1:17" x14ac:dyDescent="0.2">
      <c r="A176" s="3"/>
      <c r="D176" s="81"/>
      <c r="E176" s="3"/>
      <c r="F176" s="3"/>
      <c r="G176" s="3"/>
      <c r="H176" s="3"/>
      <c r="I176" s="3"/>
      <c r="J176" s="3"/>
      <c r="K176" s="3"/>
      <c r="M176" s="42"/>
      <c r="Q176" s="42"/>
    </row>
    <row r="177" spans="1:17" x14ac:dyDescent="0.2">
      <c r="A177" s="3"/>
      <c r="D177" s="81"/>
      <c r="E177" s="3"/>
      <c r="F177" s="3"/>
      <c r="G177" s="3"/>
      <c r="H177" s="3"/>
      <c r="I177" s="3"/>
      <c r="J177" s="3"/>
      <c r="K177" s="3"/>
      <c r="M177" s="42"/>
      <c r="Q177" s="42"/>
    </row>
    <row r="178" spans="1:17" x14ac:dyDescent="0.2">
      <c r="A178" s="3"/>
      <c r="D178" s="82"/>
      <c r="E178" s="3"/>
      <c r="F178" s="3"/>
      <c r="G178" s="3"/>
      <c r="H178" s="3"/>
      <c r="I178" s="3"/>
      <c r="J178" s="3"/>
      <c r="K178" s="3"/>
      <c r="M178" s="42"/>
      <c r="Q178" s="42"/>
    </row>
    <row r="179" spans="1:17" x14ac:dyDescent="0.2">
      <c r="A179" s="3"/>
      <c r="D179" s="82"/>
      <c r="E179" s="3"/>
      <c r="F179" s="3"/>
      <c r="G179" s="3"/>
      <c r="H179" s="3"/>
      <c r="I179" s="3"/>
      <c r="J179" s="3"/>
      <c r="K179" s="3"/>
      <c r="M179" s="42"/>
      <c r="Q179" s="42"/>
    </row>
    <row r="180" spans="1:17" x14ac:dyDescent="0.2">
      <c r="A180" s="3"/>
      <c r="D180" s="82"/>
      <c r="E180" s="3"/>
      <c r="F180" s="3"/>
      <c r="G180" s="3"/>
      <c r="H180" s="3"/>
      <c r="I180" s="3"/>
      <c r="J180" s="3"/>
      <c r="K180" s="3"/>
      <c r="M180" s="42"/>
      <c r="Q180" s="42"/>
    </row>
    <row r="181" spans="1:17" x14ac:dyDescent="0.2">
      <c r="A181" s="3"/>
      <c r="D181" s="82"/>
      <c r="E181" s="3"/>
      <c r="F181" s="3"/>
      <c r="G181" s="3"/>
      <c r="H181" s="3"/>
      <c r="I181" s="3"/>
      <c r="J181" s="3"/>
      <c r="K181" s="3"/>
      <c r="M181" s="42"/>
      <c r="Q181" s="42"/>
    </row>
    <row r="182" spans="1:17" x14ac:dyDescent="0.2">
      <c r="A182" s="3"/>
      <c r="D182" s="82"/>
      <c r="E182" s="3"/>
      <c r="F182" s="3"/>
      <c r="G182" s="3"/>
      <c r="H182" s="3"/>
      <c r="I182" s="3"/>
      <c r="J182" s="3"/>
      <c r="K182" s="3"/>
      <c r="M182" s="42"/>
      <c r="Q182" s="42"/>
    </row>
    <row r="183" spans="1:17" x14ac:dyDescent="0.2">
      <c r="A183" s="3"/>
      <c r="D183" s="82"/>
      <c r="E183" s="3"/>
      <c r="F183" s="3"/>
      <c r="G183" s="3"/>
      <c r="H183" s="3"/>
      <c r="I183" s="3"/>
      <c r="J183" s="3"/>
      <c r="K183" s="3"/>
      <c r="M183" s="42"/>
      <c r="Q183" s="42"/>
    </row>
    <row r="184" spans="1:17" x14ac:dyDescent="0.2">
      <c r="A184" s="3"/>
      <c r="B184" s="82"/>
      <c r="C184" s="82"/>
      <c r="D184" s="82"/>
      <c r="E184" s="3"/>
      <c r="F184" s="3"/>
      <c r="G184" s="3"/>
      <c r="H184" s="3"/>
      <c r="I184" s="3"/>
      <c r="J184" s="3"/>
      <c r="K184" s="3"/>
      <c r="M184" s="42"/>
      <c r="Q184" s="42"/>
    </row>
    <row r="185" spans="1:17" x14ac:dyDescent="0.2">
      <c r="A185" s="3"/>
      <c r="B185" s="82"/>
      <c r="C185" s="82"/>
      <c r="D185" s="82"/>
      <c r="E185" s="3"/>
      <c r="F185" s="3"/>
      <c r="G185" s="3"/>
      <c r="H185" s="3"/>
      <c r="I185" s="3"/>
      <c r="J185" s="3"/>
      <c r="K185" s="3"/>
      <c r="M185" s="42"/>
      <c r="Q185" s="42"/>
    </row>
    <row r="186" spans="1:17" x14ac:dyDescent="0.2">
      <c r="A186" s="3"/>
      <c r="B186" s="82"/>
      <c r="C186" s="82"/>
      <c r="D186" s="82"/>
      <c r="E186" s="3"/>
      <c r="F186" s="3"/>
      <c r="G186" s="3"/>
      <c r="H186" s="3"/>
      <c r="I186" s="3"/>
      <c r="J186" s="3"/>
      <c r="K186" s="3"/>
      <c r="M186" s="42"/>
      <c r="Q186" s="42"/>
    </row>
    <row r="187" spans="1:17" x14ac:dyDescent="0.2">
      <c r="A187" s="3"/>
      <c r="B187" s="82"/>
      <c r="C187" s="82"/>
      <c r="D187" s="82"/>
      <c r="E187" s="3"/>
      <c r="F187" s="3"/>
      <c r="G187" s="3"/>
      <c r="H187" s="3"/>
      <c r="I187" s="3"/>
      <c r="J187" s="3"/>
      <c r="K187" s="3"/>
      <c r="M187" s="42"/>
      <c r="Q187" s="42"/>
    </row>
    <row r="188" spans="1:17" x14ac:dyDescent="0.2">
      <c r="A188" s="3"/>
      <c r="B188" s="82"/>
      <c r="C188" s="82"/>
      <c r="D188" s="82"/>
      <c r="E188" s="3"/>
      <c r="F188" s="3"/>
      <c r="G188" s="3"/>
      <c r="H188" s="3"/>
      <c r="I188" s="3"/>
      <c r="J188" s="3"/>
      <c r="K188" s="3"/>
    </row>
    <row r="189" spans="1:17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</row>
    <row r="190" spans="1:17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</row>
    <row r="191" spans="1:17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</row>
    <row r="192" spans="1:17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</row>
  </sheetData>
  <mergeCells count="7">
    <mergeCell ref="C7:K7"/>
    <mergeCell ref="C8:K8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45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-0.499984740745262"/>
  </sheetPr>
  <dimension ref="A1:AH170"/>
  <sheetViews>
    <sheetView showGridLines="0" zoomScaleNormal="100" zoomScaleSheetLayoutView="100" workbookViewId="0">
      <selection activeCell="V31" sqref="V31"/>
    </sheetView>
  </sheetViews>
  <sheetFormatPr baseColWidth="10" defaultRowHeight="12.75" x14ac:dyDescent="0.2"/>
  <cols>
    <col min="1" max="1" width="1.85546875" style="52" customWidth="1"/>
    <col min="2" max="2" width="19.140625" style="52" customWidth="1"/>
    <col min="3" max="8" width="10.42578125" style="52" customWidth="1"/>
    <col min="9" max="9" width="11.42578125" style="52" customWidth="1"/>
    <col min="10" max="10" width="10.85546875" style="52" customWidth="1"/>
    <col min="11" max="11" width="12.140625" style="52" customWidth="1"/>
    <col min="12" max="12" width="1.7109375" style="3" customWidth="1"/>
    <col min="13" max="13" width="8.7109375" style="81" customWidth="1"/>
    <col min="14" max="16" width="11.42578125" style="42"/>
    <col min="17" max="21" width="11.42578125" style="81"/>
    <col min="22" max="23" width="11.42578125" style="42"/>
    <col min="24" max="16384" width="11.42578125" style="43"/>
  </cols>
  <sheetData>
    <row r="1" spans="1:34" ht="33.75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M1" s="42"/>
    </row>
    <row r="2" spans="1:34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M2" s="42"/>
      <c r="N2" s="112"/>
      <c r="O2" s="88"/>
      <c r="P2" s="265"/>
      <c r="AH2" s="228"/>
    </row>
    <row r="3" spans="1:34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M3" s="42"/>
      <c r="N3" s="112"/>
      <c r="O3" s="88"/>
      <c r="P3" s="265"/>
      <c r="AH3" s="228"/>
    </row>
    <row r="4" spans="1:34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M4" s="42"/>
      <c r="N4" s="112"/>
      <c r="O4" s="88"/>
      <c r="P4" s="265"/>
      <c r="AH4" s="228"/>
    </row>
    <row r="5" spans="1:34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M5" s="42"/>
      <c r="N5" s="112"/>
      <c r="O5" s="88"/>
      <c r="P5" s="265"/>
      <c r="AH5" s="228"/>
    </row>
    <row r="6" spans="1:34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6"/>
      <c r="M6" s="42"/>
      <c r="N6" s="112"/>
      <c r="O6" s="88"/>
      <c r="P6" s="265"/>
      <c r="AH6" s="228"/>
    </row>
    <row r="7" spans="1:34" ht="15" customHeight="1" x14ac:dyDescent="0.2">
      <c r="A7" s="367" t="s">
        <v>142</v>
      </c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46"/>
      <c r="M7" s="42"/>
      <c r="N7" s="112"/>
      <c r="O7" s="88"/>
      <c r="P7" s="265"/>
      <c r="AH7" s="228"/>
    </row>
    <row r="8" spans="1:34" ht="15" customHeight="1" x14ac:dyDescent="0.2">
      <c r="A8" s="44"/>
      <c r="B8" s="348" t="s">
        <v>220</v>
      </c>
      <c r="C8" s="348"/>
      <c r="D8" s="348"/>
      <c r="E8" s="348"/>
      <c r="F8" s="348"/>
      <c r="G8" s="348"/>
      <c r="H8" s="348"/>
      <c r="I8" s="348"/>
      <c r="J8" s="348"/>
      <c r="K8" s="348"/>
      <c r="L8" s="46"/>
      <c r="M8" s="42"/>
      <c r="N8" s="112"/>
      <c r="O8" s="88"/>
      <c r="P8" s="265"/>
      <c r="AH8" s="228"/>
    </row>
    <row r="9" spans="1:34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51"/>
      <c r="L9" s="46"/>
      <c r="M9" s="42"/>
      <c r="N9" s="112"/>
      <c r="O9" s="88"/>
      <c r="P9" s="265"/>
      <c r="R9" s="315" t="s">
        <v>32</v>
      </c>
      <c r="S9" s="280">
        <v>11</v>
      </c>
      <c r="AH9" s="228"/>
    </row>
    <row r="10" spans="1:34" ht="25.5" x14ac:dyDescent="0.2">
      <c r="A10" s="44"/>
      <c r="E10" s="245" t="s">
        <v>208</v>
      </c>
      <c r="F10" s="245" t="s">
        <v>209</v>
      </c>
      <c r="G10" s="230" t="s">
        <v>40</v>
      </c>
      <c r="H10" s="231" t="s">
        <v>210</v>
      </c>
      <c r="L10" s="46"/>
      <c r="M10" s="42"/>
      <c r="N10" s="112"/>
      <c r="O10" s="88"/>
      <c r="P10" s="265"/>
      <c r="AH10" s="228"/>
    </row>
    <row r="11" spans="1:34" x14ac:dyDescent="0.2">
      <c r="A11" s="44"/>
      <c r="E11" s="266">
        <v>2017</v>
      </c>
      <c r="F11" s="267" t="s">
        <v>202</v>
      </c>
      <c r="G11" s="268">
        <v>10.622146118721462</v>
      </c>
      <c r="H11" s="269">
        <v>92.787870538514539</v>
      </c>
      <c r="L11" s="46"/>
      <c r="M11" s="54"/>
      <c r="N11" s="112"/>
      <c r="O11" s="88"/>
      <c r="P11" s="265"/>
      <c r="T11" s="280"/>
      <c r="U11" s="319"/>
      <c r="V11" s="270"/>
      <c r="W11" s="270"/>
      <c r="X11" s="23"/>
      <c r="Y11" s="23"/>
      <c r="Z11" s="23"/>
      <c r="AA11" s="23"/>
      <c r="AB11" s="23"/>
      <c r="AC11" s="23"/>
      <c r="AH11" s="228"/>
    </row>
    <row r="12" spans="1:34" ht="12" customHeight="1" x14ac:dyDescent="0.2">
      <c r="A12" s="44"/>
      <c r="E12" s="271">
        <v>2018</v>
      </c>
      <c r="F12" s="268" t="s">
        <v>202</v>
      </c>
      <c r="G12" s="268">
        <v>6.5063460253841017</v>
      </c>
      <c r="H12" s="269">
        <v>-38.747349615943335</v>
      </c>
      <c r="L12" s="46"/>
      <c r="M12" s="42"/>
      <c r="N12" s="112"/>
      <c r="O12" s="88"/>
      <c r="P12" s="265"/>
      <c r="Q12" s="81">
        <v>2016</v>
      </c>
      <c r="R12" s="309">
        <v>42675</v>
      </c>
      <c r="S12" s="281">
        <v>5.5097585180284483</v>
      </c>
      <c r="AH12" s="228"/>
    </row>
    <row r="13" spans="1:34" x14ac:dyDescent="0.2">
      <c r="A13" s="44"/>
      <c r="E13" s="271">
        <v>2019</v>
      </c>
      <c r="F13" s="268" t="s">
        <v>202</v>
      </c>
      <c r="G13" s="268">
        <v>4.9310839913854991</v>
      </c>
      <c r="H13" s="269">
        <v>-24.211162883941562</v>
      </c>
      <c r="L13" s="46"/>
      <c r="M13" s="91"/>
      <c r="N13" s="112"/>
      <c r="O13" s="88"/>
      <c r="P13" s="265"/>
      <c r="Q13" s="81">
        <v>2017</v>
      </c>
      <c r="R13" s="309">
        <v>43040</v>
      </c>
      <c r="S13" s="281">
        <v>10.622146118721462</v>
      </c>
      <c r="T13" s="316">
        <v>92.787870538514539</v>
      </c>
      <c r="U13" s="310"/>
      <c r="V13" s="138"/>
      <c r="W13" s="138"/>
      <c r="X13" s="228"/>
      <c r="Y13" s="228"/>
      <c r="Z13" s="228"/>
      <c r="AA13" s="228"/>
      <c r="AB13" s="228"/>
      <c r="AC13" s="228"/>
      <c r="AH13" s="228"/>
    </row>
    <row r="14" spans="1:34" x14ac:dyDescent="0.2">
      <c r="A14" s="44"/>
      <c r="E14" s="271">
        <v>2020</v>
      </c>
      <c r="F14" s="268" t="s">
        <v>202</v>
      </c>
      <c r="G14" s="268">
        <v>5.7264150943396226</v>
      </c>
      <c r="H14" s="269">
        <v>16.128930359806294</v>
      </c>
      <c r="L14" s="46"/>
      <c r="M14" s="91"/>
      <c r="N14" s="112"/>
      <c r="O14" s="88"/>
      <c r="P14" s="265"/>
      <c r="Q14" s="81">
        <v>2018</v>
      </c>
      <c r="R14" s="309">
        <v>43405</v>
      </c>
      <c r="S14" s="281">
        <v>6.5063460253841017</v>
      </c>
      <c r="T14" s="316">
        <v>-38.747349615943335</v>
      </c>
      <c r="U14" s="310"/>
      <c r="V14" s="138"/>
      <c r="W14" s="138"/>
      <c r="X14" s="228"/>
      <c r="Y14" s="228"/>
      <c r="Z14" s="228"/>
      <c r="AA14" s="228"/>
      <c r="AB14" s="228"/>
      <c r="AC14" s="228"/>
      <c r="AH14" s="228"/>
    </row>
    <row r="15" spans="1:34" x14ac:dyDescent="0.2">
      <c r="A15" s="44"/>
      <c r="E15" s="271">
        <v>2021</v>
      </c>
      <c r="F15" s="268" t="s">
        <v>202</v>
      </c>
      <c r="G15" s="268">
        <v>5.476005188067445</v>
      </c>
      <c r="H15" s="269">
        <v>-4.372891279217594</v>
      </c>
      <c r="L15" s="46"/>
      <c r="M15" s="91"/>
      <c r="N15" s="112"/>
      <c r="O15" s="88"/>
      <c r="P15" s="265"/>
      <c r="Q15" s="81">
        <v>2019</v>
      </c>
      <c r="R15" s="309">
        <v>43770</v>
      </c>
      <c r="S15" s="281">
        <v>4.9310839913854991</v>
      </c>
      <c r="T15" s="316">
        <v>-24.211162883941562</v>
      </c>
      <c r="U15" s="310"/>
      <c r="V15" s="138"/>
      <c r="W15" s="138"/>
      <c r="X15" s="228"/>
      <c r="Y15" s="228"/>
      <c r="Z15" s="228"/>
      <c r="AA15" s="228"/>
      <c r="AB15" s="228"/>
      <c r="AC15" s="228"/>
      <c r="AH15" s="228"/>
    </row>
    <row r="16" spans="1:34" x14ac:dyDescent="0.2">
      <c r="A16" s="44"/>
      <c r="E16" s="272">
        <v>2022</v>
      </c>
      <c r="F16" s="273" t="s">
        <v>202</v>
      </c>
      <c r="G16" s="273">
        <v>9.1562400762146705</v>
      </c>
      <c r="H16" s="274">
        <v>67.20656321083635</v>
      </c>
      <c r="L16" s="46"/>
      <c r="M16" s="91"/>
      <c r="N16" s="112"/>
      <c r="O16" s="88"/>
      <c r="P16" s="265"/>
      <c r="Q16" s="81">
        <v>2020</v>
      </c>
      <c r="R16" s="309">
        <v>44136</v>
      </c>
      <c r="S16" s="281">
        <v>5.7264150943396226</v>
      </c>
      <c r="T16" s="316">
        <v>16.128930359806294</v>
      </c>
      <c r="U16" s="310"/>
      <c r="V16" s="138"/>
      <c r="W16" s="138"/>
      <c r="X16" s="228"/>
      <c r="Y16" s="228"/>
      <c r="Z16" s="228"/>
      <c r="AA16" s="228"/>
      <c r="AB16" s="228"/>
      <c r="AC16" s="228"/>
      <c r="AH16" s="228"/>
    </row>
    <row r="17" spans="1:34" x14ac:dyDescent="0.2">
      <c r="A17" s="44"/>
      <c r="L17" s="46"/>
      <c r="M17" s="91"/>
      <c r="N17" s="112"/>
      <c r="O17" s="88"/>
      <c r="P17" s="265"/>
      <c r="Q17" s="81">
        <v>2021</v>
      </c>
      <c r="R17" s="309">
        <v>44501</v>
      </c>
      <c r="S17" s="281">
        <v>5.476005188067445</v>
      </c>
      <c r="T17" s="316">
        <v>-4.372891279217594</v>
      </c>
      <c r="U17" s="310"/>
      <c r="V17" s="138"/>
      <c r="W17" s="138"/>
      <c r="X17" s="228"/>
      <c r="Y17" s="228"/>
      <c r="Z17" s="228"/>
      <c r="AA17" s="228"/>
      <c r="AB17" s="228"/>
      <c r="AC17" s="228"/>
      <c r="AH17" s="228"/>
    </row>
    <row r="18" spans="1:34" x14ac:dyDescent="0.2">
      <c r="A18" s="44"/>
      <c r="L18" s="46"/>
      <c r="M18" s="91"/>
      <c r="N18" s="112"/>
      <c r="O18" s="88"/>
      <c r="P18" s="265"/>
      <c r="Q18" s="81">
        <v>2022</v>
      </c>
      <c r="R18" s="309">
        <v>44866</v>
      </c>
      <c r="S18" s="281">
        <v>9.1562400762146705</v>
      </c>
      <c r="T18" s="316">
        <v>67.20656321083635</v>
      </c>
      <c r="U18" s="310"/>
      <c r="V18" s="138"/>
      <c r="W18" s="138"/>
      <c r="X18" s="228"/>
      <c r="Y18" s="228"/>
      <c r="Z18" s="228"/>
      <c r="AA18" s="228"/>
      <c r="AB18" s="228"/>
      <c r="AC18" s="228"/>
      <c r="AH18" s="228"/>
    </row>
    <row r="19" spans="1:34" ht="14.25" x14ac:dyDescent="0.2">
      <c r="A19" s="363" t="s">
        <v>142</v>
      </c>
      <c r="B19" s="363"/>
      <c r="C19" s="363"/>
      <c r="D19" s="363"/>
      <c r="E19" s="363"/>
      <c r="F19" s="363"/>
      <c r="G19" s="363" t="s">
        <v>221</v>
      </c>
      <c r="H19" s="363"/>
      <c r="I19" s="363"/>
      <c r="J19" s="363"/>
      <c r="K19" s="363"/>
      <c r="L19" s="365"/>
      <c r="M19" s="91"/>
      <c r="N19" s="112"/>
      <c r="O19" s="88"/>
      <c r="P19" s="265"/>
      <c r="R19" s="310"/>
      <c r="S19" s="310"/>
      <c r="T19" s="310"/>
      <c r="U19" s="310"/>
      <c r="V19" s="138"/>
      <c r="W19" s="138"/>
      <c r="X19" s="228"/>
      <c r="Y19" s="228"/>
      <c r="Z19" s="228"/>
      <c r="AA19" s="228"/>
      <c r="AB19" s="228"/>
      <c r="AC19" s="228"/>
      <c r="AH19" s="228"/>
    </row>
    <row r="20" spans="1:34" x14ac:dyDescent="0.2">
      <c r="A20" s="347" t="s">
        <v>222</v>
      </c>
      <c r="B20" s="347"/>
      <c r="C20" s="347"/>
      <c r="D20" s="347"/>
      <c r="E20" s="347"/>
      <c r="F20" s="347"/>
      <c r="G20" s="354" t="s">
        <v>213</v>
      </c>
      <c r="H20" s="354"/>
      <c r="I20" s="354"/>
      <c r="J20" s="354"/>
      <c r="K20" s="354"/>
      <c r="L20" s="371"/>
      <c r="M20" s="42"/>
      <c r="N20" s="112"/>
      <c r="O20" s="88"/>
      <c r="P20" s="265"/>
      <c r="AH20" s="228"/>
    </row>
    <row r="21" spans="1:34" x14ac:dyDescent="0.2">
      <c r="A21" s="43"/>
      <c r="B21" s="275"/>
      <c r="C21" s="275"/>
      <c r="D21" s="275"/>
      <c r="E21" s="275"/>
      <c r="F21" s="275"/>
      <c r="G21" s="275"/>
      <c r="H21" s="275"/>
      <c r="I21" s="43"/>
      <c r="J21" s="43"/>
      <c r="K21" s="67"/>
      <c r="L21" s="46"/>
      <c r="M21" s="42"/>
      <c r="N21" s="112"/>
      <c r="O21" s="88"/>
      <c r="P21" s="265"/>
      <c r="AH21" s="228"/>
    </row>
    <row r="22" spans="1:34" x14ac:dyDescent="0.2">
      <c r="A22" s="68"/>
      <c r="C22" s="69"/>
      <c r="D22" s="69"/>
      <c r="E22" s="69"/>
      <c r="F22" s="69"/>
      <c r="G22" s="70"/>
      <c r="H22" s="70"/>
      <c r="I22" s="71"/>
      <c r="J22" s="71"/>
      <c r="K22" s="71"/>
      <c r="L22" s="46"/>
      <c r="M22" s="42"/>
      <c r="N22" s="112"/>
      <c r="O22" s="88"/>
      <c r="P22" s="265"/>
      <c r="AH22" s="228"/>
    </row>
    <row r="23" spans="1:34" x14ac:dyDescent="0.2">
      <c r="A23" s="68"/>
      <c r="C23" s="69"/>
      <c r="D23" s="69"/>
      <c r="E23" s="69"/>
      <c r="F23" s="69"/>
      <c r="G23" s="70"/>
      <c r="H23" s="70"/>
      <c r="I23" s="71"/>
      <c r="J23" s="71"/>
      <c r="K23" s="71"/>
      <c r="L23" s="46"/>
      <c r="M23" s="42"/>
      <c r="N23" s="112"/>
      <c r="O23" s="88"/>
      <c r="P23" s="265"/>
      <c r="AH23" s="228"/>
    </row>
    <row r="24" spans="1:34" x14ac:dyDescent="0.2">
      <c r="A24" s="68"/>
      <c r="C24" s="69"/>
      <c r="D24" s="69"/>
      <c r="E24" s="69"/>
      <c r="F24" s="69"/>
      <c r="G24" s="70"/>
      <c r="H24" s="70"/>
      <c r="I24" s="71"/>
      <c r="J24" s="71"/>
      <c r="K24" s="71"/>
      <c r="L24" s="46"/>
      <c r="M24" s="42"/>
      <c r="N24" s="112"/>
      <c r="O24" s="88"/>
      <c r="P24" s="265"/>
      <c r="AH24" s="228"/>
    </row>
    <row r="25" spans="1:34" x14ac:dyDescent="0.2">
      <c r="A25" s="68"/>
      <c r="C25" s="69"/>
      <c r="D25" s="69"/>
      <c r="E25" s="69"/>
      <c r="F25" s="69"/>
      <c r="G25" s="70"/>
      <c r="H25" s="70"/>
      <c r="I25" s="71"/>
      <c r="J25" s="71"/>
      <c r="K25" s="71"/>
      <c r="L25" s="46"/>
      <c r="M25" s="42"/>
      <c r="N25" s="112"/>
      <c r="O25" s="88"/>
      <c r="P25" s="265"/>
      <c r="AH25" s="228"/>
    </row>
    <row r="26" spans="1:34" x14ac:dyDescent="0.2">
      <c r="A26" s="68"/>
      <c r="C26" s="69"/>
      <c r="D26" s="69"/>
      <c r="E26" s="69"/>
      <c r="F26" s="69"/>
      <c r="G26" s="70"/>
      <c r="H26" s="70"/>
      <c r="I26" s="71"/>
      <c r="J26" s="71"/>
      <c r="K26" s="71"/>
      <c r="L26" s="46"/>
      <c r="M26" s="42"/>
      <c r="N26" s="112"/>
      <c r="O26" s="88"/>
      <c r="P26" s="265"/>
      <c r="AH26" s="228"/>
    </row>
    <row r="27" spans="1:34" x14ac:dyDescent="0.2">
      <c r="A27" s="68"/>
      <c r="C27" s="69"/>
      <c r="D27" s="69"/>
      <c r="E27" s="69"/>
      <c r="F27" s="69"/>
      <c r="G27" s="70"/>
      <c r="H27" s="70"/>
      <c r="I27" s="71"/>
      <c r="J27" s="71"/>
      <c r="K27" s="71"/>
      <c r="L27" s="46"/>
      <c r="M27" s="42"/>
      <c r="N27" s="112"/>
      <c r="O27" s="88"/>
      <c r="P27" s="265"/>
      <c r="AH27" s="228"/>
    </row>
    <row r="28" spans="1:34" x14ac:dyDescent="0.2">
      <c r="A28" s="68"/>
      <c r="C28" s="69"/>
      <c r="D28" s="69"/>
      <c r="E28" s="69"/>
      <c r="F28" s="69"/>
      <c r="G28" s="70"/>
      <c r="H28" s="70"/>
      <c r="I28" s="71"/>
      <c r="J28" s="71"/>
      <c r="K28" s="71"/>
      <c r="L28" s="46"/>
      <c r="M28" s="42"/>
      <c r="N28" s="112"/>
      <c r="O28" s="88"/>
      <c r="P28" s="265"/>
      <c r="AH28" s="228"/>
    </row>
    <row r="29" spans="1:34" x14ac:dyDescent="0.2">
      <c r="A29" s="68"/>
      <c r="C29" s="69"/>
      <c r="D29" s="69"/>
      <c r="E29" s="69"/>
      <c r="F29" s="69"/>
      <c r="G29" s="70"/>
      <c r="H29" s="70"/>
      <c r="I29" s="71"/>
      <c r="J29" s="71"/>
      <c r="K29" s="71"/>
      <c r="L29" s="46"/>
      <c r="M29" s="42"/>
      <c r="N29" s="112"/>
      <c r="O29" s="88"/>
      <c r="P29" s="265"/>
      <c r="AH29" s="228"/>
    </row>
    <row r="30" spans="1:34" x14ac:dyDescent="0.2">
      <c r="A30" s="68"/>
      <c r="C30" s="69"/>
      <c r="D30" s="69"/>
      <c r="E30" s="69"/>
      <c r="F30" s="69"/>
      <c r="G30" s="70"/>
      <c r="H30" s="70"/>
      <c r="I30" s="71"/>
      <c r="J30" s="71"/>
      <c r="K30" s="71"/>
      <c r="L30" s="46"/>
      <c r="M30" s="42"/>
      <c r="N30" s="112"/>
      <c r="O30" s="88"/>
      <c r="P30" s="265"/>
      <c r="AH30" s="228"/>
    </row>
    <row r="31" spans="1:34" x14ac:dyDescent="0.2">
      <c r="A31" s="68"/>
      <c r="C31" s="69"/>
      <c r="D31" s="69"/>
      <c r="E31" s="69"/>
      <c r="F31" s="69"/>
      <c r="G31" s="70"/>
      <c r="H31" s="70"/>
      <c r="I31" s="71"/>
      <c r="J31" s="71"/>
      <c r="K31" s="71"/>
      <c r="L31" s="46"/>
      <c r="M31" s="42"/>
      <c r="N31" s="112"/>
      <c r="O31" s="88"/>
      <c r="P31" s="265"/>
      <c r="AH31" s="228"/>
    </row>
    <row r="32" spans="1:34" x14ac:dyDescent="0.2">
      <c r="A32" s="15"/>
      <c r="C32" s="69"/>
      <c r="D32" s="69"/>
      <c r="E32" s="69"/>
      <c r="F32" s="69"/>
      <c r="G32" s="70"/>
      <c r="H32" s="70"/>
      <c r="I32" s="71"/>
      <c r="J32" s="71"/>
      <c r="K32" s="71"/>
      <c r="L32" s="46"/>
      <c r="M32" s="42"/>
      <c r="N32" s="112"/>
      <c r="O32" s="88"/>
      <c r="P32" s="265"/>
      <c r="AH32" s="228"/>
    </row>
    <row r="33" spans="1:34" x14ac:dyDescent="0.2">
      <c r="A33" s="15"/>
      <c r="B33" s="66"/>
      <c r="C33" s="70"/>
      <c r="D33" s="70"/>
      <c r="E33" s="70"/>
      <c r="F33" s="70"/>
      <c r="G33" s="70"/>
      <c r="H33" s="70"/>
      <c r="I33" s="74"/>
      <c r="J33" s="74"/>
      <c r="K33" s="74"/>
      <c r="L33" s="46"/>
      <c r="M33" s="42"/>
      <c r="N33" s="112"/>
      <c r="O33" s="88"/>
      <c r="P33" s="265"/>
      <c r="AH33" s="228"/>
    </row>
    <row r="34" spans="1:34" s="78" customFormat="1" x14ac:dyDescent="0.2">
      <c r="A34" s="202" t="s">
        <v>192</v>
      </c>
      <c r="B34" s="1"/>
      <c r="C34" s="1"/>
      <c r="D34" s="89"/>
      <c r="E34" s="89"/>
      <c r="F34" s="70"/>
      <c r="G34" s="70"/>
      <c r="H34" s="70"/>
      <c r="I34" s="74"/>
      <c r="J34" s="74"/>
      <c r="K34" s="74"/>
      <c r="L34" s="93"/>
      <c r="M34" s="42"/>
      <c r="N34" s="112"/>
      <c r="O34" s="88"/>
      <c r="P34" s="265"/>
      <c r="Q34" s="81"/>
      <c r="R34" s="81"/>
      <c r="S34" s="81"/>
      <c r="T34" s="81"/>
      <c r="U34" s="81"/>
      <c r="V34" s="42"/>
      <c r="W34" s="42"/>
      <c r="AE34" s="43"/>
      <c r="AF34" s="43"/>
      <c r="AG34" s="43"/>
      <c r="AH34" s="228"/>
    </row>
    <row r="35" spans="1:34" s="42" customFormat="1" x14ac:dyDescent="0.2">
      <c r="A35" s="197" t="s">
        <v>179</v>
      </c>
      <c r="B35" s="10"/>
      <c r="C35" s="10"/>
      <c r="D35" s="13"/>
      <c r="E35" s="13"/>
      <c r="F35" s="75"/>
      <c r="G35" s="75"/>
      <c r="H35" s="75"/>
      <c r="I35" s="75"/>
      <c r="J35" s="75"/>
      <c r="K35" s="75"/>
      <c r="L35" s="94"/>
      <c r="N35" s="112"/>
      <c r="O35" s="88"/>
      <c r="P35" s="265"/>
      <c r="Q35" s="81"/>
      <c r="R35" s="81"/>
      <c r="S35" s="81"/>
      <c r="T35" s="81"/>
      <c r="U35" s="81"/>
      <c r="AE35" s="43"/>
      <c r="AF35" s="43"/>
      <c r="AG35" s="43"/>
      <c r="AH35" s="228"/>
    </row>
    <row r="36" spans="1:34" s="42" customFormat="1" x14ac:dyDescent="0.2">
      <c r="A36" s="79"/>
      <c r="B36" s="1"/>
      <c r="C36" s="1"/>
      <c r="D36" s="1"/>
      <c r="E36" s="1"/>
      <c r="F36" s="77"/>
      <c r="G36" s="77"/>
      <c r="H36" s="77"/>
      <c r="I36" s="77"/>
      <c r="J36" s="77"/>
      <c r="K36" s="77"/>
      <c r="L36" s="1"/>
      <c r="N36" s="112"/>
      <c r="O36" s="88"/>
      <c r="P36" s="265"/>
      <c r="Q36" s="81"/>
      <c r="R36" s="81"/>
      <c r="S36" s="81"/>
      <c r="T36" s="81"/>
      <c r="U36" s="81"/>
      <c r="AE36" s="43"/>
      <c r="AF36" s="43"/>
      <c r="AG36" s="43"/>
      <c r="AH36" s="228"/>
    </row>
    <row r="37" spans="1:34" s="42" customFormat="1" x14ac:dyDescent="0.2">
      <c r="A37" s="79"/>
      <c r="D37" s="80"/>
      <c r="E37" s="80"/>
      <c r="F37" s="1"/>
      <c r="G37" s="1"/>
      <c r="H37" s="1"/>
      <c r="I37" s="80"/>
      <c r="J37" s="1"/>
      <c r="K37" s="1"/>
      <c r="L37" s="1"/>
      <c r="N37" s="112"/>
      <c r="O37" s="88"/>
      <c r="P37" s="265"/>
      <c r="Q37" s="81"/>
      <c r="R37" s="81"/>
      <c r="S37" s="81"/>
      <c r="T37" s="81"/>
      <c r="U37" s="81"/>
      <c r="AE37" s="43"/>
      <c r="AF37" s="43"/>
      <c r="AG37" s="43"/>
      <c r="AH37" s="228"/>
    </row>
    <row r="38" spans="1:34" s="42" customFormat="1" x14ac:dyDescent="0.2">
      <c r="A38" s="79"/>
      <c r="E38" s="80"/>
      <c r="F38" s="1"/>
      <c r="G38" s="1"/>
      <c r="H38" s="1"/>
      <c r="I38" s="80"/>
      <c r="J38" s="1"/>
      <c r="K38" s="1"/>
      <c r="L38" s="1"/>
      <c r="N38" s="112"/>
      <c r="O38" s="88"/>
      <c r="P38" s="265"/>
      <c r="Q38" s="81"/>
      <c r="R38" s="81"/>
      <c r="S38" s="81"/>
      <c r="T38" s="81"/>
      <c r="U38" s="81"/>
      <c r="AE38" s="43"/>
      <c r="AF38" s="43"/>
      <c r="AG38" s="43"/>
      <c r="AH38" s="228"/>
    </row>
    <row r="39" spans="1:34" s="42" customFormat="1" x14ac:dyDescent="0.2">
      <c r="A39" s="79"/>
      <c r="E39" s="80"/>
      <c r="F39" s="1"/>
      <c r="G39" s="1"/>
      <c r="H39" s="1"/>
      <c r="I39" s="80"/>
      <c r="J39" s="1"/>
      <c r="K39" s="1"/>
      <c r="L39" s="1"/>
      <c r="N39" s="112"/>
      <c r="O39" s="88"/>
      <c r="P39" s="265"/>
      <c r="Q39" s="81"/>
      <c r="R39" s="81"/>
      <c r="S39" s="81"/>
      <c r="T39" s="81"/>
      <c r="U39" s="81"/>
      <c r="AE39" s="43"/>
      <c r="AF39" s="43"/>
      <c r="AG39" s="43"/>
      <c r="AH39" s="228"/>
    </row>
    <row r="40" spans="1:34" s="42" customFormat="1" x14ac:dyDescent="0.2">
      <c r="A40" s="79"/>
      <c r="E40" s="80"/>
      <c r="F40" s="1"/>
      <c r="G40" s="1"/>
      <c r="H40" s="1"/>
      <c r="I40" s="80"/>
      <c r="J40" s="1"/>
      <c r="K40" s="1"/>
      <c r="L40" s="1"/>
      <c r="N40" s="112"/>
      <c r="O40" s="88"/>
      <c r="P40" s="265"/>
      <c r="Q40" s="81"/>
      <c r="R40" s="81"/>
      <c r="S40" s="81"/>
      <c r="T40" s="81"/>
      <c r="U40" s="81"/>
      <c r="AE40" s="43"/>
      <c r="AF40" s="43"/>
      <c r="AG40" s="43"/>
      <c r="AH40" s="228"/>
    </row>
    <row r="41" spans="1:34" s="42" customFormat="1" x14ac:dyDescent="0.2">
      <c r="A41" s="79"/>
      <c r="E41" s="80"/>
      <c r="F41" s="1"/>
      <c r="G41" s="1"/>
      <c r="H41" s="1"/>
      <c r="I41" s="80"/>
      <c r="J41" s="1"/>
      <c r="K41" s="1"/>
      <c r="L41" s="1"/>
      <c r="N41" s="112"/>
      <c r="O41" s="88"/>
      <c r="P41" s="265"/>
      <c r="Q41" s="81"/>
      <c r="R41" s="81"/>
      <c r="S41" s="81"/>
      <c r="T41" s="81"/>
      <c r="U41" s="81"/>
      <c r="AE41" s="43"/>
      <c r="AF41" s="43"/>
      <c r="AG41" s="43"/>
      <c r="AH41" s="228"/>
    </row>
    <row r="42" spans="1:34" s="42" customFormat="1" x14ac:dyDescent="0.2">
      <c r="A42" s="79"/>
      <c r="E42" s="80"/>
      <c r="F42" s="1"/>
      <c r="G42" s="1"/>
      <c r="H42" s="1"/>
      <c r="I42" s="80"/>
      <c r="J42" s="1"/>
      <c r="K42" s="1"/>
      <c r="L42" s="1"/>
      <c r="N42" s="112"/>
      <c r="O42" s="88"/>
      <c r="P42" s="265"/>
      <c r="Q42" s="81"/>
      <c r="R42" s="81"/>
      <c r="S42" s="81"/>
      <c r="T42" s="81"/>
      <c r="U42" s="81"/>
      <c r="AE42" s="43"/>
      <c r="AF42" s="43"/>
      <c r="AG42" s="43"/>
      <c r="AH42" s="228"/>
    </row>
    <row r="43" spans="1:34" s="42" customFormat="1" x14ac:dyDescent="0.2">
      <c r="A43" s="79"/>
      <c r="E43" s="80"/>
      <c r="F43" s="1"/>
      <c r="G43" s="1"/>
      <c r="H43" s="1"/>
      <c r="I43" s="80"/>
      <c r="J43" s="1"/>
      <c r="K43" s="1"/>
      <c r="L43" s="1"/>
      <c r="N43" s="112"/>
      <c r="O43" s="88"/>
      <c r="P43" s="265"/>
      <c r="Q43" s="81"/>
      <c r="R43" s="81"/>
      <c r="S43" s="81"/>
      <c r="T43" s="81"/>
      <c r="U43" s="81"/>
      <c r="AE43" s="43"/>
      <c r="AF43" s="43"/>
      <c r="AG43" s="43"/>
      <c r="AH43" s="228"/>
    </row>
    <row r="44" spans="1:34" s="42" customFormat="1" x14ac:dyDescent="0.2">
      <c r="A44" s="79"/>
      <c r="E44" s="80"/>
      <c r="F44" s="1"/>
      <c r="G44" s="1"/>
      <c r="H44" s="1"/>
      <c r="I44" s="80"/>
      <c r="J44" s="1"/>
      <c r="K44" s="1"/>
      <c r="L44" s="1"/>
      <c r="N44" s="112"/>
      <c r="O44" s="88"/>
      <c r="P44" s="265"/>
      <c r="Q44" s="81"/>
      <c r="R44" s="81"/>
      <c r="S44" s="81"/>
      <c r="T44" s="81"/>
      <c r="U44" s="81"/>
      <c r="AE44" s="43"/>
      <c r="AF44" s="43"/>
      <c r="AG44" s="43"/>
      <c r="AH44" s="228"/>
    </row>
    <row r="45" spans="1:34" s="42" customFormat="1" x14ac:dyDescent="0.2">
      <c r="A45" s="79"/>
      <c r="E45" s="80"/>
      <c r="F45" s="1"/>
      <c r="G45" s="1"/>
      <c r="H45" s="1"/>
      <c r="I45" s="80"/>
      <c r="J45" s="1"/>
      <c r="K45" s="1"/>
      <c r="L45" s="1"/>
      <c r="N45" s="112"/>
      <c r="O45" s="88"/>
      <c r="P45" s="265"/>
      <c r="Q45" s="81"/>
      <c r="R45" s="81"/>
      <c r="S45" s="81"/>
      <c r="T45" s="81"/>
      <c r="U45" s="81"/>
      <c r="AE45" s="43"/>
      <c r="AF45" s="43"/>
      <c r="AG45" s="43"/>
      <c r="AH45" s="228"/>
    </row>
    <row r="46" spans="1:34" s="42" customFormat="1" x14ac:dyDescent="0.2">
      <c r="A46" s="79"/>
      <c r="E46" s="80"/>
      <c r="F46" s="1"/>
      <c r="G46" s="1"/>
      <c r="H46" s="1"/>
      <c r="I46" s="80"/>
      <c r="J46" s="1"/>
      <c r="K46" s="1"/>
      <c r="L46" s="1"/>
      <c r="N46" s="112"/>
      <c r="O46" s="88"/>
      <c r="P46" s="265"/>
      <c r="Q46" s="81"/>
      <c r="R46" s="81"/>
      <c r="S46" s="81"/>
      <c r="T46" s="81"/>
      <c r="U46" s="81"/>
      <c r="AE46" s="43"/>
      <c r="AF46" s="43"/>
      <c r="AG46" s="43"/>
      <c r="AH46" s="228"/>
    </row>
    <row r="47" spans="1:34" s="42" customFormat="1" x14ac:dyDescent="0.2">
      <c r="A47" s="79"/>
      <c r="E47" s="80"/>
      <c r="F47" s="1"/>
      <c r="G47" s="1"/>
      <c r="H47" s="1"/>
      <c r="I47" s="80"/>
      <c r="J47" s="1"/>
      <c r="K47" s="1"/>
      <c r="L47" s="1"/>
      <c r="N47" s="112"/>
      <c r="O47" s="88"/>
      <c r="P47" s="265"/>
      <c r="Q47" s="81"/>
      <c r="R47" s="81"/>
      <c r="S47" s="81"/>
      <c r="T47" s="81"/>
      <c r="U47" s="81"/>
      <c r="AE47" s="43"/>
      <c r="AF47" s="43"/>
      <c r="AG47" s="43"/>
      <c r="AH47" s="228"/>
    </row>
    <row r="48" spans="1:34" s="42" customFormat="1" x14ac:dyDescent="0.2">
      <c r="A48" s="79"/>
      <c r="E48" s="80"/>
      <c r="F48" s="1"/>
      <c r="G48" s="1"/>
      <c r="H48" s="1"/>
      <c r="I48" s="80"/>
      <c r="J48" s="1"/>
      <c r="K48" s="1"/>
      <c r="L48" s="1"/>
      <c r="N48" s="112"/>
      <c r="O48" s="88"/>
      <c r="P48" s="265"/>
      <c r="Q48" s="81"/>
      <c r="R48" s="81"/>
      <c r="S48" s="81"/>
      <c r="T48" s="81"/>
      <c r="U48" s="81"/>
      <c r="AE48" s="43"/>
      <c r="AF48" s="43"/>
      <c r="AG48" s="43"/>
      <c r="AH48" s="228"/>
    </row>
    <row r="49" spans="1:34" s="42" customFormat="1" x14ac:dyDescent="0.2">
      <c r="A49" s="79"/>
      <c r="E49" s="80"/>
      <c r="F49" s="1"/>
      <c r="G49" s="1"/>
      <c r="H49" s="1"/>
      <c r="I49" s="80"/>
      <c r="J49" s="1"/>
      <c r="K49" s="1"/>
      <c r="L49" s="1"/>
      <c r="N49" s="112"/>
      <c r="O49" s="88"/>
      <c r="P49" s="265"/>
      <c r="Q49" s="81"/>
      <c r="R49" s="81"/>
      <c r="S49" s="81"/>
      <c r="T49" s="81"/>
      <c r="U49" s="81"/>
      <c r="AE49" s="43"/>
      <c r="AF49" s="43"/>
      <c r="AG49" s="43"/>
      <c r="AH49" s="228"/>
    </row>
    <row r="50" spans="1:34" s="42" customFormat="1" x14ac:dyDescent="0.2">
      <c r="A50" s="79"/>
      <c r="E50" s="80"/>
      <c r="F50" s="1"/>
      <c r="G50" s="1"/>
      <c r="H50" s="1"/>
      <c r="I50" s="80"/>
      <c r="J50" s="1"/>
      <c r="K50" s="1"/>
      <c r="L50" s="1"/>
      <c r="N50" s="112"/>
      <c r="O50" s="88"/>
      <c r="P50" s="265"/>
      <c r="Q50" s="81"/>
      <c r="R50" s="81"/>
      <c r="S50" s="81"/>
      <c r="T50" s="81"/>
      <c r="U50" s="81"/>
      <c r="AE50" s="43"/>
      <c r="AF50" s="43"/>
      <c r="AG50" s="43"/>
      <c r="AH50" s="228"/>
    </row>
    <row r="51" spans="1:34" s="42" customFormat="1" x14ac:dyDescent="0.2">
      <c r="A51" s="79"/>
      <c r="E51" s="80"/>
      <c r="F51" s="1"/>
      <c r="G51" s="1"/>
      <c r="H51" s="1"/>
      <c r="I51" s="80"/>
      <c r="J51" s="1"/>
      <c r="K51" s="1"/>
      <c r="L51" s="1"/>
      <c r="N51" s="112"/>
      <c r="O51" s="88"/>
      <c r="P51" s="265"/>
      <c r="Q51" s="81"/>
      <c r="R51" s="81"/>
      <c r="S51" s="81"/>
      <c r="T51" s="81"/>
      <c r="U51" s="81"/>
      <c r="AE51" s="43"/>
      <c r="AF51" s="43"/>
      <c r="AG51" s="43"/>
      <c r="AH51" s="228"/>
    </row>
    <row r="52" spans="1:34" s="42" customFormat="1" x14ac:dyDescent="0.2">
      <c r="A52" s="79"/>
      <c r="E52" s="80"/>
      <c r="F52" s="1"/>
      <c r="G52" s="1"/>
      <c r="H52" s="1"/>
      <c r="I52" s="80"/>
      <c r="J52" s="1"/>
      <c r="K52" s="1"/>
      <c r="L52" s="1"/>
      <c r="N52" s="112"/>
      <c r="O52" s="88"/>
      <c r="P52" s="265"/>
      <c r="Q52" s="81"/>
      <c r="R52" s="81"/>
      <c r="S52" s="81"/>
      <c r="T52" s="81"/>
      <c r="U52" s="81"/>
      <c r="AE52" s="43"/>
      <c r="AF52" s="43"/>
      <c r="AG52" s="43"/>
      <c r="AH52" s="228"/>
    </row>
    <row r="53" spans="1:34" s="42" customFormat="1" x14ac:dyDescent="0.2">
      <c r="A53" s="79"/>
      <c r="E53" s="80"/>
      <c r="F53" s="1"/>
      <c r="G53" s="1"/>
      <c r="H53" s="1"/>
      <c r="I53" s="80"/>
      <c r="J53" s="1"/>
      <c r="K53" s="1"/>
      <c r="L53" s="1"/>
      <c r="N53" s="112"/>
      <c r="O53" s="88"/>
      <c r="P53" s="265"/>
      <c r="Q53" s="81"/>
      <c r="R53" s="81"/>
      <c r="S53" s="81"/>
      <c r="T53" s="81"/>
      <c r="U53" s="81"/>
      <c r="AE53" s="43"/>
      <c r="AF53" s="43"/>
      <c r="AG53" s="43"/>
      <c r="AH53" s="228"/>
    </row>
    <row r="54" spans="1:34" s="42" customFormat="1" x14ac:dyDescent="0.2">
      <c r="A54" s="79"/>
      <c r="E54" s="80"/>
      <c r="F54" s="1"/>
      <c r="G54" s="1"/>
      <c r="H54" s="1"/>
      <c r="I54" s="80"/>
      <c r="J54" s="1"/>
      <c r="K54" s="1"/>
      <c r="L54" s="1"/>
      <c r="N54" s="112"/>
      <c r="O54" s="88"/>
      <c r="P54" s="265"/>
      <c r="Q54" s="81"/>
      <c r="R54" s="81"/>
      <c r="S54" s="81"/>
      <c r="T54" s="81"/>
      <c r="U54" s="81"/>
      <c r="AE54" s="43"/>
      <c r="AF54" s="43"/>
      <c r="AG54" s="43"/>
      <c r="AH54" s="228"/>
    </row>
    <row r="55" spans="1:34" s="42" customFormat="1" x14ac:dyDescent="0.2">
      <c r="A55" s="79"/>
      <c r="E55" s="80"/>
      <c r="F55" s="1"/>
      <c r="G55" s="1"/>
      <c r="H55" s="1"/>
      <c r="I55" s="80"/>
      <c r="J55" s="1"/>
      <c r="K55" s="1"/>
      <c r="L55" s="1"/>
      <c r="N55" s="112"/>
      <c r="O55" s="88"/>
      <c r="P55" s="265"/>
      <c r="Q55" s="81"/>
      <c r="R55" s="81"/>
      <c r="S55" s="81"/>
      <c r="T55" s="81"/>
      <c r="U55" s="81"/>
      <c r="AE55" s="43"/>
      <c r="AF55" s="43"/>
      <c r="AG55" s="43"/>
      <c r="AH55" s="228"/>
    </row>
    <row r="56" spans="1:34" s="42" customFormat="1" x14ac:dyDescent="0.2">
      <c r="A56" s="79"/>
      <c r="E56" s="80"/>
      <c r="F56" s="1"/>
      <c r="G56" s="1"/>
      <c r="H56" s="1"/>
      <c r="I56" s="80"/>
      <c r="J56" s="1"/>
      <c r="K56" s="1"/>
      <c r="L56" s="1"/>
      <c r="N56" s="112"/>
      <c r="O56" s="88"/>
      <c r="P56" s="265"/>
      <c r="Q56" s="81"/>
      <c r="R56" s="81"/>
      <c r="S56" s="81"/>
      <c r="T56" s="81"/>
      <c r="U56" s="81"/>
      <c r="AE56" s="43"/>
      <c r="AF56" s="43"/>
      <c r="AG56" s="43"/>
      <c r="AH56" s="228"/>
    </row>
    <row r="57" spans="1:34" s="42" customFormat="1" x14ac:dyDescent="0.2">
      <c r="A57" s="79"/>
      <c r="E57" s="80"/>
      <c r="F57" s="1"/>
      <c r="G57" s="1"/>
      <c r="H57" s="1"/>
      <c r="I57" s="80"/>
      <c r="J57" s="1"/>
      <c r="K57" s="1"/>
      <c r="L57" s="1"/>
      <c r="N57" s="112"/>
      <c r="O57" s="88"/>
      <c r="P57" s="265"/>
      <c r="Q57" s="81"/>
      <c r="R57" s="81"/>
      <c r="S57" s="81"/>
      <c r="T57" s="81"/>
      <c r="U57" s="81"/>
      <c r="AE57" s="43"/>
      <c r="AF57" s="43"/>
      <c r="AG57" s="43"/>
      <c r="AH57" s="228"/>
    </row>
    <row r="58" spans="1:34" s="42" customFormat="1" x14ac:dyDescent="0.2">
      <c r="A58" s="79"/>
      <c r="E58" s="80"/>
      <c r="F58" s="1"/>
      <c r="G58" s="1"/>
      <c r="H58" s="1"/>
      <c r="I58" s="80"/>
      <c r="J58" s="1"/>
      <c r="K58" s="1"/>
      <c r="L58" s="1"/>
      <c r="N58" s="112"/>
      <c r="O58" s="88"/>
      <c r="P58" s="265"/>
      <c r="Q58" s="81"/>
      <c r="R58" s="81"/>
      <c r="S58" s="81"/>
      <c r="T58" s="81"/>
      <c r="U58" s="81"/>
      <c r="AE58" s="43"/>
      <c r="AF58" s="43"/>
      <c r="AG58" s="43"/>
      <c r="AH58" s="228"/>
    </row>
    <row r="59" spans="1:34" s="42" customFormat="1" x14ac:dyDescent="0.2">
      <c r="A59" s="79"/>
      <c r="E59" s="80"/>
      <c r="F59" s="1"/>
      <c r="G59" s="1"/>
      <c r="H59" s="1"/>
      <c r="I59" s="80"/>
      <c r="J59" s="1"/>
      <c r="K59" s="1"/>
      <c r="L59" s="1"/>
      <c r="N59" s="112"/>
      <c r="P59" s="265"/>
      <c r="Q59" s="81"/>
      <c r="R59" s="81"/>
      <c r="S59" s="81"/>
      <c r="T59" s="81"/>
      <c r="U59" s="81"/>
    </row>
    <row r="60" spans="1:34" s="42" customFormat="1" x14ac:dyDescent="0.2">
      <c r="A60" s="79"/>
      <c r="E60" s="80"/>
      <c r="F60" s="1"/>
      <c r="G60" s="1"/>
      <c r="H60" s="1"/>
      <c r="I60" s="80"/>
      <c r="J60" s="1"/>
      <c r="K60" s="1"/>
      <c r="L60" s="1"/>
      <c r="N60" s="112"/>
      <c r="P60" s="265"/>
      <c r="Q60" s="81"/>
      <c r="R60" s="81"/>
      <c r="S60" s="81"/>
      <c r="T60" s="81"/>
      <c r="U60" s="81"/>
    </row>
    <row r="61" spans="1:34" s="42" customFormat="1" x14ac:dyDescent="0.2">
      <c r="A61" s="79"/>
      <c r="E61" s="80"/>
      <c r="F61" s="1"/>
      <c r="G61" s="1"/>
      <c r="H61" s="1"/>
      <c r="I61" s="80"/>
      <c r="J61" s="1"/>
      <c r="K61" s="1"/>
      <c r="L61" s="1"/>
      <c r="N61" s="112"/>
      <c r="P61" s="265"/>
      <c r="Q61" s="81"/>
      <c r="R61" s="81"/>
      <c r="S61" s="81"/>
      <c r="T61" s="81"/>
      <c r="U61" s="81"/>
    </row>
    <row r="62" spans="1:34" s="42" customFormat="1" x14ac:dyDescent="0.2">
      <c r="A62" s="79"/>
      <c r="E62" s="80"/>
      <c r="F62" s="1"/>
      <c r="G62" s="1"/>
      <c r="H62" s="1"/>
      <c r="I62" s="80"/>
      <c r="J62" s="1"/>
      <c r="K62" s="1"/>
      <c r="L62" s="1"/>
      <c r="N62" s="112"/>
      <c r="P62" s="265"/>
      <c r="Q62" s="81"/>
      <c r="R62" s="81"/>
      <c r="S62" s="81"/>
      <c r="T62" s="81"/>
      <c r="U62" s="81"/>
    </row>
    <row r="63" spans="1:34" s="42" customFormat="1" x14ac:dyDescent="0.2">
      <c r="A63" s="80"/>
      <c r="E63" s="80"/>
      <c r="F63" s="1"/>
      <c r="G63" s="1"/>
      <c r="H63" s="1"/>
      <c r="I63" s="80"/>
      <c r="J63" s="1"/>
      <c r="K63" s="1"/>
      <c r="L63" s="1"/>
      <c r="N63" s="112"/>
      <c r="P63" s="265"/>
      <c r="Q63" s="81"/>
      <c r="R63" s="81"/>
      <c r="S63" s="81"/>
      <c r="T63" s="81"/>
      <c r="U63" s="81"/>
    </row>
    <row r="64" spans="1:34" s="42" customFormat="1" x14ac:dyDescent="0.2">
      <c r="A64" s="80"/>
      <c r="E64" s="80"/>
      <c r="F64" s="1"/>
      <c r="G64" s="1"/>
      <c r="H64" s="1"/>
      <c r="I64" s="80"/>
      <c r="J64" s="1"/>
      <c r="K64" s="1"/>
      <c r="L64" s="1"/>
      <c r="N64" s="112"/>
      <c r="P64" s="265"/>
      <c r="Q64" s="81"/>
      <c r="R64" s="81"/>
      <c r="S64" s="81"/>
      <c r="T64" s="81"/>
      <c r="U64" s="81"/>
    </row>
    <row r="65" spans="1:21" s="42" customFormat="1" x14ac:dyDescent="0.2">
      <c r="A65" s="80"/>
      <c r="E65" s="80"/>
      <c r="F65" s="1"/>
      <c r="G65" s="1"/>
      <c r="H65" s="1"/>
      <c r="I65" s="80"/>
      <c r="J65" s="1"/>
      <c r="K65" s="1"/>
      <c r="L65" s="1"/>
      <c r="N65" s="112"/>
      <c r="P65" s="265"/>
      <c r="Q65" s="81"/>
      <c r="R65" s="81"/>
      <c r="S65" s="81"/>
      <c r="T65" s="81"/>
      <c r="U65" s="81"/>
    </row>
    <row r="66" spans="1:21" s="42" customFormat="1" x14ac:dyDescent="0.2">
      <c r="A66" s="80"/>
      <c r="E66" s="80"/>
      <c r="F66" s="1"/>
      <c r="G66" s="1"/>
      <c r="H66" s="1"/>
      <c r="I66" s="80"/>
      <c r="J66" s="1"/>
      <c r="K66" s="1"/>
      <c r="L66" s="1"/>
      <c r="N66" s="112"/>
      <c r="P66" s="265"/>
      <c r="Q66" s="81"/>
      <c r="R66" s="81"/>
      <c r="S66" s="81"/>
      <c r="T66" s="81"/>
      <c r="U66" s="81"/>
    </row>
    <row r="67" spans="1:21" s="42" customFormat="1" x14ac:dyDescent="0.2">
      <c r="A67" s="80"/>
      <c r="E67" s="80"/>
      <c r="F67" s="1"/>
      <c r="G67" s="1"/>
      <c r="H67" s="1"/>
      <c r="I67" s="80"/>
      <c r="J67" s="1"/>
      <c r="K67" s="1"/>
      <c r="L67" s="1"/>
      <c r="N67" s="112"/>
      <c r="P67" s="265"/>
      <c r="Q67" s="81"/>
      <c r="R67" s="81"/>
      <c r="S67" s="81"/>
      <c r="T67" s="81"/>
      <c r="U67" s="81"/>
    </row>
    <row r="68" spans="1:21" s="42" customFormat="1" x14ac:dyDescent="0.2">
      <c r="A68" s="80"/>
      <c r="E68" s="80"/>
      <c r="F68" s="1"/>
      <c r="G68" s="1"/>
      <c r="H68" s="1"/>
      <c r="I68" s="80"/>
      <c r="J68" s="1"/>
      <c r="K68" s="1"/>
      <c r="L68" s="1"/>
      <c r="M68" s="90"/>
      <c r="N68" s="112"/>
      <c r="P68" s="265"/>
      <c r="Q68" s="81"/>
      <c r="R68" s="81"/>
      <c r="S68" s="81"/>
      <c r="T68" s="81"/>
      <c r="U68" s="81"/>
    </row>
    <row r="69" spans="1:21" s="42" customFormat="1" x14ac:dyDescent="0.2">
      <c r="A69" s="80"/>
      <c r="E69" s="80"/>
      <c r="F69" s="1"/>
      <c r="G69" s="1"/>
      <c r="H69" s="1"/>
      <c r="I69" s="80"/>
      <c r="J69" s="1"/>
      <c r="K69" s="1"/>
      <c r="L69" s="1"/>
      <c r="N69" s="112"/>
      <c r="P69" s="265"/>
      <c r="Q69" s="81"/>
      <c r="R69" s="81"/>
      <c r="S69" s="81"/>
      <c r="T69" s="81"/>
      <c r="U69" s="81"/>
    </row>
    <row r="70" spans="1:21" s="42" customFormat="1" x14ac:dyDescent="0.2">
      <c r="A70" s="80"/>
      <c r="E70" s="80"/>
      <c r="F70" s="1"/>
      <c r="G70" s="1"/>
      <c r="H70" s="1"/>
      <c r="I70" s="80"/>
      <c r="J70" s="1"/>
      <c r="K70" s="1"/>
      <c r="L70" s="1"/>
      <c r="N70" s="112"/>
      <c r="P70" s="265"/>
      <c r="Q70" s="81"/>
      <c r="R70" s="81"/>
      <c r="S70" s="81"/>
      <c r="T70" s="81"/>
      <c r="U70" s="81"/>
    </row>
    <row r="71" spans="1:21" s="42" customFormat="1" x14ac:dyDescent="0.2">
      <c r="A71" s="80"/>
      <c r="E71" s="80"/>
      <c r="F71" s="1"/>
      <c r="G71" s="1"/>
      <c r="H71" s="1"/>
      <c r="I71" s="80"/>
      <c r="J71" s="1"/>
      <c r="K71" s="1"/>
      <c r="L71" s="1"/>
      <c r="N71" s="112"/>
      <c r="P71" s="265"/>
      <c r="Q71" s="81"/>
      <c r="R71" s="81"/>
      <c r="S71" s="81"/>
      <c r="T71" s="81"/>
      <c r="U71" s="81"/>
    </row>
    <row r="72" spans="1:21" s="42" customFormat="1" x14ac:dyDescent="0.2">
      <c r="A72" s="80"/>
      <c r="E72" s="80"/>
      <c r="F72" s="1"/>
      <c r="G72" s="1"/>
      <c r="H72" s="1"/>
      <c r="I72" s="80"/>
      <c r="J72" s="1"/>
      <c r="K72" s="1"/>
      <c r="L72" s="1"/>
      <c r="N72" s="112"/>
      <c r="P72" s="265"/>
      <c r="Q72" s="81"/>
      <c r="R72" s="81"/>
      <c r="S72" s="81"/>
      <c r="T72" s="81"/>
      <c r="U72" s="81"/>
    </row>
    <row r="73" spans="1:21" s="42" customFormat="1" x14ac:dyDescent="0.2">
      <c r="A73" s="80"/>
      <c r="E73" s="80"/>
      <c r="F73" s="1"/>
      <c r="G73" s="1"/>
      <c r="H73" s="1"/>
      <c r="I73" s="80"/>
      <c r="J73" s="1"/>
      <c r="K73" s="1"/>
      <c r="L73" s="1"/>
      <c r="N73" s="112"/>
      <c r="P73" s="265"/>
      <c r="Q73" s="81"/>
      <c r="R73" s="81"/>
      <c r="S73" s="81"/>
      <c r="T73" s="81"/>
      <c r="U73" s="81"/>
    </row>
    <row r="74" spans="1:21" s="42" customFormat="1" x14ac:dyDescent="0.2">
      <c r="A74" s="80"/>
      <c r="E74" s="80"/>
      <c r="F74" s="1"/>
      <c r="G74" s="1"/>
      <c r="H74" s="1"/>
      <c r="I74" s="80"/>
      <c r="J74" s="1"/>
      <c r="K74" s="1"/>
      <c r="L74" s="1"/>
      <c r="N74" s="112"/>
      <c r="P74" s="265"/>
      <c r="Q74" s="81"/>
      <c r="R74" s="81"/>
      <c r="S74" s="81"/>
      <c r="T74" s="81"/>
      <c r="U74" s="81"/>
    </row>
    <row r="75" spans="1:21" s="42" customFormat="1" x14ac:dyDescent="0.2">
      <c r="A75" s="80"/>
      <c r="E75" s="80"/>
      <c r="F75" s="1"/>
      <c r="G75" s="1"/>
      <c r="H75" s="1"/>
      <c r="I75" s="80"/>
      <c r="J75" s="1"/>
      <c r="K75" s="1"/>
      <c r="L75" s="1"/>
      <c r="N75" s="112"/>
      <c r="P75" s="265"/>
      <c r="Q75" s="81"/>
      <c r="R75" s="81"/>
      <c r="S75" s="81"/>
      <c r="T75" s="81"/>
      <c r="U75" s="81"/>
    </row>
    <row r="76" spans="1:21" s="42" customFormat="1" x14ac:dyDescent="0.2">
      <c r="A76" s="80"/>
      <c r="E76" s="80"/>
      <c r="F76" s="1"/>
      <c r="G76" s="1"/>
      <c r="H76" s="1"/>
      <c r="I76" s="80"/>
      <c r="J76" s="1"/>
      <c r="K76" s="1"/>
      <c r="L76" s="1"/>
      <c r="N76" s="112"/>
      <c r="P76" s="265"/>
      <c r="Q76" s="81"/>
      <c r="R76" s="81"/>
      <c r="S76" s="81"/>
      <c r="T76" s="81"/>
      <c r="U76" s="81"/>
    </row>
    <row r="77" spans="1:21" s="42" customFormat="1" x14ac:dyDescent="0.2">
      <c r="A77" s="80"/>
      <c r="E77" s="80"/>
      <c r="F77" s="1"/>
      <c r="G77" s="1"/>
      <c r="H77" s="1"/>
      <c r="I77" s="80"/>
      <c r="J77" s="1"/>
      <c r="K77" s="1"/>
      <c r="L77" s="1"/>
      <c r="N77" s="112"/>
      <c r="P77" s="265"/>
      <c r="Q77" s="81"/>
      <c r="R77" s="81"/>
      <c r="S77" s="81"/>
      <c r="T77" s="81"/>
      <c r="U77" s="81"/>
    </row>
    <row r="78" spans="1:21" s="42" customFormat="1" x14ac:dyDescent="0.2">
      <c r="A78" s="80"/>
      <c r="E78" s="80"/>
      <c r="F78" s="1"/>
      <c r="G78" s="1"/>
      <c r="H78" s="1"/>
      <c r="I78" s="80"/>
      <c r="J78" s="1"/>
      <c r="K78" s="1"/>
      <c r="L78" s="1"/>
      <c r="N78" s="112"/>
      <c r="P78" s="265"/>
      <c r="Q78" s="81"/>
      <c r="R78" s="81"/>
      <c r="S78" s="81"/>
      <c r="T78" s="81"/>
      <c r="U78" s="81"/>
    </row>
    <row r="79" spans="1:21" s="42" customFormat="1" x14ac:dyDescent="0.2">
      <c r="A79" s="80"/>
      <c r="E79" s="80"/>
      <c r="F79" s="1"/>
      <c r="G79" s="1"/>
      <c r="H79" s="1"/>
      <c r="I79" s="80"/>
      <c r="J79" s="1"/>
      <c r="K79" s="1"/>
      <c r="L79" s="1"/>
      <c r="N79" s="112"/>
      <c r="P79" s="265"/>
      <c r="Q79" s="81"/>
      <c r="R79" s="81"/>
      <c r="S79" s="81"/>
      <c r="T79" s="81"/>
      <c r="U79" s="81"/>
    </row>
    <row r="80" spans="1:21" s="42" customFormat="1" x14ac:dyDescent="0.2">
      <c r="A80" s="80"/>
      <c r="E80" s="80"/>
      <c r="F80" s="1"/>
      <c r="G80" s="1"/>
      <c r="H80" s="1"/>
      <c r="I80" s="80"/>
      <c r="J80" s="1"/>
      <c r="K80" s="1"/>
      <c r="L80" s="1"/>
      <c r="N80" s="112"/>
      <c r="P80" s="265"/>
      <c r="Q80" s="81"/>
      <c r="R80" s="81"/>
      <c r="S80" s="81"/>
      <c r="T80" s="81"/>
      <c r="U80" s="81"/>
    </row>
    <row r="81" spans="1:21" s="42" customFormat="1" x14ac:dyDescent="0.2">
      <c r="A81" s="80"/>
      <c r="E81" s="80"/>
      <c r="F81" s="1"/>
      <c r="G81" s="1"/>
      <c r="H81" s="1"/>
      <c r="I81" s="80"/>
      <c r="J81" s="1"/>
      <c r="K81" s="1"/>
      <c r="L81" s="1"/>
      <c r="N81" s="112"/>
      <c r="P81" s="265"/>
      <c r="Q81" s="81"/>
      <c r="R81" s="81"/>
      <c r="S81" s="81"/>
      <c r="T81" s="81"/>
      <c r="U81" s="81"/>
    </row>
    <row r="82" spans="1:21" s="42" customFormat="1" x14ac:dyDescent="0.2">
      <c r="A82" s="80"/>
      <c r="E82" s="80"/>
      <c r="F82" s="1"/>
      <c r="G82" s="1"/>
      <c r="H82" s="1"/>
      <c r="I82" s="80"/>
      <c r="J82" s="1"/>
      <c r="K82" s="1"/>
      <c r="L82" s="1"/>
      <c r="N82" s="112"/>
      <c r="P82" s="265"/>
      <c r="Q82" s="81"/>
      <c r="R82" s="81"/>
      <c r="S82" s="81"/>
      <c r="T82" s="81"/>
      <c r="U82" s="81"/>
    </row>
    <row r="83" spans="1:21" s="42" customFormat="1" x14ac:dyDescent="0.2">
      <c r="A83" s="80"/>
      <c r="E83" s="80"/>
      <c r="F83" s="1"/>
      <c r="G83" s="1"/>
      <c r="H83" s="1"/>
      <c r="I83" s="80"/>
      <c r="J83" s="1"/>
      <c r="K83" s="1"/>
      <c r="L83" s="1"/>
      <c r="N83" s="112"/>
      <c r="P83" s="265"/>
      <c r="Q83" s="81"/>
      <c r="R83" s="81"/>
      <c r="S83" s="81"/>
      <c r="T83" s="81"/>
      <c r="U83" s="81"/>
    </row>
    <row r="84" spans="1:21" s="42" customFormat="1" x14ac:dyDescent="0.2">
      <c r="A84" s="80"/>
      <c r="E84" s="80"/>
      <c r="F84" s="1"/>
      <c r="G84" s="1"/>
      <c r="H84" s="1"/>
      <c r="I84" s="80"/>
      <c r="J84" s="1"/>
      <c r="K84" s="1"/>
      <c r="L84" s="1"/>
      <c r="N84" s="112"/>
      <c r="P84" s="265"/>
      <c r="Q84" s="81"/>
      <c r="R84" s="81"/>
      <c r="S84" s="81"/>
      <c r="T84" s="81"/>
      <c r="U84" s="81"/>
    </row>
    <row r="85" spans="1:21" s="42" customFormat="1" x14ac:dyDescent="0.2">
      <c r="A85" s="80"/>
      <c r="E85" s="80"/>
      <c r="F85" s="1"/>
      <c r="G85" s="1"/>
      <c r="H85" s="1"/>
      <c r="I85" s="80"/>
      <c r="J85" s="1"/>
      <c r="K85" s="1"/>
      <c r="L85" s="1"/>
      <c r="N85" s="112"/>
      <c r="P85" s="265"/>
      <c r="Q85" s="81"/>
      <c r="R85" s="81"/>
      <c r="S85" s="81"/>
      <c r="T85" s="81"/>
      <c r="U85" s="81"/>
    </row>
    <row r="86" spans="1:21" s="42" customFormat="1" x14ac:dyDescent="0.2">
      <c r="A86" s="80"/>
      <c r="E86" s="80"/>
      <c r="F86" s="1"/>
      <c r="G86" s="1"/>
      <c r="H86" s="1"/>
      <c r="I86" s="80"/>
      <c r="J86" s="1"/>
      <c r="K86" s="1"/>
      <c r="L86" s="1"/>
      <c r="N86" s="112"/>
      <c r="P86" s="265"/>
      <c r="Q86" s="81"/>
      <c r="R86" s="81"/>
      <c r="S86" s="81"/>
      <c r="T86" s="81"/>
      <c r="U86" s="81"/>
    </row>
    <row r="87" spans="1:21" s="42" customFormat="1" x14ac:dyDescent="0.2">
      <c r="A87" s="80"/>
      <c r="E87" s="80"/>
      <c r="F87" s="1"/>
      <c r="G87" s="1"/>
      <c r="H87" s="1"/>
      <c r="I87" s="80"/>
      <c r="J87" s="1"/>
      <c r="K87" s="1"/>
      <c r="L87" s="1"/>
      <c r="N87" s="112"/>
      <c r="P87" s="265"/>
      <c r="Q87" s="81"/>
      <c r="R87" s="81"/>
      <c r="S87" s="81"/>
      <c r="T87" s="81"/>
      <c r="U87" s="81"/>
    </row>
    <row r="88" spans="1:21" s="42" customFormat="1" x14ac:dyDescent="0.2">
      <c r="A88" s="80"/>
      <c r="E88" s="80"/>
      <c r="F88" s="1"/>
      <c r="G88" s="1"/>
      <c r="H88" s="1"/>
      <c r="I88" s="80"/>
      <c r="J88" s="1"/>
      <c r="K88" s="1"/>
      <c r="L88" s="1"/>
      <c r="N88" s="112"/>
      <c r="P88" s="265"/>
      <c r="Q88" s="81"/>
      <c r="R88" s="81"/>
      <c r="S88" s="81"/>
      <c r="T88" s="81"/>
      <c r="U88" s="81"/>
    </row>
    <row r="89" spans="1:21" s="42" customFormat="1" x14ac:dyDescent="0.2">
      <c r="A89" s="80"/>
      <c r="E89" s="80"/>
      <c r="F89" s="1"/>
      <c r="G89" s="1"/>
      <c r="H89" s="1"/>
      <c r="I89" s="80"/>
      <c r="J89" s="1"/>
      <c r="K89" s="1"/>
      <c r="L89" s="1"/>
      <c r="N89" s="112"/>
      <c r="P89" s="265"/>
      <c r="Q89" s="81"/>
      <c r="R89" s="81"/>
      <c r="S89" s="81"/>
      <c r="T89" s="81"/>
      <c r="U89" s="81"/>
    </row>
    <row r="90" spans="1:21" s="42" customFormat="1" x14ac:dyDescent="0.2">
      <c r="A90" s="80"/>
      <c r="E90" s="80"/>
      <c r="F90" s="1"/>
      <c r="G90" s="1"/>
      <c r="H90" s="1"/>
      <c r="I90" s="80"/>
      <c r="J90" s="1"/>
      <c r="K90" s="1"/>
      <c r="L90" s="1"/>
      <c r="N90" s="112"/>
      <c r="P90" s="265"/>
      <c r="Q90" s="81"/>
      <c r="R90" s="81"/>
      <c r="S90" s="81"/>
      <c r="T90" s="81"/>
      <c r="U90" s="81"/>
    </row>
    <row r="91" spans="1:21" s="42" customFormat="1" x14ac:dyDescent="0.2">
      <c r="A91" s="80"/>
      <c r="E91" s="80"/>
      <c r="F91" s="1"/>
      <c r="G91" s="1"/>
      <c r="H91" s="1"/>
      <c r="I91" s="80"/>
      <c r="J91" s="1"/>
      <c r="K91" s="1"/>
      <c r="L91" s="1"/>
      <c r="N91" s="112"/>
      <c r="P91" s="265"/>
      <c r="Q91" s="81"/>
      <c r="R91" s="81"/>
      <c r="S91" s="81"/>
      <c r="T91" s="81"/>
      <c r="U91" s="81"/>
    </row>
    <row r="92" spans="1:21" s="42" customFormat="1" x14ac:dyDescent="0.2">
      <c r="A92" s="80"/>
      <c r="E92" s="80"/>
      <c r="F92" s="1"/>
      <c r="G92" s="1"/>
      <c r="H92" s="1"/>
      <c r="I92" s="80"/>
      <c r="J92" s="1"/>
      <c r="K92" s="1"/>
      <c r="L92" s="1"/>
      <c r="Q92" s="81"/>
      <c r="R92" s="81"/>
      <c r="S92" s="81"/>
      <c r="T92" s="81"/>
      <c r="U92" s="81"/>
    </row>
    <row r="93" spans="1:21" s="42" customFormat="1" x14ac:dyDescent="0.2">
      <c r="A93" s="80"/>
      <c r="E93" s="80"/>
      <c r="F93" s="1"/>
      <c r="G93" s="1"/>
      <c r="H93" s="1"/>
      <c r="I93" s="80"/>
      <c r="J93" s="1"/>
      <c r="K93" s="1"/>
      <c r="L93" s="1"/>
      <c r="Q93" s="81"/>
      <c r="R93" s="81"/>
      <c r="S93" s="81"/>
      <c r="T93" s="81"/>
      <c r="U93" s="81"/>
    </row>
    <row r="94" spans="1:21" s="42" customFormat="1" x14ac:dyDescent="0.2">
      <c r="A94" s="80"/>
      <c r="E94" s="80"/>
      <c r="F94" s="1"/>
      <c r="G94" s="1"/>
      <c r="H94" s="1"/>
      <c r="I94" s="80"/>
      <c r="J94" s="1"/>
      <c r="K94" s="1"/>
      <c r="L94" s="1"/>
      <c r="Q94" s="81"/>
      <c r="R94" s="81"/>
      <c r="S94" s="81"/>
      <c r="T94" s="81"/>
      <c r="U94" s="81"/>
    </row>
    <row r="95" spans="1:21" s="42" customFormat="1" x14ac:dyDescent="0.2">
      <c r="A95" s="80"/>
      <c r="E95" s="80"/>
      <c r="F95" s="1"/>
      <c r="G95" s="1"/>
      <c r="H95" s="1"/>
      <c r="I95" s="80"/>
      <c r="J95" s="1"/>
      <c r="K95" s="1"/>
      <c r="L95" s="1"/>
      <c r="Q95" s="81"/>
      <c r="R95" s="81"/>
      <c r="S95" s="81"/>
      <c r="T95" s="81"/>
      <c r="U95" s="81"/>
    </row>
    <row r="96" spans="1:21" s="42" customFormat="1" x14ac:dyDescent="0.2">
      <c r="A96" s="80"/>
      <c r="E96" s="80"/>
      <c r="F96" s="1"/>
      <c r="G96" s="1"/>
      <c r="H96" s="1"/>
      <c r="I96" s="80"/>
      <c r="J96" s="1"/>
      <c r="K96" s="1"/>
      <c r="L96" s="1"/>
      <c r="Q96" s="81"/>
      <c r="R96" s="81"/>
      <c r="S96" s="81"/>
      <c r="T96" s="81"/>
      <c r="U96" s="81"/>
    </row>
    <row r="97" spans="1:21" s="42" customFormat="1" x14ac:dyDescent="0.2">
      <c r="A97" s="80"/>
      <c r="E97" s="80"/>
      <c r="F97" s="1"/>
      <c r="G97" s="1"/>
      <c r="H97" s="1"/>
      <c r="I97" s="80"/>
      <c r="J97" s="1"/>
      <c r="K97" s="1"/>
      <c r="L97" s="1"/>
      <c r="Q97" s="81"/>
      <c r="R97" s="81"/>
      <c r="S97" s="81"/>
      <c r="T97" s="81"/>
      <c r="U97" s="81"/>
    </row>
    <row r="98" spans="1:21" s="42" customFormat="1" x14ac:dyDescent="0.2">
      <c r="A98" s="79"/>
      <c r="E98" s="81"/>
      <c r="I98" s="43"/>
      <c r="J98" s="43"/>
      <c r="K98" s="43"/>
      <c r="L98" s="1"/>
      <c r="Q98" s="81"/>
      <c r="R98" s="81"/>
      <c r="S98" s="81"/>
      <c r="T98" s="81"/>
      <c r="U98" s="81"/>
    </row>
    <row r="99" spans="1:21" s="42" customFormat="1" x14ac:dyDescent="0.2">
      <c r="A99" s="79"/>
      <c r="E99" s="81"/>
      <c r="I99" s="43"/>
      <c r="J99" s="43"/>
      <c r="K99" s="43"/>
      <c r="L99" s="1"/>
      <c r="Q99" s="81"/>
      <c r="R99" s="81"/>
      <c r="S99" s="81"/>
      <c r="T99" s="81"/>
      <c r="U99" s="81"/>
    </row>
    <row r="100" spans="1:21" s="42" customFormat="1" x14ac:dyDescent="0.2">
      <c r="A100" s="79"/>
      <c r="E100" s="81"/>
      <c r="I100" s="43"/>
      <c r="J100" s="43"/>
      <c r="K100" s="43"/>
      <c r="L100" s="1"/>
      <c r="Q100" s="81"/>
      <c r="R100" s="81"/>
      <c r="S100" s="81"/>
      <c r="T100" s="81"/>
      <c r="U100" s="81"/>
    </row>
    <row r="101" spans="1:21" s="42" customFormat="1" x14ac:dyDescent="0.2">
      <c r="A101" s="79"/>
      <c r="E101" s="81"/>
      <c r="I101" s="43"/>
      <c r="J101" s="43"/>
      <c r="K101" s="43"/>
      <c r="L101" s="1"/>
      <c r="Q101" s="81"/>
      <c r="R101" s="81"/>
      <c r="S101" s="81"/>
      <c r="T101" s="81"/>
      <c r="U101" s="81"/>
    </row>
    <row r="102" spans="1:21" s="42" customFormat="1" x14ac:dyDescent="0.2">
      <c r="A102" s="79"/>
      <c r="E102" s="81"/>
      <c r="I102" s="43"/>
      <c r="J102" s="43"/>
      <c r="K102" s="43"/>
      <c r="L102" s="1"/>
      <c r="Q102" s="81"/>
      <c r="R102" s="81"/>
      <c r="S102" s="81"/>
      <c r="T102" s="81"/>
      <c r="U102" s="81"/>
    </row>
    <row r="103" spans="1:21" s="42" customFormat="1" x14ac:dyDescent="0.2">
      <c r="A103" s="79"/>
      <c r="E103" s="81"/>
      <c r="I103" s="43"/>
      <c r="J103" s="43"/>
      <c r="K103" s="43"/>
      <c r="L103" s="1"/>
      <c r="N103" s="112"/>
      <c r="O103" s="88"/>
      <c r="P103" s="265"/>
      <c r="Q103" s="81"/>
      <c r="R103" s="81"/>
      <c r="S103" s="81"/>
      <c r="T103" s="81"/>
      <c r="U103" s="81"/>
    </row>
    <row r="104" spans="1:21" s="42" customFormat="1" x14ac:dyDescent="0.2">
      <c r="A104" s="79"/>
      <c r="E104" s="81"/>
      <c r="I104" s="43"/>
      <c r="J104" s="43"/>
      <c r="K104" s="43"/>
      <c r="L104" s="1"/>
      <c r="N104" s="112"/>
      <c r="O104" s="88"/>
      <c r="P104" s="265"/>
      <c r="Q104" s="81"/>
      <c r="R104" s="81"/>
      <c r="S104" s="81"/>
      <c r="T104" s="81"/>
      <c r="U104" s="81"/>
    </row>
    <row r="105" spans="1:21" s="42" customFormat="1" x14ac:dyDescent="0.2">
      <c r="A105" s="79"/>
      <c r="I105" s="43"/>
      <c r="J105" s="43"/>
      <c r="K105" s="43"/>
      <c r="L105" s="1"/>
      <c r="N105" s="112"/>
      <c r="O105" s="88"/>
      <c r="P105" s="265"/>
      <c r="Q105" s="81"/>
      <c r="R105" s="81"/>
      <c r="S105" s="81"/>
      <c r="T105" s="81"/>
      <c r="U105" s="81"/>
    </row>
    <row r="106" spans="1:21" s="42" customFormat="1" x14ac:dyDescent="0.2">
      <c r="A106" s="79"/>
      <c r="I106" s="43"/>
      <c r="J106" s="43"/>
      <c r="K106" s="43"/>
      <c r="L106" s="1"/>
      <c r="N106" s="112"/>
      <c r="O106" s="88"/>
      <c r="P106" s="265"/>
      <c r="Q106" s="81"/>
      <c r="R106" s="81"/>
      <c r="S106" s="81"/>
      <c r="T106" s="81"/>
      <c r="U106" s="81"/>
    </row>
    <row r="107" spans="1:21" s="42" customFormat="1" x14ac:dyDescent="0.2">
      <c r="A107" s="79"/>
      <c r="I107" s="43"/>
      <c r="J107" s="43"/>
      <c r="K107" s="43"/>
      <c r="L107" s="1"/>
      <c r="N107" s="112"/>
      <c r="O107" s="88"/>
      <c r="P107" s="265"/>
      <c r="Q107" s="81"/>
      <c r="R107" s="81"/>
      <c r="S107" s="81"/>
      <c r="T107" s="81"/>
      <c r="U107" s="81"/>
    </row>
    <row r="108" spans="1:21" s="42" customFormat="1" x14ac:dyDescent="0.2">
      <c r="A108" s="79"/>
      <c r="I108" s="43"/>
      <c r="J108" s="43"/>
      <c r="K108" s="43"/>
      <c r="L108" s="1"/>
      <c r="N108" s="112"/>
      <c r="O108" s="88"/>
      <c r="P108" s="265"/>
      <c r="Q108" s="81"/>
      <c r="R108" s="81"/>
      <c r="S108" s="81"/>
      <c r="T108" s="81"/>
      <c r="U108" s="81"/>
    </row>
    <row r="109" spans="1:21" s="42" customFormat="1" x14ac:dyDescent="0.2">
      <c r="A109" s="79"/>
      <c r="I109" s="43"/>
      <c r="J109" s="43"/>
      <c r="K109" s="43"/>
      <c r="L109" s="1"/>
      <c r="N109" s="112"/>
      <c r="O109" s="88"/>
      <c r="P109" s="265"/>
      <c r="Q109" s="81"/>
      <c r="R109" s="81"/>
      <c r="S109" s="81"/>
      <c r="T109" s="81"/>
      <c r="U109" s="81"/>
    </row>
    <row r="110" spans="1:21" s="42" customFormat="1" x14ac:dyDescent="0.2">
      <c r="A110" s="79"/>
      <c r="I110" s="43"/>
      <c r="J110" s="43"/>
      <c r="K110" s="1"/>
      <c r="L110" s="1"/>
      <c r="N110" s="112"/>
      <c r="O110" s="88"/>
      <c r="P110" s="265"/>
      <c r="Q110" s="81"/>
      <c r="R110" s="81"/>
      <c r="S110" s="81"/>
      <c r="T110" s="81"/>
      <c r="U110" s="81"/>
    </row>
    <row r="111" spans="1:21" s="42" customFormat="1" x14ac:dyDescent="0.2">
      <c r="A111" s="79"/>
      <c r="I111" s="43"/>
      <c r="J111" s="43"/>
      <c r="K111" s="1"/>
      <c r="L111" s="1"/>
      <c r="N111" s="112"/>
      <c r="O111" s="88"/>
      <c r="P111" s="265"/>
      <c r="Q111" s="81"/>
      <c r="R111" s="81"/>
      <c r="S111" s="81"/>
      <c r="T111" s="81"/>
      <c r="U111" s="81"/>
    </row>
    <row r="112" spans="1:21" s="42" customFormat="1" x14ac:dyDescent="0.2">
      <c r="A112" s="79"/>
      <c r="I112" s="43"/>
      <c r="J112" s="43"/>
      <c r="K112" s="1"/>
      <c r="L112" s="1"/>
      <c r="N112" s="112"/>
      <c r="O112" s="88"/>
      <c r="P112" s="265"/>
      <c r="Q112" s="81"/>
      <c r="R112" s="81"/>
      <c r="S112" s="81"/>
      <c r="T112" s="81"/>
      <c r="U112" s="81"/>
    </row>
    <row r="113" spans="1:21" s="42" customFormat="1" x14ac:dyDescent="0.2">
      <c r="A113" s="79"/>
      <c r="I113" s="43"/>
      <c r="J113" s="43"/>
      <c r="K113" s="1"/>
      <c r="L113" s="1"/>
      <c r="N113" s="112"/>
      <c r="O113" s="88"/>
      <c r="P113" s="265"/>
      <c r="Q113" s="81"/>
      <c r="R113" s="81"/>
      <c r="S113" s="81"/>
      <c r="T113" s="81"/>
      <c r="U113" s="81"/>
    </row>
    <row r="114" spans="1:21" s="42" customFormat="1" x14ac:dyDescent="0.2">
      <c r="A114" s="79"/>
      <c r="I114" s="43"/>
      <c r="J114" s="43"/>
      <c r="K114" s="1"/>
      <c r="L114" s="1"/>
      <c r="N114" s="112"/>
      <c r="O114" s="88"/>
      <c r="P114" s="265"/>
      <c r="Q114" s="81"/>
      <c r="R114" s="81"/>
      <c r="S114" s="81"/>
      <c r="T114" s="81"/>
      <c r="U114" s="81"/>
    </row>
    <row r="115" spans="1:21" s="42" customFormat="1" x14ac:dyDescent="0.2">
      <c r="A115" s="79"/>
      <c r="I115" s="43"/>
      <c r="J115" s="43"/>
      <c r="K115" s="1"/>
      <c r="L115" s="1"/>
      <c r="Q115" s="81"/>
      <c r="R115" s="81"/>
      <c r="S115" s="81"/>
      <c r="T115" s="81"/>
      <c r="U115" s="81"/>
    </row>
    <row r="116" spans="1:21" s="42" customFormat="1" x14ac:dyDescent="0.2">
      <c r="A116" s="79"/>
      <c r="I116" s="43"/>
      <c r="J116" s="43"/>
      <c r="K116" s="1"/>
      <c r="L116" s="1"/>
      <c r="Q116" s="81"/>
      <c r="R116" s="81"/>
      <c r="S116" s="81"/>
      <c r="T116" s="81"/>
      <c r="U116" s="81"/>
    </row>
    <row r="117" spans="1:21" s="42" customFormat="1" x14ac:dyDescent="0.2">
      <c r="A117" s="79"/>
      <c r="I117" s="43"/>
      <c r="J117" s="43"/>
      <c r="K117" s="1"/>
      <c r="L117" s="1"/>
      <c r="Q117" s="81"/>
      <c r="R117" s="81"/>
      <c r="S117" s="81"/>
      <c r="T117" s="81"/>
      <c r="U117" s="81"/>
    </row>
    <row r="118" spans="1:21" s="42" customFormat="1" x14ac:dyDescent="0.2">
      <c r="A118" s="79"/>
      <c r="I118" s="43"/>
      <c r="J118" s="43"/>
      <c r="K118" s="1"/>
      <c r="L118" s="1"/>
      <c r="Q118" s="81"/>
      <c r="R118" s="81"/>
      <c r="S118" s="81"/>
      <c r="T118" s="81"/>
      <c r="U118" s="81"/>
    </row>
    <row r="119" spans="1:21" s="42" customFormat="1" x14ac:dyDescent="0.2">
      <c r="A119" s="79"/>
      <c r="I119" s="43"/>
      <c r="J119" s="43"/>
      <c r="K119" s="1"/>
      <c r="L119" s="1"/>
      <c r="Q119" s="81"/>
      <c r="R119" s="81"/>
      <c r="S119" s="81"/>
      <c r="T119" s="81"/>
      <c r="U119" s="81"/>
    </row>
    <row r="120" spans="1:21" s="42" customFormat="1" x14ac:dyDescent="0.2">
      <c r="A120" s="79"/>
      <c r="I120" s="43"/>
      <c r="J120" s="43"/>
      <c r="K120" s="1"/>
      <c r="L120" s="1"/>
      <c r="Q120" s="81"/>
      <c r="R120" s="81"/>
      <c r="S120" s="81"/>
      <c r="T120" s="81"/>
      <c r="U120" s="81"/>
    </row>
    <row r="121" spans="1:21" s="42" customFormat="1" x14ac:dyDescent="0.2">
      <c r="A121" s="79"/>
      <c r="I121" s="43"/>
      <c r="J121" s="43"/>
      <c r="K121" s="1"/>
      <c r="L121" s="1"/>
      <c r="Q121" s="81"/>
      <c r="R121" s="81"/>
      <c r="S121" s="81"/>
      <c r="T121" s="81"/>
      <c r="U121" s="81"/>
    </row>
    <row r="122" spans="1:21" s="42" customFormat="1" x14ac:dyDescent="0.2">
      <c r="A122" s="79"/>
      <c r="I122" s="43"/>
      <c r="J122" s="1"/>
      <c r="K122" s="1"/>
      <c r="L122" s="1"/>
      <c r="Q122" s="81"/>
      <c r="R122" s="81"/>
      <c r="S122" s="81"/>
      <c r="T122" s="81"/>
      <c r="U122" s="81"/>
    </row>
    <row r="123" spans="1:21" s="42" customFormat="1" x14ac:dyDescent="0.2">
      <c r="A123" s="79"/>
      <c r="I123" s="43"/>
      <c r="J123" s="1"/>
      <c r="K123" s="1"/>
      <c r="L123" s="1"/>
      <c r="Q123" s="81"/>
      <c r="R123" s="81"/>
      <c r="S123" s="81"/>
      <c r="T123" s="81"/>
      <c r="U123" s="81"/>
    </row>
    <row r="124" spans="1:21" s="42" customFormat="1" x14ac:dyDescent="0.2">
      <c r="A124" s="79"/>
      <c r="I124" s="43"/>
      <c r="J124" s="1"/>
      <c r="K124" s="1"/>
      <c r="L124" s="1"/>
      <c r="Q124" s="81"/>
      <c r="R124" s="81"/>
      <c r="S124" s="81"/>
      <c r="T124" s="81"/>
      <c r="U124" s="81"/>
    </row>
    <row r="125" spans="1:21" s="42" customFormat="1" x14ac:dyDescent="0.2">
      <c r="A125" s="79"/>
      <c r="I125" s="43"/>
      <c r="J125" s="1"/>
      <c r="K125" s="1"/>
      <c r="L125" s="1"/>
      <c r="Q125" s="81"/>
      <c r="R125" s="81"/>
      <c r="S125" s="81"/>
      <c r="T125" s="81"/>
      <c r="U125" s="81"/>
    </row>
    <row r="126" spans="1:21" s="42" customFormat="1" x14ac:dyDescent="0.2">
      <c r="A126" s="79"/>
      <c r="I126" s="43"/>
      <c r="J126" s="1"/>
      <c r="K126" s="1"/>
      <c r="L126" s="1"/>
      <c r="Q126" s="81"/>
      <c r="R126" s="81"/>
      <c r="S126" s="81"/>
      <c r="T126" s="81"/>
      <c r="U126" s="81"/>
    </row>
    <row r="127" spans="1:21" s="42" customFormat="1" x14ac:dyDescent="0.2">
      <c r="A127" s="79"/>
      <c r="I127" s="43"/>
      <c r="J127" s="1"/>
      <c r="K127" s="1"/>
      <c r="L127" s="1"/>
      <c r="Q127" s="81"/>
      <c r="R127" s="81"/>
      <c r="S127" s="81"/>
      <c r="T127" s="81"/>
      <c r="U127" s="81"/>
    </row>
    <row r="128" spans="1:21" s="42" customFormat="1" x14ac:dyDescent="0.2">
      <c r="A128" s="79"/>
      <c r="I128" s="43"/>
      <c r="J128" s="1"/>
      <c r="K128" s="1"/>
      <c r="L128" s="1"/>
      <c r="Q128" s="81"/>
      <c r="R128" s="81"/>
      <c r="S128" s="81"/>
      <c r="T128" s="81"/>
      <c r="U128" s="81"/>
    </row>
    <row r="129" spans="1:23" s="42" customFormat="1" x14ac:dyDescent="0.2">
      <c r="A129" s="79"/>
      <c r="I129" s="43"/>
      <c r="J129" s="1"/>
      <c r="K129" s="1"/>
      <c r="L129" s="1"/>
      <c r="Q129" s="81"/>
      <c r="R129" s="81"/>
      <c r="S129" s="81"/>
      <c r="T129" s="81"/>
      <c r="U129" s="81"/>
    </row>
    <row r="130" spans="1:23" s="42" customFormat="1" x14ac:dyDescent="0.2">
      <c r="A130" s="79"/>
      <c r="I130" s="43"/>
      <c r="J130" s="1"/>
      <c r="K130" s="1"/>
      <c r="L130" s="1"/>
      <c r="Q130" s="81"/>
      <c r="R130" s="81"/>
      <c r="S130" s="81"/>
      <c r="T130" s="81"/>
      <c r="U130" s="81"/>
    </row>
    <row r="131" spans="1:23" s="42" customFormat="1" x14ac:dyDescent="0.2">
      <c r="A131" s="79"/>
      <c r="I131" s="43"/>
      <c r="J131" s="1"/>
      <c r="K131" s="1"/>
      <c r="L131" s="1"/>
      <c r="Q131" s="81"/>
      <c r="R131" s="81"/>
      <c r="S131" s="81"/>
      <c r="T131" s="81"/>
      <c r="U131" s="81"/>
    </row>
    <row r="132" spans="1:23" s="42" customFormat="1" x14ac:dyDescent="0.2">
      <c r="A132" s="79"/>
      <c r="I132" s="43"/>
      <c r="J132" s="1"/>
      <c r="K132" s="1"/>
      <c r="L132" s="1"/>
      <c r="Q132" s="81"/>
      <c r="R132" s="81"/>
      <c r="S132" s="81"/>
      <c r="T132" s="81"/>
      <c r="U132" s="81"/>
    </row>
    <row r="133" spans="1:23" s="42" customFormat="1" x14ac:dyDescent="0.2">
      <c r="A133" s="79"/>
      <c r="I133" s="43"/>
      <c r="J133" s="1"/>
      <c r="K133" s="1"/>
      <c r="L133" s="1"/>
      <c r="Q133" s="81"/>
      <c r="R133" s="81"/>
      <c r="S133" s="81"/>
      <c r="T133" s="81"/>
      <c r="U133" s="81"/>
    </row>
    <row r="134" spans="1:23" s="42" customFormat="1" x14ac:dyDescent="0.2">
      <c r="A134" s="79"/>
      <c r="I134" s="80"/>
      <c r="J134" s="1"/>
      <c r="K134" s="1"/>
      <c r="L134" s="1"/>
      <c r="Q134" s="81"/>
      <c r="R134" s="81"/>
      <c r="S134" s="81"/>
      <c r="T134" s="81"/>
      <c r="U134" s="81"/>
    </row>
    <row r="135" spans="1:23" s="42" customFormat="1" x14ac:dyDescent="0.2">
      <c r="A135" s="79"/>
      <c r="I135" s="80"/>
      <c r="J135" s="1"/>
      <c r="K135" s="1"/>
      <c r="L135" s="1"/>
      <c r="Q135" s="81"/>
      <c r="R135" s="81"/>
      <c r="S135" s="81"/>
      <c r="T135" s="81"/>
      <c r="U135" s="81"/>
    </row>
    <row r="136" spans="1:23" s="42" customFormat="1" x14ac:dyDescent="0.2">
      <c r="A136" s="79"/>
      <c r="I136" s="80"/>
      <c r="J136" s="1"/>
      <c r="K136" s="1"/>
      <c r="L136" s="1"/>
      <c r="Q136" s="81"/>
      <c r="R136" s="81"/>
      <c r="S136" s="81"/>
      <c r="T136" s="81"/>
      <c r="U136" s="81"/>
    </row>
    <row r="137" spans="1:23" s="42" customFormat="1" x14ac:dyDescent="0.2">
      <c r="A137" s="79"/>
      <c r="I137" s="80"/>
      <c r="J137" s="1"/>
      <c r="K137" s="1"/>
      <c r="L137" s="1"/>
      <c r="Q137" s="81"/>
      <c r="R137" s="81"/>
      <c r="S137" s="81"/>
      <c r="T137" s="81"/>
      <c r="U137" s="81"/>
    </row>
    <row r="138" spans="1:23" s="42" customFormat="1" x14ac:dyDescent="0.2">
      <c r="A138" s="79"/>
      <c r="I138" s="80"/>
      <c r="J138" s="1"/>
      <c r="K138" s="1"/>
      <c r="L138" s="1"/>
      <c r="Q138" s="81"/>
      <c r="R138" s="81"/>
      <c r="S138" s="81"/>
      <c r="T138" s="81"/>
      <c r="U138" s="81"/>
    </row>
    <row r="139" spans="1:23" s="42" customFormat="1" x14ac:dyDescent="0.2">
      <c r="A139" s="79"/>
      <c r="I139" s="80"/>
      <c r="J139" s="1"/>
      <c r="K139" s="1"/>
      <c r="L139" s="1"/>
      <c r="Q139" s="81"/>
      <c r="R139" s="81"/>
      <c r="S139" s="81"/>
      <c r="T139" s="81"/>
      <c r="U139" s="81"/>
    </row>
    <row r="140" spans="1:23" s="42" customFormat="1" x14ac:dyDescent="0.2">
      <c r="A140" s="79"/>
      <c r="I140" s="80"/>
      <c r="J140" s="1"/>
      <c r="K140" s="1"/>
      <c r="L140" s="1"/>
      <c r="Q140" s="81"/>
      <c r="R140" s="81"/>
      <c r="S140" s="81"/>
      <c r="T140" s="81"/>
      <c r="U140" s="81"/>
    </row>
    <row r="141" spans="1:23" s="42" customFormat="1" x14ac:dyDescent="0.2">
      <c r="A141" s="79"/>
      <c r="I141" s="80"/>
      <c r="J141" s="1"/>
      <c r="K141" s="1"/>
      <c r="L141" s="1"/>
      <c r="Q141" s="81"/>
      <c r="R141" s="81"/>
      <c r="S141" s="81"/>
      <c r="T141" s="81"/>
      <c r="U141" s="81"/>
    </row>
    <row r="142" spans="1:23" s="81" customFormat="1" x14ac:dyDescent="0.2">
      <c r="A142" s="79"/>
      <c r="B142" s="42"/>
      <c r="C142" s="42"/>
      <c r="D142" s="42"/>
      <c r="E142" s="42"/>
      <c r="F142" s="42"/>
      <c r="G142" s="42"/>
      <c r="H142" s="42"/>
      <c r="I142" s="80"/>
      <c r="J142" s="1"/>
      <c r="K142" s="1"/>
      <c r="L142" s="1"/>
      <c r="M142" s="42"/>
      <c r="N142" s="42"/>
      <c r="O142" s="42"/>
      <c r="P142" s="42"/>
      <c r="V142" s="42"/>
      <c r="W142" s="42"/>
    </row>
    <row r="143" spans="1:23" s="78" customFormat="1" x14ac:dyDescent="0.2">
      <c r="A143" s="79"/>
      <c r="B143" s="42"/>
      <c r="C143" s="42"/>
      <c r="D143" s="42"/>
      <c r="E143" s="42"/>
      <c r="F143" s="42"/>
      <c r="G143" s="42"/>
      <c r="H143" s="42"/>
      <c r="I143" s="80"/>
      <c r="J143" s="1"/>
      <c r="K143" s="1"/>
      <c r="L143" s="1"/>
      <c r="M143" s="42"/>
      <c r="N143" s="42"/>
      <c r="O143" s="42"/>
      <c r="P143" s="42"/>
      <c r="Q143" s="81"/>
      <c r="R143" s="81"/>
      <c r="S143" s="81"/>
      <c r="T143" s="81"/>
      <c r="U143" s="81"/>
      <c r="V143" s="42"/>
      <c r="W143" s="42"/>
    </row>
    <row r="144" spans="1:23" s="78" customFormat="1" x14ac:dyDescent="0.2">
      <c r="A144" s="79"/>
      <c r="B144" s="42"/>
      <c r="C144" s="42"/>
      <c r="D144" s="42"/>
      <c r="E144" s="42"/>
      <c r="F144" s="42"/>
      <c r="G144" s="42"/>
      <c r="H144" s="42"/>
      <c r="I144" s="80"/>
      <c r="J144" s="1"/>
      <c r="K144" s="1"/>
      <c r="L144" s="1"/>
      <c r="M144" s="42"/>
      <c r="N144" s="42"/>
      <c r="O144" s="42"/>
      <c r="P144" s="42"/>
      <c r="Q144" s="81"/>
      <c r="R144" s="81"/>
      <c r="S144" s="81"/>
      <c r="T144" s="81"/>
      <c r="U144" s="81"/>
      <c r="V144" s="42"/>
      <c r="W144" s="42"/>
    </row>
    <row r="145" spans="1:23" s="78" customFormat="1" x14ac:dyDescent="0.2">
      <c r="A145" s="79"/>
      <c r="B145" s="81"/>
      <c r="C145" s="81"/>
      <c r="D145" s="81"/>
      <c r="E145" s="42"/>
      <c r="F145" s="42"/>
      <c r="G145" s="42"/>
      <c r="H145" s="42"/>
      <c r="I145" s="80"/>
      <c r="J145" s="80"/>
      <c r="K145" s="80"/>
      <c r="L145" s="1"/>
      <c r="M145" s="42"/>
      <c r="N145" s="42"/>
      <c r="O145" s="42"/>
      <c r="P145" s="42"/>
      <c r="Q145" s="81"/>
      <c r="R145" s="81"/>
      <c r="S145" s="81"/>
      <c r="T145" s="81"/>
      <c r="U145" s="81"/>
      <c r="V145" s="42"/>
      <c r="W145" s="42"/>
    </row>
    <row r="146" spans="1:23" x14ac:dyDescent="0.2">
      <c r="A146" s="79"/>
      <c r="B146" s="78"/>
      <c r="C146" s="78"/>
      <c r="D146" s="78"/>
      <c r="E146" s="42"/>
      <c r="F146" s="42"/>
      <c r="G146" s="1"/>
      <c r="H146" s="1"/>
      <c r="I146" s="80"/>
      <c r="J146" s="77"/>
      <c r="K146" s="77"/>
      <c r="L146" s="1"/>
      <c r="M146" s="42"/>
    </row>
    <row r="147" spans="1:23" x14ac:dyDescent="0.2">
      <c r="A147" s="83"/>
      <c r="B147" s="78"/>
      <c r="C147" s="78"/>
      <c r="D147" s="78"/>
      <c r="E147" s="42"/>
      <c r="F147" s="42"/>
      <c r="G147" s="1"/>
      <c r="H147" s="1"/>
      <c r="I147" s="80"/>
      <c r="J147" s="77"/>
      <c r="K147" s="77"/>
      <c r="M147" s="42"/>
    </row>
    <row r="148" spans="1:23" x14ac:dyDescent="0.2">
      <c r="A148" s="83"/>
      <c r="B148" s="78"/>
      <c r="C148" s="78"/>
      <c r="D148" s="78"/>
      <c r="E148" s="42"/>
      <c r="F148" s="42"/>
      <c r="G148" s="1"/>
      <c r="H148" s="1"/>
      <c r="I148" s="80"/>
      <c r="J148" s="77"/>
      <c r="K148" s="77"/>
      <c r="M148" s="42"/>
    </row>
    <row r="149" spans="1:23" x14ac:dyDescent="0.2">
      <c r="A149" s="83"/>
      <c r="E149" s="42"/>
      <c r="F149" s="42"/>
      <c r="G149" s="3"/>
      <c r="H149" s="3"/>
      <c r="I149" s="82"/>
      <c r="M149" s="42"/>
    </row>
    <row r="150" spans="1:23" x14ac:dyDescent="0.2">
      <c r="A150" s="83"/>
      <c r="E150" s="42"/>
      <c r="F150" s="42"/>
      <c r="G150" s="3"/>
      <c r="H150" s="3"/>
      <c r="I150" s="82"/>
      <c r="M150" s="42"/>
    </row>
    <row r="151" spans="1:23" x14ac:dyDescent="0.2">
      <c r="A151" s="83"/>
      <c r="E151" s="42"/>
      <c r="F151" s="42"/>
      <c r="G151" s="3"/>
      <c r="H151" s="3"/>
      <c r="I151" s="82"/>
      <c r="M151" s="42"/>
    </row>
    <row r="152" spans="1:23" x14ac:dyDescent="0.2">
      <c r="A152" s="83"/>
      <c r="E152" s="42"/>
      <c r="F152" s="42"/>
      <c r="G152" s="3"/>
      <c r="H152" s="3"/>
      <c r="I152" s="82"/>
      <c r="M152" s="42"/>
    </row>
    <row r="153" spans="1:23" x14ac:dyDescent="0.2">
      <c r="A153" s="83"/>
      <c r="E153" s="42"/>
      <c r="F153" s="42"/>
      <c r="G153" s="3"/>
      <c r="H153" s="3"/>
      <c r="I153" s="82"/>
      <c r="M153" s="42"/>
    </row>
    <row r="154" spans="1:23" x14ac:dyDescent="0.2">
      <c r="A154" s="83"/>
      <c r="E154" s="42"/>
      <c r="F154" s="42"/>
      <c r="G154" s="3"/>
      <c r="H154" s="3"/>
      <c r="I154" s="82"/>
      <c r="M154" s="42"/>
    </row>
    <row r="155" spans="1:23" x14ac:dyDescent="0.2">
      <c r="A155" s="83"/>
      <c r="E155" s="42"/>
      <c r="F155" s="42"/>
      <c r="G155" s="3"/>
      <c r="H155" s="3"/>
      <c r="I155" s="82"/>
      <c r="M155" s="42"/>
    </row>
    <row r="156" spans="1:23" x14ac:dyDescent="0.2">
      <c r="A156" s="83"/>
      <c r="E156" s="42"/>
      <c r="F156" s="42"/>
      <c r="G156" s="3"/>
      <c r="H156" s="3"/>
      <c r="I156" s="82"/>
      <c r="M156" s="42"/>
    </row>
    <row r="157" spans="1:23" x14ac:dyDescent="0.2">
      <c r="A157" s="83"/>
      <c r="E157" s="42"/>
      <c r="F157" s="42"/>
      <c r="G157" s="3"/>
      <c r="H157" s="3"/>
      <c r="I157" s="82"/>
      <c r="M157" s="42"/>
    </row>
    <row r="158" spans="1:23" x14ac:dyDescent="0.2">
      <c r="A158" s="83"/>
      <c r="E158" s="42"/>
      <c r="F158" s="3"/>
      <c r="G158" s="3"/>
      <c r="H158" s="3"/>
      <c r="I158" s="82"/>
      <c r="M158" s="42"/>
    </row>
    <row r="159" spans="1:23" x14ac:dyDescent="0.2">
      <c r="A159" s="83"/>
      <c r="E159" s="42"/>
      <c r="F159" s="3"/>
      <c r="G159" s="3"/>
      <c r="H159" s="3"/>
      <c r="I159" s="82"/>
      <c r="M159" s="42"/>
    </row>
    <row r="160" spans="1:23" x14ac:dyDescent="0.2">
      <c r="A160" s="83"/>
      <c r="E160" s="42"/>
      <c r="F160" s="3"/>
      <c r="G160" s="3"/>
      <c r="H160" s="3"/>
      <c r="I160" s="82"/>
      <c r="M160" s="42"/>
    </row>
    <row r="161" spans="1:13" x14ac:dyDescent="0.2">
      <c r="A161" s="83"/>
      <c r="E161" s="42"/>
      <c r="F161" s="3"/>
      <c r="G161" s="3"/>
      <c r="H161" s="3"/>
      <c r="I161" s="82"/>
      <c r="M161" s="42"/>
    </row>
    <row r="162" spans="1:13" x14ac:dyDescent="0.2">
      <c r="A162" s="83"/>
      <c r="E162" s="42"/>
      <c r="F162" s="3"/>
      <c r="G162" s="3"/>
      <c r="H162" s="3"/>
      <c r="I162" s="82"/>
    </row>
    <row r="163" spans="1:13" x14ac:dyDescent="0.2">
      <c r="A163" s="83"/>
      <c r="E163" s="42"/>
      <c r="F163" s="3"/>
      <c r="G163" s="3"/>
      <c r="H163" s="3"/>
      <c r="I163" s="82"/>
    </row>
    <row r="164" spans="1:13" x14ac:dyDescent="0.2">
      <c r="A164" s="83"/>
      <c r="E164" s="42"/>
      <c r="F164" s="3"/>
      <c r="G164" s="3"/>
      <c r="H164" s="3"/>
      <c r="I164" s="82"/>
    </row>
    <row r="165" spans="1:13" x14ac:dyDescent="0.2">
      <c r="A165" s="83"/>
      <c r="E165" s="3"/>
      <c r="F165" s="3"/>
      <c r="G165" s="3"/>
      <c r="H165" s="3"/>
      <c r="I165" s="82"/>
    </row>
    <row r="166" spans="1:13" x14ac:dyDescent="0.2">
      <c r="A166" s="83"/>
      <c r="E166" s="3"/>
      <c r="F166" s="3"/>
      <c r="G166" s="3"/>
      <c r="H166" s="3"/>
    </row>
    <row r="167" spans="1:13" x14ac:dyDescent="0.2">
      <c r="A167" s="82"/>
      <c r="E167" s="3"/>
      <c r="F167" s="3"/>
      <c r="G167" s="3"/>
      <c r="H167" s="3"/>
    </row>
    <row r="168" spans="1:13" x14ac:dyDescent="0.2">
      <c r="E168" s="3"/>
      <c r="F168" s="3"/>
      <c r="G168" s="3"/>
      <c r="H168" s="3"/>
    </row>
    <row r="169" spans="1:13" x14ac:dyDescent="0.2">
      <c r="E169" s="3"/>
      <c r="F169" s="3"/>
      <c r="G169" s="3"/>
      <c r="H169" s="3"/>
    </row>
    <row r="170" spans="1:13" x14ac:dyDescent="0.2">
      <c r="E170" s="3"/>
      <c r="F170" s="3"/>
      <c r="G170" s="3"/>
      <c r="H170" s="3"/>
    </row>
  </sheetData>
  <mergeCells count="6">
    <mergeCell ref="A7:K7"/>
    <mergeCell ref="B8:K8"/>
    <mergeCell ref="A19:F19"/>
    <mergeCell ref="G19:L19"/>
    <mergeCell ref="A20:F20"/>
    <mergeCell ref="G20:L2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47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-0.499984740745262"/>
  </sheetPr>
  <dimension ref="A1:AH176"/>
  <sheetViews>
    <sheetView showGridLines="0" zoomScale="90" zoomScaleNormal="90" zoomScaleSheetLayoutView="100" workbookViewId="0">
      <selection activeCell="D40" sqref="D40"/>
    </sheetView>
  </sheetViews>
  <sheetFormatPr baseColWidth="10" defaultRowHeight="12.75" x14ac:dyDescent="0.2"/>
  <cols>
    <col min="1" max="1" width="1.85546875" style="52" customWidth="1"/>
    <col min="2" max="2" width="18.85546875" style="52" customWidth="1"/>
    <col min="3" max="8" width="10.42578125" style="52" customWidth="1"/>
    <col min="9" max="9" width="14" style="52" customWidth="1"/>
    <col min="10" max="10" width="13.42578125" style="52" customWidth="1"/>
    <col min="11" max="11" width="12.7109375" style="52" customWidth="1"/>
    <col min="12" max="12" width="1.7109375" style="3" customWidth="1"/>
    <col min="13" max="13" width="8.28515625" style="42" bestFit="1" customWidth="1"/>
    <col min="14" max="16" width="11.42578125" style="42"/>
    <col min="17" max="20" width="11.42578125" style="81"/>
    <col min="21" max="26" width="11.42578125" style="42"/>
    <col min="27" max="16384" width="11.42578125" style="43"/>
  </cols>
  <sheetData>
    <row r="1" spans="1:34" ht="38.25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N1" s="1"/>
      <c r="O1" s="1"/>
      <c r="P1" s="1"/>
    </row>
    <row r="2" spans="1:34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N2" s="95"/>
      <c r="O2" s="47"/>
      <c r="P2" s="84"/>
      <c r="AH2" s="228"/>
    </row>
    <row r="3" spans="1:34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N3" s="95"/>
      <c r="O3" s="47"/>
      <c r="P3" s="84"/>
      <c r="AH3" s="228"/>
    </row>
    <row r="4" spans="1:34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N4" s="95"/>
      <c r="O4" s="47"/>
      <c r="P4" s="84"/>
      <c r="AH4" s="228"/>
    </row>
    <row r="5" spans="1:34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N5" s="95"/>
      <c r="O5" s="47"/>
      <c r="P5" s="84"/>
      <c r="AH5" s="228"/>
    </row>
    <row r="6" spans="1:34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6"/>
      <c r="N6" s="95"/>
      <c r="O6" s="47"/>
      <c r="P6" s="84"/>
      <c r="AH6" s="228"/>
    </row>
    <row r="7" spans="1:34" ht="15" customHeight="1" x14ac:dyDescent="0.2">
      <c r="A7" s="44"/>
      <c r="B7" s="363" t="s">
        <v>143</v>
      </c>
      <c r="C7" s="363"/>
      <c r="D7" s="363"/>
      <c r="E7" s="363"/>
      <c r="F7" s="363"/>
      <c r="G7" s="363"/>
      <c r="H7" s="363"/>
      <c r="I7" s="363"/>
      <c r="J7" s="363"/>
      <c r="K7" s="363"/>
      <c r="L7" s="46"/>
      <c r="N7" s="95"/>
      <c r="O7" s="47"/>
      <c r="P7" s="84"/>
      <c r="AH7" s="228"/>
    </row>
    <row r="8" spans="1:34" ht="15" customHeight="1" x14ac:dyDescent="0.2">
      <c r="A8" s="44"/>
      <c r="B8" s="348" t="s">
        <v>225</v>
      </c>
      <c r="C8" s="348"/>
      <c r="D8" s="348"/>
      <c r="E8" s="348"/>
      <c r="F8" s="348"/>
      <c r="G8" s="348"/>
      <c r="H8" s="348"/>
      <c r="I8" s="348"/>
      <c r="J8" s="348"/>
      <c r="K8" s="348"/>
      <c r="L8" s="46"/>
      <c r="N8" s="95"/>
      <c r="O8" s="47"/>
      <c r="P8" s="84"/>
      <c r="AH8" s="228"/>
    </row>
    <row r="9" spans="1:34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51"/>
      <c r="L9" s="46"/>
      <c r="N9" s="95"/>
      <c r="O9" s="47"/>
      <c r="P9" s="84"/>
      <c r="R9" s="315" t="s">
        <v>32</v>
      </c>
      <c r="S9" s="280">
        <v>11</v>
      </c>
      <c r="V9" s="323"/>
      <c r="W9" s="23"/>
      <c r="X9" s="43"/>
      <c r="Y9" s="43"/>
      <c r="AH9" s="228"/>
    </row>
    <row r="10" spans="1:34" ht="25.5" x14ac:dyDescent="0.2">
      <c r="A10" s="44"/>
      <c r="E10" s="245" t="s">
        <v>208</v>
      </c>
      <c r="F10" s="245" t="s">
        <v>209</v>
      </c>
      <c r="G10" s="230" t="s">
        <v>40</v>
      </c>
      <c r="H10" s="231" t="s">
        <v>210</v>
      </c>
      <c r="L10" s="46"/>
      <c r="N10" s="95"/>
      <c r="O10" s="47"/>
      <c r="P10" s="84"/>
      <c r="X10" s="43"/>
      <c r="Y10" s="43"/>
      <c r="AH10" s="228"/>
    </row>
    <row r="11" spans="1:34" x14ac:dyDescent="0.2">
      <c r="A11" s="44"/>
      <c r="E11" s="239">
        <v>2017</v>
      </c>
      <c r="F11" s="260" t="s">
        <v>202</v>
      </c>
      <c r="G11" s="240">
        <v>18610</v>
      </c>
      <c r="H11" s="278">
        <v>11.731508165225746</v>
      </c>
      <c r="L11" s="46"/>
      <c r="M11" s="54"/>
      <c r="N11" s="95"/>
      <c r="O11" s="47"/>
      <c r="P11" s="84"/>
      <c r="T11" s="280"/>
      <c r="U11" s="23"/>
      <c r="V11" s="23"/>
      <c r="W11" s="23"/>
      <c r="X11" s="23"/>
      <c r="Y11" s="23"/>
      <c r="Z11" s="23"/>
      <c r="AA11" s="23"/>
      <c r="AB11" s="23"/>
      <c r="AC11" s="23"/>
      <c r="AH11" s="228"/>
    </row>
    <row r="12" spans="1:34" ht="12" customHeight="1" x14ac:dyDescent="0.2">
      <c r="A12" s="44"/>
      <c r="E12" s="232">
        <v>2018</v>
      </c>
      <c r="F12" s="240" t="s">
        <v>202</v>
      </c>
      <c r="G12" s="240">
        <v>19480</v>
      </c>
      <c r="H12" s="278">
        <v>4.674905964535192</v>
      </c>
      <c r="L12" s="46"/>
      <c r="N12" s="95"/>
      <c r="O12" s="47"/>
      <c r="P12" s="84"/>
      <c r="Q12" s="81">
        <v>2016</v>
      </c>
      <c r="R12" s="309">
        <v>42675</v>
      </c>
      <c r="S12" s="281">
        <v>16656</v>
      </c>
      <c r="W12" s="337"/>
      <c r="X12" s="43"/>
      <c r="Y12" s="43"/>
      <c r="AH12" s="228"/>
    </row>
    <row r="13" spans="1:34" x14ac:dyDescent="0.2">
      <c r="A13" s="44"/>
      <c r="E13" s="232">
        <v>2019</v>
      </c>
      <c r="F13" s="240" t="s">
        <v>202</v>
      </c>
      <c r="G13" s="240">
        <v>20607</v>
      </c>
      <c r="H13" s="278">
        <v>5.785420944558517</v>
      </c>
      <c r="L13" s="46"/>
      <c r="M13" s="56"/>
      <c r="N13" s="95"/>
      <c r="O13" s="47"/>
      <c r="P13" s="84"/>
      <c r="Q13" s="81">
        <v>2017</v>
      </c>
      <c r="R13" s="309">
        <v>43040</v>
      </c>
      <c r="S13" s="281">
        <v>18610</v>
      </c>
      <c r="T13" s="316">
        <v>11.731508165225746</v>
      </c>
      <c r="U13" s="188"/>
      <c r="W13" s="337"/>
      <c r="X13" s="228"/>
      <c r="Y13" s="228"/>
      <c r="Z13" s="276"/>
      <c r="AA13" s="228"/>
      <c r="AB13" s="228"/>
      <c r="AC13" s="228"/>
      <c r="AH13" s="228"/>
    </row>
    <row r="14" spans="1:34" x14ac:dyDescent="0.2">
      <c r="A14" s="44"/>
      <c r="E14" s="232">
        <v>2020</v>
      </c>
      <c r="F14" s="240" t="s">
        <v>202</v>
      </c>
      <c r="G14" s="240">
        <v>27922</v>
      </c>
      <c r="H14" s="278">
        <v>35.497646430824467</v>
      </c>
      <c r="L14" s="46"/>
      <c r="M14" s="56"/>
      <c r="N14" s="95"/>
      <c r="O14" s="47"/>
      <c r="P14" s="84"/>
      <c r="Q14" s="81">
        <v>2018</v>
      </c>
      <c r="R14" s="309">
        <v>43405</v>
      </c>
      <c r="S14" s="281">
        <v>19480</v>
      </c>
      <c r="T14" s="316">
        <v>4.674905964535192</v>
      </c>
      <c r="U14" s="188"/>
      <c r="W14" s="337"/>
      <c r="X14" s="228"/>
      <c r="Y14" s="228"/>
      <c r="Z14" s="276"/>
      <c r="AA14" s="228"/>
      <c r="AB14" s="228"/>
      <c r="AC14" s="228"/>
      <c r="AH14" s="228"/>
    </row>
    <row r="15" spans="1:34" x14ac:dyDescent="0.2">
      <c r="A15" s="44"/>
      <c r="E15" s="232">
        <v>2021</v>
      </c>
      <c r="F15" s="240" t="s">
        <v>202</v>
      </c>
      <c r="G15" s="240">
        <v>25332</v>
      </c>
      <c r="H15" s="278">
        <v>-9.275839839553047</v>
      </c>
      <c r="L15" s="46"/>
      <c r="M15" s="56"/>
      <c r="N15" s="95"/>
      <c r="O15" s="47"/>
      <c r="P15" s="84"/>
      <c r="Q15" s="81">
        <v>2019</v>
      </c>
      <c r="R15" s="309">
        <v>43770</v>
      </c>
      <c r="S15" s="281">
        <v>20607</v>
      </c>
      <c r="T15" s="316">
        <v>5.785420944558517</v>
      </c>
      <c r="U15" s="188"/>
      <c r="W15" s="337"/>
      <c r="X15" s="228"/>
      <c r="Y15" s="228"/>
      <c r="Z15" s="276"/>
      <c r="AA15" s="228"/>
      <c r="AB15" s="228"/>
      <c r="AC15" s="228"/>
      <c r="AH15" s="228"/>
    </row>
    <row r="16" spans="1:34" x14ac:dyDescent="0.2">
      <c r="A16" s="44"/>
      <c r="E16" s="236">
        <v>2022</v>
      </c>
      <c r="F16" s="242" t="s">
        <v>202</v>
      </c>
      <c r="G16" s="242">
        <v>28833</v>
      </c>
      <c r="H16" s="277">
        <v>13.820464234959729</v>
      </c>
      <c r="L16" s="46"/>
      <c r="M16" s="56"/>
      <c r="N16" s="95"/>
      <c r="O16" s="47"/>
      <c r="P16" s="84"/>
      <c r="Q16" s="81">
        <v>2020</v>
      </c>
      <c r="R16" s="309">
        <v>44136</v>
      </c>
      <c r="S16" s="281">
        <v>27922</v>
      </c>
      <c r="T16" s="316">
        <v>35.497646430824467</v>
      </c>
      <c r="U16" s="188"/>
      <c r="W16" s="337"/>
      <c r="X16" s="228"/>
      <c r="Y16" s="228"/>
      <c r="Z16" s="276"/>
      <c r="AA16" s="228"/>
      <c r="AB16" s="228"/>
      <c r="AC16" s="228"/>
      <c r="AH16" s="228"/>
    </row>
    <row r="17" spans="1:34" x14ac:dyDescent="0.2">
      <c r="A17" s="44"/>
      <c r="L17" s="46"/>
      <c r="M17" s="56"/>
      <c r="N17" s="95"/>
      <c r="O17" s="47"/>
      <c r="P17" s="84"/>
      <c r="Q17" s="81">
        <v>2021</v>
      </c>
      <c r="R17" s="309">
        <v>44501</v>
      </c>
      <c r="S17" s="281">
        <v>25332</v>
      </c>
      <c r="T17" s="316">
        <v>-9.275839839553047</v>
      </c>
      <c r="U17" s="188"/>
      <c r="W17" s="337"/>
      <c r="X17" s="228"/>
      <c r="Y17" s="228"/>
      <c r="Z17" s="276"/>
      <c r="AA17" s="228"/>
      <c r="AB17" s="228"/>
      <c r="AC17" s="228"/>
      <c r="AH17" s="228"/>
    </row>
    <row r="18" spans="1:34" x14ac:dyDescent="0.2">
      <c r="A18" s="44"/>
      <c r="L18" s="46"/>
      <c r="M18" s="56"/>
      <c r="N18" s="95"/>
      <c r="O18" s="47"/>
      <c r="P18" s="84"/>
      <c r="Q18" s="81">
        <v>2022</v>
      </c>
      <c r="R18" s="309">
        <v>44866</v>
      </c>
      <c r="S18" s="281">
        <v>28833</v>
      </c>
      <c r="T18" s="316">
        <v>13.820464234959729</v>
      </c>
      <c r="U18" s="188"/>
      <c r="W18" s="337"/>
      <c r="X18" s="228"/>
      <c r="Y18" s="228"/>
      <c r="Z18" s="276"/>
      <c r="AA18" s="228"/>
      <c r="AB18" s="228"/>
      <c r="AC18" s="228"/>
      <c r="AH18" s="228"/>
    </row>
    <row r="19" spans="1:34" ht="14.25" x14ac:dyDescent="0.2">
      <c r="A19" s="363" t="s">
        <v>143</v>
      </c>
      <c r="B19" s="363"/>
      <c r="C19" s="363"/>
      <c r="D19" s="363"/>
      <c r="E19" s="363"/>
      <c r="F19" s="363"/>
      <c r="G19" s="363" t="s">
        <v>224</v>
      </c>
      <c r="H19" s="363"/>
      <c r="I19" s="363"/>
      <c r="J19" s="363"/>
      <c r="K19" s="363"/>
      <c r="L19" s="365"/>
      <c r="M19" s="56"/>
      <c r="N19" s="95"/>
      <c r="O19" s="47"/>
      <c r="P19" s="84"/>
      <c r="R19" s="281"/>
      <c r="S19" s="281"/>
      <c r="T19" s="281"/>
      <c r="U19" s="188"/>
      <c r="V19" s="188"/>
      <c r="W19" s="188"/>
      <c r="X19" s="276"/>
      <c r="Y19" s="276"/>
      <c r="Z19" s="276"/>
      <c r="AA19" s="228"/>
      <c r="AB19" s="228"/>
      <c r="AC19" s="228"/>
      <c r="AH19" s="228"/>
    </row>
    <row r="20" spans="1:34" ht="12" customHeight="1" x14ac:dyDescent="0.2">
      <c r="A20" s="354" t="s">
        <v>216</v>
      </c>
      <c r="B20" s="354"/>
      <c r="C20" s="354"/>
      <c r="D20" s="354"/>
      <c r="E20" s="354"/>
      <c r="F20" s="354"/>
      <c r="G20" s="354" t="s">
        <v>213</v>
      </c>
      <c r="H20" s="354"/>
      <c r="I20" s="354"/>
      <c r="J20" s="354"/>
      <c r="K20" s="354"/>
      <c r="L20" s="371"/>
      <c r="N20" s="95"/>
      <c r="O20" s="47"/>
      <c r="P20" s="84"/>
      <c r="AH20" s="228"/>
    </row>
    <row r="21" spans="1:34" x14ac:dyDescent="0.2">
      <c r="A21" s="44"/>
      <c r="B21" s="66"/>
      <c r="C21" s="43"/>
      <c r="D21" s="43"/>
      <c r="E21" s="43"/>
      <c r="F21" s="43"/>
      <c r="G21" s="43"/>
      <c r="H21" s="43"/>
      <c r="I21" s="43"/>
      <c r="J21" s="43"/>
      <c r="K21" s="49"/>
      <c r="L21" s="46"/>
      <c r="N21" s="95"/>
      <c r="O21" s="47"/>
      <c r="P21" s="84"/>
      <c r="AH21" s="228"/>
    </row>
    <row r="22" spans="1:34" x14ac:dyDescent="0.2">
      <c r="A22" s="68"/>
      <c r="C22" s="43"/>
      <c r="D22" s="43"/>
      <c r="E22" s="43"/>
      <c r="F22" s="43"/>
      <c r="G22" s="43"/>
      <c r="H22" s="43"/>
      <c r="I22" s="43"/>
      <c r="J22" s="43"/>
      <c r="K22" s="89"/>
      <c r="L22" s="46"/>
      <c r="N22" s="95"/>
      <c r="O22" s="47"/>
      <c r="P22" s="84"/>
      <c r="AH22" s="228"/>
    </row>
    <row r="23" spans="1:34" x14ac:dyDescent="0.2">
      <c r="A23" s="68"/>
      <c r="C23" s="69"/>
      <c r="D23" s="69"/>
      <c r="E23" s="69"/>
      <c r="F23" s="69"/>
      <c r="G23" s="70"/>
      <c r="H23" s="70"/>
      <c r="I23" s="71"/>
      <c r="J23" s="71"/>
      <c r="K23" s="71"/>
      <c r="L23" s="46"/>
      <c r="N23" s="95"/>
      <c r="O23" s="47"/>
      <c r="P23" s="84"/>
      <c r="AH23" s="228"/>
    </row>
    <row r="24" spans="1:34" x14ac:dyDescent="0.2">
      <c r="A24" s="68"/>
      <c r="C24" s="69"/>
      <c r="D24" s="69"/>
      <c r="E24" s="69"/>
      <c r="F24" s="69"/>
      <c r="G24" s="70"/>
      <c r="H24" s="70"/>
      <c r="I24" s="71"/>
      <c r="J24" s="71"/>
      <c r="K24" s="71"/>
      <c r="L24" s="46"/>
      <c r="N24" s="95"/>
      <c r="O24" s="47"/>
      <c r="P24" s="84"/>
      <c r="AH24" s="228"/>
    </row>
    <row r="25" spans="1:34" x14ac:dyDescent="0.2">
      <c r="A25" s="68"/>
      <c r="C25" s="69"/>
      <c r="D25" s="69"/>
      <c r="E25" s="69"/>
      <c r="F25" s="69"/>
      <c r="G25" s="70"/>
      <c r="H25" s="70"/>
      <c r="I25" s="71"/>
      <c r="J25" s="71"/>
      <c r="K25" s="71"/>
      <c r="L25" s="46"/>
      <c r="N25" s="95"/>
      <c r="O25" s="47"/>
      <c r="P25" s="84"/>
      <c r="AH25" s="228"/>
    </row>
    <row r="26" spans="1:34" x14ac:dyDescent="0.2">
      <c r="A26" s="68"/>
      <c r="C26" s="69"/>
      <c r="D26" s="69"/>
      <c r="E26" s="69"/>
      <c r="F26" s="69"/>
      <c r="G26" s="70"/>
      <c r="H26" s="70"/>
      <c r="I26" s="71"/>
      <c r="J26" s="71"/>
      <c r="K26" s="71"/>
      <c r="L26" s="46"/>
      <c r="N26" s="95"/>
      <c r="O26" s="47"/>
      <c r="P26" s="84"/>
      <c r="AH26" s="228"/>
    </row>
    <row r="27" spans="1:34" x14ac:dyDescent="0.2">
      <c r="A27" s="68"/>
      <c r="C27" s="69"/>
      <c r="D27" s="69"/>
      <c r="E27" s="69"/>
      <c r="F27" s="69"/>
      <c r="G27" s="70"/>
      <c r="H27" s="70"/>
      <c r="I27" s="71"/>
      <c r="J27" s="71"/>
      <c r="K27" s="71"/>
      <c r="L27" s="46"/>
      <c r="N27" s="95"/>
      <c r="O27" s="47"/>
      <c r="P27" s="84"/>
      <c r="AH27" s="228"/>
    </row>
    <row r="28" spans="1:34" x14ac:dyDescent="0.2">
      <c r="A28" s="68"/>
      <c r="C28" s="69"/>
      <c r="D28" s="69"/>
      <c r="E28" s="69"/>
      <c r="F28" s="69"/>
      <c r="G28" s="70"/>
      <c r="H28" s="70"/>
      <c r="I28" s="71"/>
      <c r="J28" s="71"/>
      <c r="K28" s="71"/>
      <c r="L28" s="46"/>
      <c r="N28" s="95"/>
      <c r="O28" s="47"/>
      <c r="P28" s="84"/>
      <c r="AH28" s="228"/>
    </row>
    <row r="29" spans="1:34" x14ac:dyDescent="0.2">
      <c r="A29" s="68"/>
      <c r="C29" s="69"/>
      <c r="D29" s="69"/>
      <c r="E29" s="69"/>
      <c r="F29" s="69"/>
      <c r="G29" s="70"/>
      <c r="H29" s="70"/>
      <c r="I29" s="71"/>
      <c r="J29" s="71"/>
      <c r="K29" s="71"/>
      <c r="L29" s="46"/>
      <c r="N29" s="95"/>
      <c r="O29" s="47"/>
      <c r="P29" s="84"/>
      <c r="AH29" s="228"/>
    </row>
    <row r="30" spans="1:34" x14ac:dyDescent="0.2">
      <c r="A30" s="68"/>
      <c r="C30" s="69"/>
      <c r="D30" s="69"/>
      <c r="E30" s="69"/>
      <c r="F30" s="69"/>
      <c r="G30" s="70"/>
      <c r="H30" s="70"/>
      <c r="I30" s="71"/>
      <c r="J30" s="71"/>
      <c r="K30" s="71"/>
      <c r="L30" s="46"/>
      <c r="N30" s="95"/>
      <c r="O30" s="47"/>
      <c r="P30" s="84"/>
      <c r="AH30" s="228"/>
    </row>
    <row r="31" spans="1:34" x14ac:dyDescent="0.2">
      <c r="A31" s="68"/>
      <c r="C31" s="69"/>
      <c r="D31" s="69"/>
      <c r="E31" s="69"/>
      <c r="F31" s="69"/>
      <c r="G31" s="70"/>
      <c r="H31" s="70"/>
      <c r="I31" s="71"/>
      <c r="J31" s="71"/>
      <c r="K31" s="71"/>
      <c r="L31" s="46"/>
      <c r="N31" s="95"/>
      <c r="O31" s="47"/>
      <c r="P31" s="84"/>
      <c r="AH31" s="228"/>
    </row>
    <row r="32" spans="1:34" x14ac:dyDescent="0.2">
      <c r="A32" s="68"/>
      <c r="C32" s="69"/>
      <c r="D32" s="69"/>
      <c r="E32" s="69"/>
      <c r="F32" s="69"/>
      <c r="G32" s="70"/>
      <c r="H32" s="70"/>
      <c r="I32" s="71"/>
      <c r="J32" s="71"/>
      <c r="K32" s="71"/>
      <c r="L32" s="46"/>
      <c r="N32" s="95"/>
      <c r="O32" s="47"/>
      <c r="P32" s="84"/>
      <c r="AH32" s="228"/>
    </row>
    <row r="33" spans="1:34" x14ac:dyDescent="0.2">
      <c r="A33" s="68"/>
      <c r="C33" s="69"/>
      <c r="D33" s="69"/>
      <c r="E33" s="69"/>
      <c r="F33" s="69"/>
      <c r="G33" s="70"/>
      <c r="H33" s="70"/>
      <c r="I33" s="71"/>
      <c r="J33" s="71"/>
      <c r="K33" s="71"/>
      <c r="L33" s="46"/>
      <c r="N33" s="95"/>
      <c r="O33" s="47"/>
      <c r="P33" s="84"/>
      <c r="AH33" s="228"/>
    </row>
    <row r="34" spans="1:34" x14ac:dyDescent="0.2">
      <c r="A34" s="68"/>
      <c r="B34" s="66"/>
      <c r="C34" s="70"/>
      <c r="D34" s="70"/>
      <c r="E34" s="70"/>
      <c r="F34" s="70"/>
      <c r="G34" s="70"/>
      <c r="H34" s="70"/>
      <c r="I34" s="74"/>
      <c r="J34" s="74"/>
      <c r="K34" s="74"/>
      <c r="L34" s="46"/>
      <c r="N34" s="95"/>
      <c r="O34" s="47"/>
      <c r="P34" s="84"/>
      <c r="AH34" s="228"/>
    </row>
    <row r="35" spans="1:34" x14ac:dyDescent="0.2">
      <c r="A35" s="202" t="s">
        <v>192</v>
      </c>
      <c r="B35" s="208"/>
      <c r="C35" s="208"/>
      <c r="D35" s="209"/>
      <c r="E35" s="209"/>
      <c r="F35" s="206"/>
      <c r="G35" s="206"/>
      <c r="H35" s="206"/>
      <c r="I35" s="207"/>
      <c r="J35" s="207"/>
      <c r="K35" s="207"/>
      <c r="L35" s="46"/>
      <c r="N35" s="95"/>
      <c r="O35" s="47"/>
      <c r="P35" s="84"/>
      <c r="AH35" s="228"/>
    </row>
    <row r="36" spans="1:34" ht="15" customHeight="1" x14ac:dyDescent="0.2">
      <c r="A36" s="202" t="s">
        <v>223</v>
      </c>
      <c r="B36" s="103"/>
      <c r="C36" s="70"/>
      <c r="D36" s="70"/>
      <c r="E36" s="70"/>
      <c r="F36" s="70"/>
      <c r="G36" s="70"/>
      <c r="H36" s="70"/>
      <c r="I36" s="74"/>
      <c r="J36" s="74"/>
      <c r="K36" s="74"/>
      <c r="L36" s="46"/>
      <c r="N36" s="95"/>
      <c r="O36" s="47"/>
      <c r="P36" s="84"/>
      <c r="AH36" s="228"/>
    </row>
    <row r="37" spans="1:34" s="78" customFormat="1" x14ac:dyDescent="0.2">
      <c r="A37" s="372" t="s">
        <v>177</v>
      </c>
      <c r="B37" s="373"/>
      <c r="C37" s="373"/>
      <c r="D37" s="373"/>
      <c r="E37" s="373"/>
      <c r="F37" s="373"/>
      <c r="G37" s="373"/>
      <c r="H37" s="373"/>
      <c r="I37" s="373"/>
      <c r="J37" s="373"/>
      <c r="K37" s="373"/>
      <c r="L37" s="76"/>
      <c r="M37" s="42"/>
      <c r="N37" s="95"/>
      <c r="O37" s="47"/>
      <c r="P37" s="84"/>
      <c r="Q37" s="81"/>
      <c r="R37" s="81"/>
      <c r="S37" s="81"/>
      <c r="T37" s="81"/>
      <c r="U37" s="42"/>
      <c r="V37" s="42"/>
      <c r="W37" s="42"/>
      <c r="X37" s="42"/>
      <c r="Y37" s="42"/>
      <c r="Z37" s="42"/>
      <c r="AE37" s="43"/>
      <c r="AF37" s="43"/>
      <c r="AG37" s="43"/>
      <c r="AH37" s="228"/>
    </row>
    <row r="38" spans="1:34" s="42" customFormat="1" x14ac:dyDescent="0.2">
      <c r="A38" s="1"/>
      <c r="B38" s="1"/>
      <c r="C38" s="1"/>
      <c r="D38" s="1"/>
      <c r="E38" s="1"/>
      <c r="F38" s="77"/>
      <c r="G38" s="77"/>
      <c r="H38" s="77"/>
      <c r="I38" s="77"/>
      <c r="J38" s="77"/>
      <c r="K38" s="77"/>
      <c r="L38" s="1"/>
      <c r="N38" s="95"/>
      <c r="O38" s="47"/>
      <c r="P38" s="84"/>
      <c r="Q38" s="81"/>
      <c r="R38" s="81"/>
      <c r="S38" s="81"/>
      <c r="T38" s="81"/>
      <c r="AE38" s="43"/>
      <c r="AF38" s="43"/>
      <c r="AG38" s="43"/>
      <c r="AH38" s="228"/>
    </row>
    <row r="39" spans="1:34" s="42" customFormat="1" x14ac:dyDescent="0.2">
      <c r="A39" s="80"/>
      <c r="D39" s="80"/>
      <c r="E39" s="80"/>
      <c r="F39" s="1"/>
      <c r="G39" s="1"/>
      <c r="H39" s="1"/>
      <c r="I39" s="1"/>
      <c r="J39" s="1"/>
      <c r="K39" s="1"/>
      <c r="L39" s="1"/>
      <c r="N39" s="95"/>
      <c r="O39" s="47"/>
      <c r="P39" s="84"/>
      <c r="Q39" s="81"/>
      <c r="R39" s="81"/>
      <c r="S39" s="81"/>
      <c r="T39" s="81"/>
      <c r="AE39" s="43"/>
      <c r="AF39" s="43"/>
      <c r="AG39" s="43"/>
      <c r="AH39" s="228"/>
    </row>
    <row r="40" spans="1:34" s="42" customFormat="1" x14ac:dyDescent="0.2">
      <c r="A40" s="80"/>
      <c r="E40" s="80"/>
      <c r="F40" s="1"/>
      <c r="G40" s="1"/>
      <c r="H40" s="1"/>
      <c r="I40" s="1"/>
      <c r="J40" s="1"/>
      <c r="K40" s="1"/>
      <c r="L40" s="1"/>
      <c r="N40" s="95"/>
      <c r="O40" s="47"/>
      <c r="P40" s="84"/>
      <c r="Q40" s="81"/>
      <c r="R40" s="81"/>
      <c r="S40" s="81"/>
      <c r="T40" s="81"/>
      <c r="AE40" s="43"/>
      <c r="AF40" s="43"/>
      <c r="AG40" s="43"/>
      <c r="AH40" s="228"/>
    </row>
    <row r="41" spans="1:34" s="42" customFormat="1" x14ac:dyDescent="0.2">
      <c r="A41" s="80"/>
      <c r="E41" s="80"/>
      <c r="F41" s="1"/>
      <c r="G41" s="1"/>
      <c r="H41" s="1"/>
      <c r="I41" s="1"/>
      <c r="J41" s="1"/>
      <c r="K41" s="1"/>
      <c r="L41" s="1"/>
      <c r="N41" s="95"/>
      <c r="O41" s="47"/>
      <c r="P41" s="84"/>
      <c r="Q41" s="81"/>
      <c r="R41" s="81"/>
      <c r="S41" s="81"/>
      <c r="T41" s="81"/>
      <c r="AE41" s="43"/>
      <c r="AF41" s="43"/>
      <c r="AG41" s="43"/>
      <c r="AH41" s="228"/>
    </row>
    <row r="42" spans="1:34" s="42" customFormat="1" x14ac:dyDescent="0.2">
      <c r="A42" s="80"/>
      <c r="E42" s="80"/>
      <c r="F42" s="1"/>
      <c r="G42" s="1"/>
      <c r="H42" s="1"/>
      <c r="I42" s="1"/>
      <c r="J42" s="1"/>
      <c r="K42" s="1"/>
      <c r="L42" s="1"/>
      <c r="N42" s="95"/>
      <c r="O42" s="47"/>
      <c r="P42" s="84"/>
      <c r="Q42" s="81"/>
      <c r="R42" s="81"/>
      <c r="S42" s="81"/>
      <c r="T42" s="81"/>
      <c r="AE42" s="43"/>
      <c r="AF42" s="43"/>
      <c r="AG42" s="43"/>
      <c r="AH42" s="228"/>
    </row>
    <row r="43" spans="1:34" s="42" customFormat="1" x14ac:dyDescent="0.2">
      <c r="A43" s="80"/>
      <c r="E43" s="80"/>
      <c r="F43" s="1"/>
      <c r="G43" s="1"/>
      <c r="H43" s="1"/>
      <c r="I43" s="1"/>
      <c r="J43" s="1"/>
      <c r="K43" s="1"/>
      <c r="L43" s="1"/>
      <c r="N43" s="95"/>
      <c r="O43" s="47"/>
      <c r="P43" s="84"/>
      <c r="Q43" s="81"/>
      <c r="R43" s="81"/>
      <c r="S43" s="81"/>
      <c r="T43" s="81"/>
      <c r="AE43" s="43"/>
      <c r="AF43" s="43"/>
      <c r="AG43" s="43"/>
      <c r="AH43" s="228"/>
    </row>
    <row r="44" spans="1:34" s="42" customFormat="1" x14ac:dyDescent="0.2">
      <c r="A44" s="80"/>
      <c r="E44" s="80"/>
      <c r="F44" s="1"/>
      <c r="G44" s="1"/>
      <c r="H44" s="1"/>
      <c r="I44" s="1"/>
      <c r="J44" s="1"/>
      <c r="K44" s="1"/>
      <c r="L44" s="1"/>
      <c r="N44" s="95"/>
      <c r="O44" s="47"/>
      <c r="P44" s="84"/>
      <c r="Q44" s="81"/>
      <c r="R44" s="81"/>
      <c r="S44" s="81"/>
      <c r="T44" s="81"/>
      <c r="AE44" s="43"/>
      <c r="AF44" s="43"/>
      <c r="AG44" s="43"/>
      <c r="AH44" s="228"/>
    </row>
    <row r="45" spans="1:34" s="42" customFormat="1" x14ac:dyDescent="0.2">
      <c r="A45" s="80"/>
      <c r="E45" s="80"/>
      <c r="F45" s="1"/>
      <c r="G45" s="1"/>
      <c r="H45" s="1"/>
      <c r="I45" s="1"/>
      <c r="J45" s="1"/>
      <c r="K45" s="1"/>
      <c r="L45" s="1"/>
      <c r="N45" s="95"/>
      <c r="O45" s="47"/>
      <c r="P45" s="84"/>
      <c r="Q45" s="81"/>
      <c r="R45" s="81"/>
      <c r="S45" s="81"/>
      <c r="T45" s="81"/>
      <c r="AE45" s="43"/>
      <c r="AF45" s="43"/>
      <c r="AG45" s="43"/>
      <c r="AH45" s="228"/>
    </row>
    <row r="46" spans="1:34" s="42" customFormat="1" x14ac:dyDescent="0.2">
      <c r="A46" s="80"/>
      <c r="E46" s="80"/>
      <c r="F46" s="1"/>
      <c r="G46" s="1"/>
      <c r="H46" s="1"/>
      <c r="I46" s="1"/>
      <c r="J46" s="1"/>
      <c r="K46" s="1"/>
      <c r="L46" s="1"/>
      <c r="N46" s="95"/>
      <c r="O46" s="47"/>
      <c r="P46" s="84"/>
      <c r="Q46" s="81"/>
      <c r="R46" s="81"/>
      <c r="S46" s="81"/>
      <c r="T46" s="81"/>
      <c r="AE46" s="43"/>
      <c r="AF46" s="43"/>
      <c r="AG46" s="43"/>
      <c r="AH46" s="228"/>
    </row>
    <row r="47" spans="1:34" s="42" customFormat="1" x14ac:dyDescent="0.2">
      <c r="A47" s="80"/>
      <c r="E47" s="80"/>
      <c r="F47" s="1"/>
      <c r="G47" s="1"/>
      <c r="H47" s="1"/>
      <c r="I47" s="1"/>
      <c r="J47" s="1"/>
      <c r="K47" s="1"/>
      <c r="L47" s="1"/>
      <c r="N47" s="95"/>
      <c r="O47" s="47"/>
      <c r="P47" s="84"/>
      <c r="Q47" s="81"/>
      <c r="R47" s="81"/>
      <c r="S47" s="81"/>
      <c r="T47" s="81"/>
      <c r="AE47" s="43"/>
      <c r="AF47" s="43"/>
      <c r="AG47" s="43"/>
      <c r="AH47" s="228"/>
    </row>
    <row r="48" spans="1:34" s="42" customFormat="1" x14ac:dyDescent="0.2">
      <c r="A48" s="80"/>
      <c r="E48" s="80"/>
      <c r="F48" s="1"/>
      <c r="G48" s="1"/>
      <c r="H48" s="1"/>
      <c r="I48" s="1"/>
      <c r="J48" s="1"/>
      <c r="K48" s="1"/>
      <c r="L48" s="1"/>
      <c r="N48" s="95"/>
      <c r="O48" s="47"/>
      <c r="P48" s="84"/>
      <c r="Q48" s="81"/>
      <c r="R48" s="81"/>
      <c r="S48" s="81"/>
      <c r="T48" s="81"/>
      <c r="AE48" s="43"/>
      <c r="AF48" s="43"/>
      <c r="AG48" s="43"/>
      <c r="AH48" s="228"/>
    </row>
    <row r="49" spans="1:34" s="42" customFormat="1" x14ac:dyDescent="0.2">
      <c r="A49" s="80"/>
      <c r="E49" s="80"/>
      <c r="F49" s="1"/>
      <c r="G49" s="1"/>
      <c r="H49" s="1"/>
      <c r="I49" s="1"/>
      <c r="J49" s="1"/>
      <c r="K49" s="1"/>
      <c r="L49" s="1"/>
      <c r="N49" s="95"/>
      <c r="O49" s="47"/>
      <c r="P49" s="84"/>
      <c r="Q49" s="81"/>
      <c r="R49" s="81"/>
      <c r="S49" s="81"/>
      <c r="T49" s="81"/>
      <c r="AE49" s="43"/>
      <c r="AF49" s="43"/>
      <c r="AG49" s="43"/>
      <c r="AH49" s="228"/>
    </row>
    <row r="50" spans="1:34" s="42" customFormat="1" x14ac:dyDescent="0.2">
      <c r="A50" s="80"/>
      <c r="E50" s="80"/>
      <c r="F50" s="1"/>
      <c r="G50" s="1"/>
      <c r="H50" s="1"/>
      <c r="I50" s="1"/>
      <c r="J50" s="1"/>
      <c r="K50" s="1"/>
      <c r="L50" s="1"/>
      <c r="N50" s="95"/>
      <c r="O50" s="47"/>
      <c r="P50" s="84"/>
      <c r="Q50" s="81"/>
      <c r="R50" s="81"/>
      <c r="S50" s="81"/>
      <c r="T50" s="81"/>
      <c r="AE50" s="43"/>
      <c r="AF50" s="43"/>
      <c r="AG50" s="43"/>
      <c r="AH50" s="228"/>
    </row>
    <row r="51" spans="1:34" s="42" customFormat="1" x14ac:dyDescent="0.2">
      <c r="A51" s="80"/>
      <c r="E51" s="80"/>
      <c r="F51" s="1"/>
      <c r="G51" s="1"/>
      <c r="H51" s="1"/>
      <c r="I51" s="1"/>
      <c r="J51" s="1"/>
      <c r="K51" s="1"/>
      <c r="L51" s="1"/>
      <c r="N51" s="95"/>
      <c r="O51" s="47"/>
      <c r="P51" s="84"/>
      <c r="Q51" s="81"/>
      <c r="R51" s="81"/>
      <c r="S51" s="81"/>
      <c r="T51" s="81"/>
      <c r="AE51" s="43"/>
      <c r="AF51" s="43"/>
      <c r="AG51" s="43"/>
      <c r="AH51" s="228"/>
    </row>
    <row r="52" spans="1:34" s="42" customFormat="1" x14ac:dyDescent="0.2">
      <c r="A52" s="80"/>
      <c r="E52" s="80"/>
      <c r="F52" s="1"/>
      <c r="G52" s="1"/>
      <c r="H52" s="1"/>
      <c r="I52" s="1"/>
      <c r="J52" s="1"/>
      <c r="K52" s="1"/>
      <c r="L52" s="1"/>
      <c r="N52" s="95"/>
      <c r="O52" s="47"/>
      <c r="P52" s="84"/>
      <c r="Q52" s="81"/>
      <c r="R52" s="81"/>
      <c r="S52" s="81"/>
      <c r="T52" s="81"/>
      <c r="AE52" s="43"/>
      <c r="AF52" s="43"/>
      <c r="AG52" s="43"/>
      <c r="AH52" s="228"/>
    </row>
    <row r="53" spans="1:34" s="42" customFormat="1" x14ac:dyDescent="0.2">
      <c r="A53" s="80"/>
      <c r="E53" s="80"/>
      <c r="F53" s="1"/>
      <c r="G53" s="1"/>
      <c r="H53" s="1"/>
      <c r="I53" s="1"/>
      <c r="J53" s="1"/>
      <c r="K53" s="1"/>
      <c r="L53" s="1"/>
      <c r="N53" s="95"/>
      <c r="O53" s="47"/>
      <c r="P53" s="84"/>
      <c r="Q53" s="81"/>
      <c r="R53" s="81"/>
      <c r="S53" s="81"/>
      <c r="T53" s="81"/>
      <c r="AE53" s="43"/>
      <c r="AF53" s="43"/>
      <c r="AG53" s="43"/>
      <c r="AH53" s="228"/>
    </row>
    <row r="54" spans="1:34" s="42" customFormat="1" x14ac:dyDescent="0.2">
      <c r="A54" s="80"/>
      <c r="E54" s="80"/>
      <c r="F54" s="1"/>
      <c r="G54" s="1"/>
      <c r="H54" s="1"/>
      <c r="I54" s="1"/>
      <c r="J54" s="1"/>
      <c r="K54" s="1"/>
      <c r="L54" s="1"/>
      <c r="N54" s="95"/>
      <c r="O54" s="47"/>
      <c r="P54" s="84"/>
      <c r="Q54" s="81"/>
      <c r="R54" s="81"/>
      <c r="S54" s="81"/>
      <c r="T54" s="81"/>
      <c r="AE54" s="43"/>
      <c r="AF54" s="43"/>
      <c r="AG54" s="43"/>
      <c r="AH54" s="228"/>
    </row>
    <row r="55" spans="1:34" s="42" customFormat="1" x14ac:dyDescent="0.2">
      <c r="A55" s="80"/>
      <c r="E55" s="80"/>
      <c r="F55" s="1"/>
      <c r="G55" s="1"/>
      <c r="H55" s="1"/>
      <c r="I55" s="1"/>
      <c r="J55" s="1"/>
      <c r="K55" s="1"/>
      <c r="L55" s="1"/>
      <c r="N55" s="95"/>
      <c r="O55" s="47"/>
      <c r="P55" s="84"/>
      <c r="Q55" s="81"/>
      <c r="R55" s="81"/>
      <c r="S55" s="81"/>
      <c r="T55" s="81"/>
      <c r="AE55" s="43"/>
      <c r="AF55" s="43"/>
      <c r="AG55" s="43"/>
      <c r="AH55" s="228"/>
    </row>
    <row r="56" spans="1:34" s="42" customFormat="1" x14ac:dyDescent="0.2">
      <c r="A56" s="80"/>
      <c r="E56" s="80"/>
      <c r="F56" s="1"/>
      <c r="G56" s="1"/>
      <c r="H56" s="1"/>
      <c r="I56" s="1"/>
      <c r="J56" s="1"/>
      <c r="K56" s="1"/>
      <c r="L56" s="1"/>
      <c r="N56" s="95"/>
      <c r="O56" s="47"/>
      <c r="P56" s="84"/>
      <c r="Q56" s="81"/>
      <c r="R56" s="81"/>
      <c r="S56" s="81"/>
      <c r="T56" s="81"/>
      <c r="AE56" s="43"/>
      <c r="AF56" s="43"/>
      <c r="AG56" s="43"/>
      <c r="AH56" s="228"/>
    </row>
    <row r="57" spans="1:34" s="42" customFormat="1" x14ac:dyDescent="0.2">
      <c r="A57" s="80"/>
      <c r="E57" s="80"/>
      <c r="F57" s="1"/>
      <c r="G57" s="1"/>
      <c r="H57" s="1"/>
      <c r="I57" s="1"/>
      <c r="J57" s="1"/>
      <c r="K57" s="1"/>
      <c r="L57" s="1"/>
      <c r="N57" s="95"/>
      <c r="O57" s="47"/>
      <c r="P57" s="84"/>
      <c r="Q57" s="81"/>
      <c r="R57" s="81"/>
      <c r="S57" s="81"/>
      <c r="T57" s="81"/>
      <c r="AE57" s="43"/>
      <c r="AF57" s="43"/>
      <c r="AG57" s="43"/>
      <c r="AH57" s="228"/>
    </row>
    <row r="58" spans="1:34" s="42" customFormat="1" x14ac:dyDescent="0.2">
      <c r="A58" s="80"/>
      <c r="E58" s="80"/>
      <c r="F58" s="1"/>
      <c r="G58" s="1"/>
      <c r="H58" s="1"/>
      <c r="I58" s="1"/>
      <c r="J58" s="1"/>
      <c r="K58" s="1"/>
      <c r="L58" s="1"/>
      <c r="N58" s="95"/>
      <c r="O58" s="47"/>
      <c r="P58" s="84"/>
      <c r="Q58" s="81"/>
      <c r="R58" s="81"/>
      <c r="S58" s="81"/>
      <c r="T58" s="81"/>
      <c r="AE58" s="43"/>
      <c r="AF58" s="43"/>
      <c r="AG58" s="43"/>
      <c r="AH58" s="228"/>
    </row>
    <row r="59" spans="1:34" s="42" customFormat="1" x14ac:dyDescent="0.2">
      <c r="A59" s="80"/>
      <c r="E59" s="80"/>
      <c r="F59" s="1"/>
      <c r="G59" s="1"/>
      <c r="H59" s="1"/>
      <c r="I59" s="1"/>
      <c r="J59" s="1"/>
      <c r="K59" s="1"/>
      <c r="L59" s="1"/>
      <c r="N59" s="95"/>
      <c r="O59" s="47"/>
      <c r="P59" s="84"/>
      <c r="Q59" s="81"/>
      <c r="R59" s="81"/>
      <c r="S59" s="81"/>
      <c r="T59" s="81"/>
      <c r="AE59" s="43"/>
      <c r="AF59" s="43"/>
      <c r="AG59" s="43"/>
      <c r="AH59" s="228"/>
    </row>
    <row r="60" spans="1:34" s="42" customFormat="1" x14ac:dyDescent="0.2">
      <c r="A60" s="80"/>
      <c r="E60" s="80"/>
      <c r="F60" s="1"/>
      <c r="G60" s="1"/>
      <c r="H60" s="1"/>
      <c r="I60" s="1"/>
      <c r="J60" s="1"/>
      <c r="K60" s="1"/>
      <c r="L60" s="1"/>
      <c r="N60" s="95"/>
      <c r="O60" s="47"/>
      <c r="P60" s="84"/>
      <c r="Q60" s="81"/>
      <c r="R60" s="81"/>
      <c r="S60" s="81"/>
      <c r="T60" s="81"/>
      <c r="AE60" s="43"/>
      <c r="AF60" s="43"/>
      <c r="AG60" s="43"/>
      <c r="AH60" s="228"/>
    </row>
    <row r="61" spans="1:34" s="42" customFormat="1" x14ac:dyDescent="0.2">
      <c r="A61" s="80"/>
      <c r="E61" s="80"/>
      <c r="F61" s="1"/>
      <c r="G61" s="1"/>
      <c r="H61" s="1"/>
      <c r="I61" s="1"/>
      <c r="J61" s="1"/>
      <c r="K61" s="1"/>
      <c r="L61" s="1"/>
      <c r="N61" s="95"/>
      <c r="P61" s="84"/>
      <c r="Q61" s="81"/>
      <c r="R61" s="81"/>
      <c r="S61" s="81"/>
      <c r="T61" s="81"/>
    </row>
    <row r="62" spans="1:34" s="42" customFormat="1" x14ac:dyDescent="0.2">
      <c r="A62" s="80"/>
      <c r="E62" s="80"/>
      <c r="F62" s="1"/>
      <c r="G62" s="1"/>
      <c r="H62" s="1"/>
      <c r="I62" s="1"/>
      <c r="J62" s="1"/>
      <c r="K62" s="1"/>
      <c r="L62" s="1"/>
      <c r="N62" s="95"/>
      <c r="P62" s="84"/>
      <c r="Q62" s="81"/>
      <c r="R62" s="81"/>
      <c r="S62" s="81"/>
      <c r="T62" s="81"/>
    </row>
    <row r="63" spans="1:34" s="42" customFormat="1" x14ac:dyDescent="0.2">
      <c r="A63" s="80"/>
      <c r="E63" s="80"/>
      <c r="F63" s="1"/>
      <c r="G63" s="1"/>
      <c r="H63" s="1"/>
      <c r="I63" s="1"/>
      <c r="J63" s="1"/>
      <c r="K63" s="1"/>
      <c r="L63" s="1"/>
      <c r="N63" s="95"/>
      <c r="P63" s="84"/>
      <c r="Q63" s="81"/>
      <c r="R63" s="81"/>
      <c r="S63" s="81"/>
      <c r="T63" s="81"/>
    </row>
    <row r="64" spans="1:34" s="42" customFormat="1" x14ac:dyDescent="0.2">
      <c r="A64" s="80"/>
      <c r="E64" s="80"/>
      <c r="F64" s="1"/>
      <c r="G64" s="1"/>
      <c r="H64" s="1"/>
      <c r="I64" s="1"/>
      <c r="J64" s="1"/>
      <c r="K64" s="1"/>
      <c r="L64" s="1"/>
      <c r="N64" s="95"/>
      <c r="P64" s="84"/>
      <c r="Q64" s="81"/>
      <c r="R64" s="81"/>
      <c r="S64" s="81"/>
      <c r="T64" s="81"/>
    </row>
    <row r="65" spans="1:20" s="42" customFormat="1" x14ac:dyDescent="0.2">
      <c r="A65" s="80"/>
      <c r="E65" s="80"/>
      <c r="F65" s="1"/>
      <c r="G65" s="1"/>
      <c r="H65" s="1"/>
      <c r="I65" s="1"/>
      <c r="J65" s="1"/>
      <c r="K65" s="1"/>
      <c r="L65" s="1"/>
      <c r="N65" s="95"/>
      <c r="P65" s="84"/>
      <c r="Q65" s="81"/>
      <c r="R65" s="81"/>
      <c r="S65" s="81"/>
      <c r="T65" s="81"/>
    </row>
    <row r="66" spans="1:20" s="42" customFormat="1" x14ac:dyDescent="0.2">
      <c r="A66" s="80"/>
      <c r="E66" s="80"/>
      <c r="F66" s="1"/>
      <c r="G66" s="1"/>
      <c r="H66" s="1"/>
      <c r="I66" s="1"/>
      <c r="J66" s="1"/>
      <c r="K66" s="1"/>
      <c r="L66" s="1"/>
      <c r="N66" s="95"/>
      <c r="P66" s="84"/>
      <c r="Q66" s="81"/>
      <c r="R66" s="81"/>
      <c r="S66" s="81"/>
      <c r="T66" s="81"/>
    </row>
    <row r="67" spans="1:20" s="42" customFormat="1" x14ac:dyDescent="0.2">
      <c r="A67" s="80"/>
      <c r="E67" s="80"/>
      <c r="F67" s="1"/>
      <c r="G67" s="1"/>
      <c r="H67" s="1"/>
      <c r="I67" s="1"/>
      <c r="J67" s="1"/>
      <c r="K67" s="1"/>
      <c r="L67" s="1"/>
      <c r="N67" s="95"/>
      <c r="P67" s="84"/>
      <c r="Q67" s="81"/>
      <c r="R67" s="81"/>
      <c r="S67" s="81"/>
      <c r="T67" s="81"/>
    </row>
    <row r="68" spans="1:20" s="42" customFormat="1" x14ac:dyDescent="0.2">
      <c r="A68" s="80"/>
      <c r="E68" s="80"/>
      <c r="F68" s="1"/>
      <c r="G68" s="1"/>
      <c r="H68" s="1"/>
      <c r="I68" s="1"/>
      <c r="J68" s="1"/>
      <c r="K68" s="1"/>
      <c r="L68" s="1"/>
      <c r="N68" s="95"/>
      <c r="P68" s="84"/>
      <c r="Q68" s="81"/>
      <c r="R68" s="81"/>
      <c r="S68" s="81"/>
      <c r="T68" s="81"/>
    </row>
    <row r="69" spans="1:20" s="42" customFormat="1" x14ac:dyDescent="0.2">
      <c r="A69" s="80"/>
      <c r="E69" s="80"/>
      <c r="F69" s="1"/>
      <c r="G69" s="1"/>
      <c r="H69" s="1"/>
      <c r="I69" s="1"/>
      <c r="J69" s="1"/>
      <c r="K69" s="1"/>
      <c r="L69" s="1"/>
      <c r="N69" s="95"/>
      <c r="P69" s="84"/>
      <c r="Q69" s="81"/>
      <c r="R69" s="81"/>
      <c r="S69" s="81"/>
      <c r="T69" s="81"/>
    </row>
    <row r="70" spans="1:20" s="42" customFormat="1" x14ac:dyDescent="0.2">
      <c r="A70" s="80"/>
      <c r="E70" s="80"/>
      <c r="F70" s="1"/>
      <c r="G70" s="1"/>
      <c r="H70" s="1"/>
      <c r="I70" s="1"/>
      <c r="J70" s="1"/>
      <c r="K70" s="1"/>
      <c r="L70" s="1"/>
      <c r="M70" s="95"/>
      <c r="N70" s="95"/>
      <c r="P70" s="84"/>
      <c r="Q70" s="81"/>
      <c r="R70" s="81"/>
      <c r="S70" s="81"/>
      <c r="T70" s="81"/>
    </row>
    <row r="71" spans="1:20" s="42" customFormat="1" x14ac:dyDescent="0.2">
      <c r="A71" s="80"/>
      <c r="E71" s="80"/>
      <c r="F71" s="1"/>
      <c r="G71" s="1"/>
      <c r="H71" s="1"/>
      <c r="I71" s="1"/>
      <c r="J71" s="1"/>
      <c r="K71" s="1"/>
      <c r="L71" s="1"/>
      <c r="N71" s="95"/>
      <c r="P71" s="84"/>
      <c r="Q71" s="81"/>
      <c r="R71" s="81"/>
      <c r="S71" s="81"/>
      <c r="T71" s="81"/>
    </row>
    <row r="72" spans="1:20" s="42" customFormat="1" x14ac:dyDescent="0.2">
      <c r="A72" s="80"/>
      <c r="E72" s="80"/>
      <c r="F72" s="1"/>
      <c r="G72" s="1"/>
      <c r="H72" s="1"/>
      <c r="I72" s="1"/>
      <c r="J72" s="1"/>
      <c r="K72" s="1"/>
      <c r="L72" s="1"/>
      <c r="N72" s="95"/>
      <c r="P72" s="84"/>
      <c r="Q72" s="81"/>
      <c r="R72" s="81"/>
      <c r="S72" s="81"/>
      <c r="T72" s="81"/>
    </row>
    <row r="73" spans="1:20" s="42" customFormat="1" x14ac:dyDescent="0.2">
      <c r="A73" s="80"/>
      <c r="E73" s="80"/>
      <c r="F73" s="1"/>
      <c r="G73" s="1"/>
      <c r="H73" s="1"/>
      <c r="I73" s="1"/>
      <c r="J73" s="1"/>
      <c r="K73" s="1"/>
      <c r="L73" s="1"/>
      <c r="N73" s="95"/>
      <c r="P73" s="84"/>
      <c r="Q73" s="81"/>
      <c r="R73" s="81"/>
      <c r="S73" s="81"/>
      <c r="T73" s="81"/>
    </row>
    <row r="74" spans="1:20" s="42" customFormat="1" x14ac:dyDescent="0.2">
      <c r="A74" s="80"/>
      <c r="E74" s="80"/>
      <c r="F74" s="1"/>
      <c r="G74" s="1"/>
      <c r="H74" s="1"/>
      <c r="I74" s="1"/>
      <c r="J74" s="1"/>
      <c r="K74" s="1"/>
      <c r="L74" s="1"/>
      <c r="N74" s="95"/>
      <c r="P74" s="84"/>
      <c r="Q74" s="81"/>
      <c r="R74" s="81"/>
      <c r="S74" s="81"/>
      <c r="T74" s="81"/>
    </row>
    <row r="75" spans="1:20" s="42" customFormat="1" x14ac:dyDescent="0.2">
      <c r="A75" s="80"/>
      <c r="E75" s="80"/>
      <c r="F75" s="1"/>
      <c r="G75" s="1"/>
      <c r="H75" s="1"/>
      <c r="I75" s="1"/>
      <c r="J75" s="1"/>
      <c r="K75" s="1"/>
      <c r="L75" s="1"/>
      <c r="N75" s="95"/>
      <c r="P75" s="84"/>
      <c r="Q75" s="81"/>
      <c r="R75" s="81"/>
      <c r="S75" s="81"/>
      <c r="T75" s="81"/>
    </row>
    <row r="76" spans="1:20" s="42" customFormat="1" x14ac:dyDescent="0.2">
      <c r="A76" s="80"/>
      <c r="E76" s="80"/>
      <c r="F76" s="1"/>
      <c r="G76" s="1"/>
      <c r="H76" s="1"/>
      <c r="I76" s="1"/>
      <c r="J76" s="1"/>
      <c r="K76" s="1"/>
      <c r="L76" s="1"/>
      <c r="N76" s="95"/>
      <c r="P76" s="84"/>
      <c r="Q76" s="81"/>
      <c r="R76" s="81"/>
      <c r="S76" s="81"/>
      <c r="T76" s="81"/>
    </row>
    <row r="77" spans="1:20" s="42" customFormat="1" x14ac:dyDescent="0.2">
      <c r="A77" s="80"/>
      <c r="E77" s="80"/>
      <c r="F77" s="1"/>
      <c r="G77" s="1"/>
      <c r="H77" s="1"/>
      <c r="I77" s="1"/>
      <c r="J77" s="1"/>
      <c r="K77" s="1"/>
      <c r="L77" s="1"/>
      <c r="N77" s="95"/>
      <c r="P77" s="84"/>
      <c r="Q77" s="81"/>
      <c r="R77" s="81"/>
      <c r="S77" s="81"/>
      <c r="T77" s="81"/>
    </row>
    <row r="78" spans="1:20" s="42" customFormat="1" x14ac:dyDescent="0.2">
      <c r="A78" s="80"/>
      <c r="E78" s="80"/>
      <c r="F78" s="1"/>
      <c r="G78" s="1"/>
      <c r="H78" s="1"/>
      <c r="I78" s="1"/>
      <c r="J78" s="1"/>
      <c r="K78" s="1"/>
      <c r="L78" s="1"/>
      <c r="N78" s="95"/>
      <c r="P78" s="84"/>
      <c r="Q78" s="81"/>
      <c r="R78" s="81"/>
      <c r="S78" s="81"/>
      <c r="T78" s="81"/>
    </row>
    <row r="79" spans="1:20" s="42" customFormat="1" x14ac:dyDescent="0.2">
      <c r="A79" s="80"/>
      <c r="E79" s="80"/>
      <c r="F79" s="1"/>
      <c r="G79" s="1"/>
      <c r="H79" s="1"/>
      <c r="I79" s="1"/>
      <c r="J79" s="1"/>
      <c r="K79" s="1"/>
      <c r="L79" s="1"/>
      <c r="N79" s="95"/>
      <c r="P79" s="84"/>
      <c r="Q79" s="81"/>
      <c r="R79" s="81"/>
      <c r="S79" s="81"/>
      <c r="T79" s="81"/>
    </row>
    <row r="80" spans="1:20" s="42" customFormat="1" x14ac:dyDescent="0.2">
      <c r="A80" s="80"/>
      <c r="E80" s="80"/>
      <c r="F80" s="1"/>
      <c r="G80" s="1"/>
      <c r="H80" s="1"/>
      <c r="I80" s="1"/>
      <c r="J80" s="1"/>
      <c r="K80" s="1"/>
      <c r="L80" s="1"/>
      <c r="N80" s="95"/>
      <c r="P80" s="84"/>
      <c r="Q80" s="81"/>
      <c r="R80" s="81"/>
      <c r="S80" s="81"/>
      <c r="T80" s="81"/>
    </row>
    <row r="81" spans="1:20" s="42" customFormat="1" x14ac:dyDescent="0.2">
      <c r="A81" s="80"/>
      <c r="E81" s="80"/>
      <c r="F81" s="1"/>
      <c r="G81" s="1"/>
      <c r="H81" s="1"/>
      <c r="I81" s="1"/>
      <c r="J81" s="1"/>
      <c r="K81" s="1"/>
      <c r="L81" s="1"/>
      <c r="N81" s="95"/>
      <c r="P81" s="84"/>
      <c r="Q81" s="81"/>
      <c r="R81" s="81"/>
      <c r="S81" s="81"/>
      <c r="T81" s="81"/>
    </row>
    <row r="82" spans="1:20" s="42" customFormat="1" x14ac:dyDescent="0.2">
      <c r="A82" s="80"/>
      <c r="E82" s="80"/>
      <c r="F82" s="1"/>
      <c r="G82" s="1"/>
      <c r="H82" s="1"/>
      <c r="I82" s="1"/>
      <c r="J82" s="1"/>
      <c r="K82" s="1"/>
      <c r="L82" s="1"/>
      <c r="N82" s="95"/>
      <c r="P82" s="84"/>
      <c r="Q82" s="81"/>
      <c r="R82" s="81"/>
      <c r="S82" s="81"/>
      <c r="T82" s="81"/>
    </row>
    <row r="83" spans="1:20" s="42" customFormat="1" x14ac:dyDescent="0.2">
      <c r="A83" s="80"/>
      <c r="E83" s="80"/>
      <c r="F83" s="1"/>
      <c r="G83" s="1"/>
      <c r="H83" s="1"/>
      <c r="I83" s="1"/>
      <c r="J83" s="1"/>
      <c r="K83" s="1"/>
      <c r="L83" s="1"/>
      <c r="N83" s="95"/>
      <c r="P83" s="84"/>
      <c r="Q83" s="81"/>
      <c r="R83" s="81"/>
      <c r="S83" s="81"/>
      <c r="T83" s="81"/>
    </row>
    <row r="84" spans="1:20" s="42" customFormat="1" x14ac:dyDescent="0.2">
      <c r="A84" s="80"/>
      <c r="E84" s="80"/>
      <c r="F84" s="1"/>
      <c r="G84" s="1"/>
      <c r="H84" s="1"/>
      <c r="I84" s="1"/>
      <c r="J84" s="1"/>
      <c r="K84" s="1"/>
      <c r="L84" s="1"/>
      <c r="N84" s="95"/>
      <c r="P84" s="84"/>
      <c r="Q84" s="81"/>
      <c r="R84" s="81"/>
      <c r="S84" s="81"/>
      <c r="T84" s="81"/>
    </row>
    <row r="85" spans="1:20" s="42" customFormat="1" x14ac:dyDescent="0.2">
      <c r="A85" s="80"/>
      <c r="E85" s="80"/>
      <c r="F85" s="1"/>
      <c r="G85" s="1"/>
      <c r="H85" s="1"/>
      <c r="I85" s="1"/>
      <c r="J85" s="1"/>
      <c r="K85" s="1"/>
      <c r="L85" s="1"/>
      <c r="N85" s="95"/>
      <c r="P85" s="84"/>
      <c r="Q85" s="81"/>
      <c r="R85" s="81"/>
      <c r="S85" s="81"/>
      <c r="T85" s="81"/>
    </row>
    <row r="86" spans="1:20" s="42" customFormat="1" x14ac:dyDescent="0.2">
      <c r="A86" s="80"/>
      <c r="E86" s="80"/>
      <c r="F86" s="1"/>
      <c r="G86" s="1"/>
      <c r="H86" s="1"/>
      <c r="I86" s="1"/>
      <c r="J86" s="1"/>
      <c r="K86" s="1"/>
      <c r="L86" s="1"/>
      <c r="N86" s="95"/>
      <c r="P86" s="84"/>
      <c r="Q86" s="81"/>
      <c r="R86" s="81"/>
      <c r="S86" s="81"/>
      <c r="T86" s="81"/>
    </row>
    <row r="87" spans="1:20" s="42" customFormat="1" x14ac:dyDescent="0.2">
      <c r="A87" s="80"/>
      <c r="E87" s="80"/>
      <c r="F87" s="1"/>
      <c r="G87" s="1"/>
      <c r="H87" s="1"/>
      <c r="I87" s="1"/>
      <c r="J87" s="1"/>
      <c r="K87" s="1"/>
      <c r="L87" s="1"/>
      <c r="N87" s="95"/>
      <c r="P87" s="84"/>
      <c r="Q87" s="81"/>
      <c r="R87" s="81"/>
      <c r="S87" s="81"/>
      <c r="T87" s="81"/>
    </row>
    <row r="88" spans="1:20" s="42" customFormat="1" x14ac:dyDescent="0.2">
      <c r="A88" s="80"/>
      <c r="E88" s="80"/>
      <c r="F88" s="1"/>
      <c r="G88" s="1"/>
      <c r="H88" s="1"/>
      <c r="I88" s="1"/>
      <c r="J88" s="1"/>
      <c r="K88" s="1"/>
      <c r="L88" s="1"/>
      <c r="N88" s="95"/>
      <c r="P88" s="84"/>
      <c r="Q88" s="81"/>
      <c r="R88" s="81"/>
      <c r="S88" s="81"/>
      <c r="T88" s="81"/>
    </row>
    <row r="89" spans="1:20" s="42" customFormat="1" x14ac:dyDescent="0.2">
      <c r="A89" s="80"/>
      <c r="E89" s="80"/>
      <c r="F89" s="1"/>
      <c r="G89" s="1"/>
      <c r="H89" s="1"/>
      <c r="I89" s="1"/>
      <c r="J89" s="1"/>
      <c r="K89" s="1"/>
      <c r="L89" s="1"/>
      <c r="N89" s="95"/>
      <c r="P89" s="84"/>
      <c r="Q89" s="81"/>
      <c r="R89" s="81"/>
      <c r="S89" s="81"/>
      <c r="T89" s="81"/>
    </row>
    <row r="90" spans="1:20" s="42" customFormat="1" x14ac:dyDescent="0.2">
      <c r="A90" s="80"/>
      <c r="E90" s="80"/>
      <c r="F90" s="1"/>
      <c r="G90" s="1"/>
      <c r="H90" s="1"/>
      <c r="I90" s="1"/>
      <c r="J90" s="1"/>
      <c r="K90" s="1"/>
      <c r="L90" s="1"/>
      <c r="N90" s="95"/>
      <c r="P90" s="84"/>
      <c r="Q90" s="81"/>
      <c r="R90" s="81"/>
      <c r="S90" s="81"/>
      <c r="T90" s="81"/>
    </row>
    <row r="91" spans="1:20" s="42" customFormat="1" x14ac:dyDescent="0.2">
      <c r="A91" s="80"/>
      <c r="E91" s="80"/>
      <c r="F91" s="1"/>
      <c r="G91" s="1"/>
      <c r="H91" s="1"/>
      <c r="I91" s="1"/>
      <c r="J91" s="1"/>
      <c r="K91" s="1"/>
      <c r="L91" s="1"/>
      <c r="N91" s="95"/>
      <c r="P91" s="84"/>
      <c r="Q91" s="81"/>
      <c r="R91" s="81"/>
      <c r="S91" s="81"/>
      <c r="T91" s="81"/>
    </row>
    <row r="92" spans="1:20" s="42" customFormat="1" x14ac:dyDescent="0.2">
      <c r="A92" s="80"/>
      <c r="E92" s="80"/>
      <c r="F92" s="1"/>
      <c r="G92" s="1"/>
      <c r="H92" s="1"/>
      <c r="I92" s="1"/>
      <c r="J92" s="1"/>
      <c r="K92" s="1"/>
      <c r="L92" s="1"/>
      <c r="N92" s="95"/>
      <c r="P92" s="84"/>
      <c r="Q92" s="81"/>
      <c r="R92" s="81"/>
      <c r="S92" s="81"/>
      <c r="T92" s="81"/>
    </row>
    <row r="93" spans="1:20" s="42" customFormat="1" x14ac:dyDescent="0.2">
      <c r="A93" s="80"/>
      <c r="E93" s="80"/>
      <c r="F93" s="1"/>
      <c r="G93" s="1"/>
      <c r="H93" s="1"/>
      <c r="I93" s="1"/>
      <c r="J93" s="1"/>
      <c r="K93" s="1"/>
      <c r="L93" s="1"/>
      <c r="N93" s="95"/>
      <c r="P93" s="84"/>
      <c r="Q93" s="81"/>
      <c r="R93" s="81"/>
      <c r="S93" s="81"/>
      <c r="T93" s="81"/>
    </row>
    <row r="94" spans="1:20" s="42" customFormat="1" x14ac:dyDescent="0.2">
      <c r="A94" s="80"/>
      <c r="E94" s="80"/>
      <c r="F94" s="1"/>
      <c r="G94" s="1"/>
      <c r="H94" s="1"/>
      <c r="I94" s="1"/>
      <c r="J94" s="1"/>
      <c r="K94" s="1"/>
      <c r="L94" s="1"/>
      <c r="N94" s="95"/>
      <c r="P94" s="84"/>
      <c r="Q94" s="81"/>
      <c r="R94" s="81"/>
      <c r="S94" s="81"/>
      <c r="T94" s="81"/>
    </row>
    <row r="95" spans="1:20" s="42" customFormat="1" x14ac:dyDescent="0.2">
      <c r="A95" s="80"/>
      <c r="E95" s="80"/>
      <c r="F95" s="1"/>
      <c r="G95" s="1"/>
      <c r="H95" s="1"/>
      <c r="I95" s="1"/>
      <c r="J95" s="1"/>
      <c r="K95" s="1"/>
      <c r="L95" s="1"/>
      <c r="Q95" s="81"/>
      <c r="R95" s="81"/>
      <c r="S95" s="81"/>
      <c r="T95" s="81"/>
    </row>
    <row r="96" spans="1:20" s="42" customFormat="1" x14ac:dyDescent="0.2">
      <c r="A96" s="80"/>
      <c r="E96" s="80"/>
      <c r="F96" s="1"/>
      <c r="G96" s="1"/>
      <c r="H96" s="1"/>
      <c r="I96" s="1"/>
      <c r="J96" s="1"/>
      <c r="K96" s="1"/>
      <c r="L96" s="1"/>
      <c r="Q96" s="81"/>
      <c r="R96" s="81"/>
      <c r="S96" s="81"/>
      <c r="T96" s="81"/>
    </row>
    <row r="97" spans="1:20" s="42" customFormat="1" x14ac:dyDescent="0.2">
      <c r="A97" s="80"/>
      <c r="E97" s="80"/>
      <c r="F97" s="1"/>
      <c r="G97" s="1"/>
      <c r="H97" s="1"/>
      <c r="I97" s="1"/>
      <c r="J97" s="1"/>
      <c r="K97" s="1"/>
      <c r="L97" s="1"/>
      <c r="Q97" s="81"/>
      <c r="R97" s="81"/>
      <c r="S97" s="81"/>
      <c r="T97" s="81"/>
    </row>
    <row r="98" spans="1:20" s="42" customFormat="1" x14ac:dyDescent="0.2">
      <c r="A98" s="80"/>
      <c r="E98" s="80"/>
      <c r="F98" s="1"/>
      <c r="G98" s="1"/>
      <c r="H98" s="1"/>
      <c r="I98" s="1"/>
      <c r="J98" s="1"/>
      <c r="K98" s="1"/>
      <c r="L98" s="1"/>
      <c r="Q98" s="81"/>
      <c r="R98" s="81"/>
      <c r="S98" s="81"/>
      <c r="T98" s="81"/>
    </row>
    <row r="99" spans="1:20" s="42" customFormat="1" x14ac:dyDescent="0.2">
      <c r="A99" s="80"/>
      <c r="E99" s="80"/>
      <c r="F99" s="1"/>
      <c r="G99" s="1"/>
      <c r="H99" s="1"/>
      <c r="I99" s="1"/>
      <c r="J99" s="1"/>
      <c r="K99" s="1"/>
      <c r="L99" s="1"/>
      <c r="Q99" s="81"/>
      <c r="R99" s="81"/>
      <c r="S99" s="81"/>
      <c r="T99" s="81"/>
    </row>
    <row r="100" spans="1:20" s="42" customFormat="1" x14ac:dyDescent="0.2">
      <c r="A100" s="80"/>
      <c r="E100" s="96"/>
      <c r="L100" s="1"/>
      <c r="Q100" s="81"/>
      <c r="R100" s="81"/>
      <c r="S100" s="81"/>
      <c r="T100" s="81"/>
    </row>
    <row r="101" spans="1:20" s="42" customFormat="1" x14ac:dyDescent="0.2">
      <c r="A101" s="80"/>
      <c r="E101" s="96"/>
      <c r="L101" s="1"/>
      <c r="Q101" s="81"/>
      <c r="R101" s="81"/>
      <c r="S101" s="81"/>
      <c r="T101" s="81"/>
    </row>
    <row r="102" spans="1:20" s="42" customFormat="1" x14ac:dyDescent="0.2">
      <c r="A102" s="80"/>
      <c r="E102" s="96"/>
      <c r="L102" s="1"/>
      <c r="Q102" s="81"/>
      <c r="R102" s="81"/>
      <c r="S102" s="81"/>
      <c r="T102" s="81"/>
    </row>
    <row r="103" spans="1:20" s="42" customFormat="1" x14ac:dyDescent="0.2">
      <c r="A103" s="80"/>
      <c r="E103" s="96"/>
      <c r="L103" s="1"/>
      <c r="Q103" s="81"/>
      <c r="R103" s="81"/>
      <c r="S103" s="81"/>
      <c r="T103" s="81"/>
    </row>
    <row r="104" spans="1:20" s="42" customFormat="1" x14ac:dyDescent="0.2">
      <c r="A104" s="80"/>
      <c r="E104" s="96"/>
      <c r="L104" s="1"/>
      <c r="Q104" s="81"/>
      <c r="R104" s="81"/>
      <c r="S104" s="81"/>
      <c r="T104" s="81"/>
    </row>
    <row r="105" spans="1:20" s="42" customFormat="1" x14ac:dyDescent="0.2">
      <c r="A105" s="80"/>
      <c r="E105" s="96"/>
      <c r="L105" s="1"/>
      <c r="Q105" s="81"/>
      <c r="R105" s="81"/>
      <c r="S105" s="81"/>
      <c r="T105" s="81"/>
    </row>
    <row r="106" spans="1:20" s="42" customFormat="1" x14ac:dyDescent="0.2">
      <c r="A106" s="80"/>
      <c r="E106" s="97"/>
      <c r="L106" s="1"/>
      <c r="Q106" s="81"/>
      <c r="R106" s="81"/>
      <c r="S106" s="81"/>
      <c r="T106" s="81"/>
    </row>
    <row r="107" spans="1:20" s="42" customFormat="1" x14ac:dyDescent="0.2">
      <c r="A107" s="80"/>
      <c r="E107" s="97"/>
      <c r="L107" s="1"/>
      <c r="Q107" s="81"/>
      <c r="R107" s="81"/>
      <c r="S107" s="81"/>
      <c r="T107" s="81"/>
    </row>
    <row r="108" spans="1:20" s="42" customFormat="1" x14ac:dyDescent="0.2">
      <c r="A108" s="80"/>
      <c r="E108" s="97"/>
      <c r="L108" s="1"/>
      <c r="Q108" s="81"/>
      <c r="R108" s="81"/>
      <c r="S108" s="81"/>
      <c r="T108" s="81"/>
    </row>
    <row r="109" spans="1:20" s="42" customFormat="1" x14ac:dyDescent="0.2">
      <c r="A109" s="80"/>
      <c r="E109" s="97"/>
      <c r="L109" s="1"/>
      <c r="Q109" s="81"/>
      <c r="R109" s="81"/>
      <c r="S109" s="81"/>
      <c r="T109" s="81"/>
    </row>
    <row r="110" spans="1:20" s="42" customFormat="1" x14ac:dyDescent="0.2">
      <c r="A110" s="80"/>
      <c r="E110" s="97"/>
      <c r="L110" s="1"/>
      <c r="Q110" s="81"/>
      <c r="R110" s="81"/>
      <c r="S110" s="81"/>
      <c r="T110" s="81"/>
    </row>
    <row r="111" spans="1:20" s="42" customFormat="1" x14ac:dyDescent="0.2">
      <c r="A111" s="80"/>
      <c r="E111" s="97"/>
      <c r="L111" s="1"/>
      <c r="Q111" s="81"/>
      <c r="R111" s="81"/>
      <c r="S111" s="81"/>
      <c r="T111" s="81"/>
    </row>
    <row r="112" spans="1:20" s="42" customFormat="1" x14ac:dyDescent="0.2">
      <c r="A112" s="80"/>
      <c r="E112" s="97"/>
      <c r="K112" s="1"/>
      <c r="L112" s="1"/>
      <c r="Q112" s="81"/>
      <c r="R112" s="81"/>
      <c r="S112" s="81"/>
      <c r="T112" s="81"/>
    </row>
    <row r="113" spans="1:20" s="42" customFormat="1" x14ac:dyDescent="0.2">
      <c r="A113" s="80"/>
      <c r="E113" s="97"/>
      <c r="K113" s="1"/>
      <c r="L113" s="1"/>
      <c r="Q113" s="81"/>
      <c r="R113" s="81"/>
      <c r="S113" s="81"/>
      <c r="T113" s="81"/>
    </row>
    <row r="114" spans="1:20" s="42" customFormat="1" x14ac:dyDescent="0.2">
      <c r="A114" s="80"/>
      <c r="E114" s="97"/>
      <c r="K114" s="1"/>
      <c r="L114" s="1"/>
      <c r="Q114" s="81"/>
      <c r="R114" s="81"/>
      <c r="S114" s="81"/>
      <c r="T114" s="81"/>
    </row>
    <row r="115" spans="1:20" s="42" customFormat="1" x14ac:dyDescent="0.2">
      <c r="A115" s="80"/>
      <c r="E115" s="97"/>
      <c r="K115" s="1"/>
      <c r="L115" s="1"/>
      <c r="Q115" s="81"/>
      <c r="R115" s="81"/>
      <c r="S115" s="81"/>
      <c r="T115" s="81"/>
    </row>
    <row r="116" spans="1:20" s="42" customFormat="1" x14ac:dyDescent="0.2">
      <c r="A116" s="80"/>
      <c r="E116" s="97"/>
      <c r="K116" s="1"/>
      <c r="L116" s="1"/>
      <c r="Q116" s="81"/>
      <c r="R116" s="81"/>
      <c r="S116" s="81"/>
      <c r="T116" s="81"/>
    </row>
    <row r="117" spans="1:20" s="42" customFormat="1" x14ac:dyDescent="0.2">
      <c r="A117" s="80"/>
      <c r="E117" s="97"/>
      <c r="K117" s="1"/>
      <c r="L117" s="1"/>
      <c r="Q117" s="81"/>
      <c r="R117" s="81"/>
      <c r="S117" s="81"/>
      <c r="T117" s="81"/>
    </row>
    <row r="118" spans="1:20" s="42" customFormat="1" x14ac:dyDescent="0.2">
      <c r="A118" s="80"/>
      <c r="E118" s="97"/>
      <c r="K118" s="1"/>
      <c r="L118" s="1"/>
      <c r="Q118" s="81"/>
      <c r="R118" s="81"/>
      <c r="S118" s="81"/>
      <c r="T118" s="81"/>
    </row>
    <row r="119" spans="1:20" s="42" customFormat="1" x14ac:dyDescent="0.2">
      <c r="A119" s="80"/>
      <c r="E119" s="97"/>
      <c r="K119" s="1"/>
      <c r="L119" s="1"/>
      <c r="Q119" s="81"/>
      <c r="R119" s="81"/>
      <c r="S119" s="81"/>
      <c r="T119" s="81"/>
    </row>
    <row r="120" spans="1:20" s="42" customFormat="1" x14ac:dyDescent="0.2">
      <c r="A120" s="80"/>
      <c r="E120" s="97"/>
      <c r="K120" s="1"/>
      <c r="L120" s="1"/>
      <c r="Q120" s="81"/>
      <c r="R120" s="81"/>
      <c r="S120" s="81"/>
      <c r="T120" s="81"/>
    </row>
    <row r="121" spans="1:20" s="42" customFormat="1" x14ac:dyDescent="0.2">
      <c r="A121" s="80"/>
      <c r="E121" s="97"/>
      <c r="K121" s="1"/>
      <c r="L121" s="1"/>
      <c r="Q121" s="81"/>
      <c r="R121" s="81"/>
      <c r="S121" s="81"/>
      <c r="T121" s="81"/>
    </row>
    <row r="122" spans="1:20" s="42" customFormat="1" x14ac:dyDescent="0.2">
      <c r="A122" s="80"/>
      <c r="E122" s="97"/>
      <c r="K122" s="1"/>
      <c r="L122" s="1"/>
      <c r="Q122" s="81"/>
      <c r="R122" s="81"/>
      <c r="S122" s="81"/>
      <c r="T122" s="81"/>
    </row>
    <row r="123" spans="1:20" s="42" customFormat="1" x14ac:dyDescent="0.2">
      <c r="A123" s="80"/>
      <c r="E123" s="97"/>
      <c r="K123" s="1"/>
      <c r="L123" s="1"/>
      <c r="Q123" s="81"/>
      <c r="R123" s="81"/>
      <c r="S123" s="81"/>
      <c r="T123" s="81"/>
    </row>
    <row r="124" spans="1:20" s="42" customFormat="1" x14ac:dyDescent="0.2">
      <c r="A124" s="80"/>
      <c r="E124" s="97"/>
      <c r="J124" s="1"/>
      <c r="K124" s="1"/>
      <c r="L124" s="1"/>
      <c r="Q124" s="81"/>
      <c r="R124" s="81"/>
      <c r="S124" s="81"/>
      <c r="T124" s="81"/>
    </row>
    <row r="125" spans="1:20" s="42" customFormat="1" x14ac:dyDescent="0.2">
      <c r="A125" s="80"/>
      <c r="E125" s="97"/>
      <c r="J125" s="1"/>
      <c r="K125" s="1"/>
      <c r="L125" s="1"/>
      <c r="Q125" s="81"/>
      <c r="R125" s="81"/>
      <c r="S125" s="81"/>
      <c r="T125" s="81"/>
    </row>
    <row r="126" spans="1:20" s="42" customFormat="1" x14ac:dyDescent="0.2">
      <c r="A126" s="80"/>
      <c r="E126" s="97"/>
      <c r="J126" s="1"/>
      <c r="K126" s="1"/>
      <c r="L126" s="1"/>
      <c r="Q126" s="81"/>
      <c r="R126" s="81"/>
      <c r="S126" s="81"/>
      <c r="T126" s="81"/>
    </row>
    <row r="127" spans="1:20" s="42" customFormat="1" x14ac:dyDescent="0.2">
      <c r="A127" s="80"/>
      <c r="E127" s="97"/>
      <c r="J127" s="1"/>
      <c r="K127" s="1"/>
      <c r="L127" s="1"/>
      <c r="Q127" s="81"/>
      <c r="R127" s="81"/>
      <c r="S127" s="81"/>
      <c r="T127" s="81"/>
    </row>
    <row r="128" spans="1:20" s="42" customFormat="1" x14ac:dyDescent="0.2">
      <c r="A128" s="80"/>
      <c r="E128" s="97"/>
      <c r="J128" s="1"/>
      <c r="K128" s="1"/>
      <c r="L128" s="1"/>
      <c r="Q128" s="81"/>
      <c r="R128" s="81"/>
      <c r="S128" s="81"/>
      <c r="T128" s="81"/>
    </row>
    <row r="129" spans="1:20" s="42" customFormat="1" x14ac:dyDescent="0.2">
      <c r="A129" s="80"/>
      <c r="E129" s="97"/>
      <c r="J129" s="1"/>
      <c r="K129" s="1"/>
      <c r="L129" s="1"/>
      <c r="Q129" s="81"/>
      <c r="R129" s="81"/>
      <c r="S129" s="81"/>
      <c r="T129" s="81"/>
    </row>
    <row r="130" spans="1:20" s="42" customFormat="1" x14ac:dyDescent="0.2">
      <c r="A130" s="80"/>
      <c r="E130" s="97"/>
      <c r="J130" s="1"/>
      <c r="K130" s="1"/>
      <c r="L130" s="1"/>
      <c r="Q130" s="81"/>
      <c r="R130" s="81"/>
      <c r="S130" s="81"/>
      <c r="T130" s="81"/>
    </row>
    <row r="131" spans="1:20" s="42" customFormat="1" x14ac:dyDescent="0.2">
      <c r="A131" s="80"/>
      <c r="E131" s="97"/>
      <c r="J131" s="1"/>
      <c r="K131" s="1"/>
      <c r="L131" s="1"/>
      <c r="Q131" s="81"/>
      <c r="R131" s="81"/>
      <c r="S131" s="81"/>
      <c r="T131" s="81"/>
    </row>
    <row r="132" spans="1:20" s="42" customFormat="1" x14ac:dyDescent="0.2">
      <c r="A132" s="80"/>
      <c r="E132" s="97"/>
      <c r="J132" s="1"/>
      <c r="K132" s="1"/>
      <c r="L132" s="1"/>
      <c r="Q132" s="81"/>
      <c r="R132" s="81"/>
      <c r="S132" s="81"/>
      <c r="T132" s="81"/>
    </row>
    <row r="133" spans="1:20" s="42" customFormat="1" x14ac:dyDescent="0.2">
      <c r="A133" s="80"/>
      <c r="E133" s="97"/>
      <c r="J133" s="1"/>
      <c r="K133" s="1"/>
      <c r="L133" s="1"/>
      <c r="Q133" s="81"/>
      <c r="R133" s="81"/>
      <c r="S133" s="81"/>
      <c r="T133" s="81"/>
    </row>
    <row r="134" spans="1:20" s="42" customFormat="1" x14ac:dyDescent="0.2">
      <c r="A134" s="80"/>
      <c r="E134" s="97"/>
      <c r="J134" s="1"/>
      <c r="K134" s="1"/>
      <c r="L134" s="1"/>
      <c r="Q134" s="81"/>
      <c r="R134" s="81"/>
      <c r="S134" s="81"/>
      <c r="T134" s="81"/>
    </row>
    <row r="135" spans="1:20" s="42" customFormat="1" x14ac:dyDescent="0.2">
      <c r="A135" s="80"/>
      <c r="E135" s="97"/>
      <c r="J135" s="1"/>
      <c r="K135" s="1"/>
      <c r="L135" s="1"/>
      <c r="Q135" s="81"/>
      <c r="R135" s="81"/>
      <c r="S135" s="81"/>
      <c r="T135" s="81"/>
    </row>
    <row r="136" spans="1:20" s="42" customFormat="1" x14ac:dyDescent="0.2">
      <c r="A136" s="80"/>
      <c r="E136" s="97"/>
      <c r="I136" s="1"/>
      <c r="J136" s="1"/>
      <c r="K136" s="1"/>
      <c r="L136" s="1"/>
      <c r="Q136" s="81"/>
      <c r="R136" s="81"/>
      <c r="S136" s="81"/>
      <c r="T136" s="81"/>
    </row>
    <row r="137" spans="1:20" s="42" customFormat="1" x14ac:dyDescent="0.2">
      <c r="A137" s="82"/>
      <c r="E137" s="97"/>
      <c r="I137" s="3"/>
      <c r="J137" s="3"/>
      <c r="K137" s="3"/>
      <c r="L137" s="3"/>
      <c r="Q137" s="81"/>
      <c r="R137" s="81"/>
      <c r="S137" s="81"/>
      <c r="T137" s="81"/>
    </row>
    <row r="138" spans="1:20" s="42" customFormat="1" x14ac:dyDescent="0.2">
      <c r="A138" s="82"/>
      <c r="E138" s="97"/>
      <c r="I138" s="3"/>
      <c r="J138" s="3"/>
      <c r="K138" s="3"/>
      <c r="L138" s="3"/>
      <c r="Q138" s="81"/>
      <c r="R138" s="81"/>
      <c r="S138" s="81"/>
      <c r="T138" s="81"/>
    </row>
    <row r="139" spans="1:20" s="42" customFormat="1" x14ac:dyDescent="0.2">
      <c r="A139" s="82"/>
      <c r="E139" s="97"/>
      <c r="I139" s="3"/>
      <c r="J139" s="3"/>
      <c r="K139" s="3"/>
      <c r="L139" s="3"/>
      <c r="Q139" s="81"/>
      <c r="R139" s="81"/>
      <c r="S139" s="81"/>
      <c r="T139" s="81"/>
    </row>
    <row r="140" spans="1:20" s="42" customFormat="1" x14ac:dyDescent="0.2">
      <c r="A140" s="82"/>
      <c r="E140" s="97"/>
      <c r="I140" s="3"/>
      <c r="J140" s="3"/>
      <c r="K140" s="3"/>
      <c r="L140" s="3"/>
      <c r="Q140" s="81"/>
      <c r="R140" s="81"/>
      <c r="S140" s="81"/>
      <c r="T140" s="81"/>
    </row>
    <row r="141" spans="1:20" s="42" customFormat="1" x14ac:dyDescent="0.2">
      <c r="A141" s="82"/>
      <c r="E141" s="97"/>
      <c r="I141" s="3"/>
      <c r="J141" s="3"/>
      <c r="K141" s="3"/>
      <c r="L141" s="3"/>
      <c r="Q141" s="81"/>
      <c r="R141" s="81"/>
      <c r="S141" s="81"/>
      <c r="T141" s="81"/>
    </row>
    <row r="142" spans="1:20" s="42" customFormat="1" x14ac:dyDescent="0.2">
      <c r="A142" s="82"/>
      <c r="E142" s="97"/>
      <c r="I142" s="3"/>
      <c r="J142" s="3"/>
      <c r="K142" s="3"/>
      <c r="L142" s="3"/>
      <c r="Q142" s="81"/>
      <c r="R142" s="81"/>
      <c r="S142" s="81"/>
      <c r="T142" s="81"/>
    </row>
    <row r="143" spans="1:20" s="42" customFormat="1" x14ac:dyDescent="0.2">
      <c r="A143" s="82"/>
      <c r="E143" s="97"/>
      <c r="I143" s="3"/>
      <c r="J143" s="3"/>
      <c r="K143" s="3"/>
      <c r="L143" s="3"/>
      <c r="Q143" s="81"/>
      <c r="R143" s="81"/>
      <c r="S143" s="81"/>
      <c r="T143" s="81"/>
    </row>
    <row r="144" spans="1:20" s="42" customFormat="1" x14ac:dyDescent="0.2">
      <c r="A144" s="82"/>
      <c r="E144" s="97"/>
      <c r="I144" s="3"/>
      <c r="J144" s="3"/>
      <c r="K144" s="3"/>
      <c r="L144" s="3"/>
      <c r="Q144" s="81"/>
      <c r="R144" s="81"/>
      <c r="S144" s="81"/>
      <c r="T144" s="81"/>
    </row>
    <row r="145" spans="1:26" s="42" customFormat="1" x14ac:dyDescent="0.2">
      <c r="A145" s="82"/>
      <c r="E145" s="97"/>
      <c r="I145" s="3"/>
      <c r="J145" s="3"/>
      <c r="K145" s="3"/>
      <c r="L145" s="3"/>
      <c r="Q145" s="81"/>
      <c r="R145" s="81"/>
      <c r="S145" s="81"/>
      <c r="T145" s="81"/>
    </row>
    <row r="146" spans="1:26" s="78" customFormat="1" x14ac:dyDescent="0.2">
      <c r="A146" s="82"/>
      <c r="B146" s="42"/>
      <c r="C146" s="42"/>
      <c r="D146" s="42"/>
      <c r="E146" s="97"/>
      <c r="F146" s="42"/>
      <c r="G146" s="42"/>
      <c r="H146" s="42"/>
      <c r="I146" s="3"/>
      <c r="J146" s="3"/>
      <c r="K146" s="3"/>
      <c r="L146" s="3"/>
      <c r="M146" s="42"/>
      <c r="N146" s="42"/>
      <c r="O146" s="42"/>
      <c r="P146" s="42"/>
      <c r="Q146" s="81"/>
      <c r="R146" s="81"/>
      <c r="S146" s="81"/>
      <c r="T146" s="81"/>
      <c r="U146" s="42"/>
      <c r="V146" s="42"/>
      <c r="W146" s="42"/>
      <c r="X146" s="42"/>
      <c r="Y146" s="42"/>
      <c r="Z146" s="42"/>
    </row>
    <row r="147" spans="1:26" s="78" customFormat="1" x14ac:dyDescent="0.2">
      <c r="A147" s="82"/>
      <c r="E147" s="97"/>
      <c r="F147" s="42"/>
      <c r="G147" s="42"/>
      <c r="H147" s="42"/>
      <c r="I147" s="3"/>
      <c r="J147" s="3"/>
      <c r="K147" s="3"/>
      <c r="L147" s="3"/>
      <c r="M147" s="42"/>
      <c r="N147" s="42"/>
      <c r="O147" s="42"/>
      <c r="P147" s="42"/>
      <c r="Q147" s="81"/>
      <c r="R147" s="81"/>
      <c r="S147" s="81"/>
      <c r="T147" s="81"/>
      <c r="U147" s="42"/>
      <c r="V147" s="42"/>
      <c r="W147" s="42"/>
      <c r="X147" s="42"/>
      <c r="Y147" s="42"/>
      <c r="Z147" s="42"/>
    </row>
    <row r="148" spans="1:26" s="78" customFormat="1" x14ac:dyDescent="0.2">
      <c r="A148" s="82"/>
      <c r="E148" s="97"/>
      <c r="F148" s="42"/>
      <c r="G148" s="3"/>
      <c r="H148" s="3"/>
      <c r="I148" s="3"/>
      <c r="J148" s="3"/>
      <c r="K148" s="3"/>
      <c r="L148" s="3"/>
      <c r="M148" s="42"/>
      <c r="N148" s="42"/>
      <c r="O148" s="42"/>
      <c r="P148" s="42"/>
      <c r="Q148" s="81"/>
      <c r="R148" s="81"/>
      <c r="S148" s="81"/>
      <c r="T148" s="81"/>
      <c r="U148" s="42"/>
      <c r="V148" s="42"/>
      <c r="W148" s="42"/>
      <c r="X148" s="42"/>
      <c r="Y148" s="42"/>
      <c r="Z148" s="42"/>
    </row>
    <row r="149" spans="1:26" s="78" customFormat="1" x14ac:dyDescent="0.2">
      <c r="A149" s="82"/>
      <c r="E149" s="97"/>
      <c r="F149" s="42"/>
      <c r="G149" s="3"/>
      <c r="H149" s="3"/>
      <c r="I149" s="3"/>
      <c r="J149" s="3"/>
      <c r="K149" s="3"/>
      <c r="L149" s="3"/>
      <c r="M149" s="42"/>
      <c r="N149" s="42"/>
      <c r="O149" s="42"/>
      <c r="P149" s="42"/>
      <c r="Q149" s="81"/>
      <c r="R149" s="81"/>
      <c r="S149" s="81"/>
      <c r="T149" s="81"/>
      <c r="U149" s="42"/>
      <c r="V149" s="42"/>
      <c r="W149" s="42"/>
      <c r="X149" s="42"/>
      <c r="Y149" s="42"/>
      <c r="Z149" s="42"/>
    </row>
    <row r="150" spans="1:26" x14ac:dyDescent="0.2">
      <c r="A150" s="82"/>
      <c r="B150" s="78"/>
      <c r="C150" s="78"/>
      <c r="D150" s="78"/>
      <c r="E150" s="97"/>
      <c r="F150" s="42"/>
      <c r="G150" s="3"/>
      <c r="H150" s="3"/>
      <c r="I150" s="3"/>
      <c r="J150" s="3"/>
      <c r="K150" s="3"/>
    </row>
    <row r="151" spans="1:26" x14ac:dyDescent="0.2">
      <c r="A151" s="82"/>
      <c r="E151" s="97"/>
      <c r="F151" s="3"/>
      <c r="G151" s="3"/>
      <c r="H151" s="3"/>
      <c r="I151" s="3"/>
      <c r="J151" s="3"/>
      <c r="K151" s="3"/>
    </row>
    <row r="152" spans="1:26" x14ac:dyDescent="0.2">
      <c r="A152" s="82"/>
      <c r="E152" s="97"/>
      <c r="F152" s="3"/>
      <c r="G152" s="3"/>
      <c r="H152" s="3"/>
      <c r="I152" s="3"/>
      <c r="J152" s="3"/>
      <c r="K152" s="3"/>
    </row>
    <row r="153" spans="1:26" x14ac:dyDescent="0.2">
      <c r="A153" s="82"/>
      <c r="E153" s="97"/>
      <c r="F153" s="3"/>
      <c r="G153" s="3"/>
      <c r="H153" s="3"/>
      <c r="I153" s="3"/>
      <c r="J153" s="3"/>
      <c r="K153" s="3"/>
    </row>
    <row r="154" spans="1:26" x14ac:dyDescent="0.2">
      <c r="A154" s="82"/>
      <c r="E154" s="97"/>
      <c r="F154" s="3"/>
      <c r="G154" s="3"/>
      <c r="H154" s="3"/>
      <c r="I154" s="3"/>
      <c r="J154" s="3"/>
      <c r="K154" s="3"/>
    </row>
    <row r="155" spans="1:26" x14ac:dyDescent="0.2">
      <c r="A155" s="82"/>
      <c r="E155" s="97"/>
      <c r="F155" s="97"/>
      <c r="G155" s="3"/>
      <c r="H155" s="3"/>
      <c r="I155" s="3"/>
      <c r="J155" s="3"/>
      <c r="K155" s="3"/>
    </row>
    <row r="156" spans="1:26" x14ac:dyDescent="0.2">
      <c r="A156" s="82"/>
      <c r="E156" s="97"/>
      <c r="F156" s="97"/>
      <c r="G156" s="3"/>
      <c r="H156" s="3"/>
      <c r="I156" s="3"/>
      <c r="J156" s="3"/>
      <c r="K156" s="3"/>
    </row>
    <row r="157" spans="1:26" x14ac:dyDescent="0.2">
      <c r="A157" s="82"/>
      <c r="E157" s="97"/>
      <c r="F157" s="97"/>
      <c r="G157" s="3"/>
      <c r="H157" s="3"/>
      <c r="I157" s="3"/>
      <c r="J157" s="3"/>
      <c r="K157" s="3"/>
    </row>
    <row r="158" spans="1:26" x14ac:dyDescent="0.2">
      <c r="A158" s="82"/>
      <c r="E158" s="97"/>
      <c r="F158" s="97"/>
      <c r="G158" s="3"/>
      <c r="H158" s="3"/>
      <c r="I158" s="3"/>
      <c r="J158" s="3"/>
      <c r="K158" s="3"/>
    </row>
    <row r="159" spans="1:26" x14ac:dyDescent="0.2">
      <c r="A159" s="82"/>
      <c r="E159" s="97"/>
      <c r="F159" s="97"/>
      <c r="G159" s="3"/>
      <c r="H159" s="3"/>
      <c r="I159" s="3"/>
      <c r="J159" s="3"/>
      <c r="K159" s="3"/>
    </row>
    <row r="160" spans="1:26" x14ac:dyDescent="0.2">
      <c r="A160" s="82"/>
      <c r="E160" s="97"/>
      <c r="F160" s="3"/>
      <c r="G160" s="3"/>
      <c r="H160" s="3"/>
      <c r="I160" s="3"/>
      <c r="J160" s="3"/>
      <c r="K160" s="3"/>
    </row>
    <row r="161" spans="1:11" x14ac:dyDescent="0.2">
      <c r="A161" s="82"/>
      <c r="E161" s="97"/>
      <c r="F161" s="3"/>
      <c r="G161" s="3"/>
      <c r="H161" s="3"/>
      <c r="I161" s="3"/>
      <c r="J161" s="3"/>
      <c r="K161" s="3"/>
    </row>
    <row r="162" spans="1:11" x14ac:dyDescent="0.2">
      <c r="A162" s="82"/>
      <c r="E162" s="97"/>
      <c r="F162" s="3"/>
      <c r="G162" s="3"/>
      <c r="H162" s="3"/>
      <c r="I162" s="3"/>
      <c r="J162" s="3"/>
      <c r="K162" s="3"/>
    </row>
    <row r="163" spans="1:11" x14ac:dyDescent="0.2">
      <c r="A163" s="82"/>
      <c r="E163" s="97"/>
      <c r="F163" s="3"/>
      <c r="G163" s="3"/>
      <c r="H163" s="3"/>
      <c r="I163" s="3"/>
      <c r="J163" s="3"/>
      <c r="K163" s="3"/>
    </row>
    <row r="164" spans="1:11" x14ac:dyDescent="0.2">
      <c r="A164" s="82"/>
      <c r="E164" s="97"/>
      <c r="F164" s="3"/>
      <c r="G164" s="3"/>
      <c r="H164" s="3"/>
      <c r="I164" s="3"/>
      <c r="J164" s="3"/>
      <c r="K164" s="3"/>
    </row>
    <row r="165" spans="1:11" x14ac:dyDescent="0.2">
      <c r="A165" s="82"/>
      <c r="E165" s="97"/>
      <c r="F165" s="3"/>
      <c r="G165" s="3"/>
      <c r="H165" s="3"/>
      <c r="I165" s="3"/>
      <c r="J165" s="3"/>
      <c r="K165" s="3"/>
    </row>
    <row r="166" spans="1:11" x14ac:dyDescent="0.2">
      <c r="A166" s="82"/>
      <c r="E166" s="97"/>
      <c r="F166" s="3"/>
      <c r="G166" s="3"/>
      <c r="H166" s="3"/>
      <c r="I166" s="3"/>
      <c r="J166" s="3"/>
      <c r="K166" s="3"/>
    </row>
    <row r="167" spans="1:11" x14ac:dyDescent="0.2">
      <c r="A167" s="82"/>
      <c r="E167" s="3"/>
      <c r="F167" s="3"/>
      <c r="G167" s="3"/>
      <c r="H167" s="3"/>
      <c r="I167" s="3"/>
      <c r="J167" s="3"/>
      <c r="K167" s="3"/>
    </row>
    <row r="168" spans="1:11" x14ac:dyDescent="0.2">
      <c r="A168" s="82"/>
      <c r="E168" s="3"/>
      <c r="F168" s="3"/>
      <c r="G168" s="3"/>
      <c r="H168" s="3"/>
      <c r="I168" s="3"/>
      <c r="J168" s="3"/>
      <c r="K168" s="3"/>
    </row>
    <row r="169" spans="1:11" x14ac:dyDescent="0.2">
      <c r="A169" s="82"/>
      <c r="E169" s="3"/>
      <c r="F169" s="3"/>
      <c r="G169" s="3"/>
      <c r="H169" s="3"/>
      <c r="I169" s="3"/>
      <c r="J169" s="3"/>
      <c r="K169" s="3"/>
    </row>
    <row r="170" spans="1:11" x14ac:dyDescent="0.2">
      <c r="A170" s="82"/>
      <c r="E170" s="3"/>
      <c r="F170" s="3"/>
      <c r="G170" s="3"/>
      <c r="H170" s="3"/>
      <c r="I170" s="3"/>
      <c r="J170" s="3"/>
      <c r="K170" s="3"/>
    </row>
    <row r="171" spans="1:11" x14ac:dyDescent="0.2">
      <c r="A171" s="82"/>
      <c r="E171" s="3"/>
      <c r="F171" s="3"/>
      <c r="G171" s="3"/>
      <c r="H171" s="3"/>
      <c r="I171" s="3"/>
      <c r="J171" s="3"/>
      <c r="K171" s="3"/>
    </row>
    <row r="172" spans="1:11" x14ac:dyDescent="0.2">
      <c r="E172" s="3"/>
      <c r="F172" s="82"/>
    </row>
    <row r="173" spans="1:11" x14ac:dyDescent="0.2">
      <c r="D173" s="82"/>
      <c r="E173" s="82"/>
      <c r="F173" s="82"/>
    </row>
    <row r="174" spans="1:11" x14ac:dyDescent="0.2">
      <c r="D174" s="82"/>
      <c r="E174" s="82"/>
      <c r="F174" s="82"/>
    </row>
    <row r="175" spans="1:11" x14ac:dyDescent="0.2">
      <c r="D175" s="82"/>
      <c r="E175" s="82"/>
    </row>
    <row r="176" spans="1:11" x14ac:dyDescent="0.2">
      <c r="D176" s="82"/>
      <c r="E176" s="82"/>
    </row>
  </sheetData>
  <mergeCells count="7">
    <mergeCell ref="A37:K37"/>
    <mergeCell ref="B7:K7"/>
    <mergeCell ref="B8:K8"/>
    <mergeCell ref="A19:F19"/>
    <mergeCell ref="G19:L19"/>
    <mergeCell ref="A20:F20"/>
    <mergeCell ref="G20:L20"/>
  </mergeCells>
  <conditionalFormatting sqref="W12:W18">
    <cfRule type="cellIs" dxfId="1" priority="2" operator="notEqual">
      <formula>0</formula>
    </cfRule>
  </conditionalFormatting>
  <conditionalFormatting sqref="Y13:Y18">
    <cfRule type="cellIs" dxfId="0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46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 tint="-0.499984740745262"/>
  </sheetPr>
  <dimension ref="A1:W187"/>
  <sheetViews>
    <sheetView showGridLines="0" zoomScaleNormal="100" zoomScaleSheetLayoutView="100" workbookViewId="0">
      <selection activeCell="J29" sqref="J29"/>
    </sheetView>
  </sheetViews>
  <sheetFormatPr baseColWidth="10" defaultRowHeight="12.75" x14ac:dyDescent="0.2"/>
  <cols>
    <col min="1" max="1" width="1.85546875" style="52" customWidth="1"/>
    <col min="2" max="2" width="18.85546875" style="52" customWidth="1"/>
    <col min="3" max="8" width="10.42578125" style="52" customWidth="1"/>
    <col min="9" max="9" width="14" style="52" customWidth="1"/>
    <col min="10" max="10" width="13.42578125" style="52" customWidth="1"/>
    <col min="11" max="11" width="12.7109375" style="52" customWidth="1"/>
    <col min="12" max="12" width="1.7109375" style="3" customWidth="1"/>
    <col min="13" max="13" width="8.28515625" style="81" bestFit="1" customWidth="1"/>
    <col min="14" max="17" width="11.42578125" style="81"/>
    <col min="18" max="23" width="11.42578125" style="42"/>
    <col min="24" max="16384" width="11.42578125" style="43"/>
  </cols>
  <sheetData>
    <row r="1" spans="1:17" ht="38.25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M1" s="42"/>
      <c r="N1" s="1" t="s">
        <v>80</v>
      </c>
      <c r="O1" s="1"/>
      <c r="P1" s="1"/>
      <c r="Q1" s="42"/>
    </row>
    <row r="2" spans="1:17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M2" s="42"/>
      <c r="N2" s="95">
        <f>'[8]BD construcción mensual'!BR160</f>
        <v>16736</v>
      </c>
      <c r="O2" s="47">
        <v>42736</v>
      </c>
      <c r="P2" s="84">
        <v>11.935499999999999</v>
      </c>
      <c r="Q2" s="42"/>
    </row>
    <row r="3" spans="1:17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M3" s="42"/>
      <c r="N3" s="95">
        <f>'[8]BD construcción mensual'!BR161</f>
        <v>16682</v>
      </c>
      <c r="O3" s="47">
        <v>42767</v>
      </c>
      <c r="P3" s="84">
        <v>12.014250000000001</v>
      </c>
      <c r="Q3" s="42"/>
    </row>
    <row r="4" spans="1:17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M4" s="42"/>
      <c r="N4" s="95">
        <f>'[8]BD construcción mensual'!BR162</f>
        <v>16825</v>
      </c>
      <c r="O4" s="47">
        <v>42795</v>
      </c>
      <c r="P4" s="84">
        <v>12.110833333333334</v>
      </c>
      <c r="Q4" s="42"/>
    </row>
    <row r="5" spans="1:17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M5" s="42"/>
      <c r="N5" s="95">
        <f>'[8]BD construcción mensual'!BR163</f>
        <v>16567</v>
      </c>
      <c r="O5" s="47">
        <v>42826</v>
      </c>
      <c r="P5" s="84">
        <v>12.319833333333333</v>
      </c>
      <c r="Q5" s="42"/>
    </row>
    <row r="6" spans="1:17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6"/>
      <c r="M6" s="42"/>
      <c r="N6" s="95">
        <f>'[8]BD construcción mensual'!BR164</f>
        <v>16754</v>
      </c>
      <c r="O6" s="47">
        <v>42856</v>
      </c>
      <c r="P6" s="84">
        <v>12.470583333333334</v>
      </c>
      <c r="Q6" s="42"/>
    </row>
    <row r="7" spans="1:17" ht="15" customHeight="1" x14ac:dyDescent="0.2">
      <c r="A7" s="44"/>
      <c r="B7" s="45"/>
      <c r="C7" s="363" t="s">
        <v>143</v>
      </c>
      <c r="D7" s="363"/>
      <c r="E7" s="363"/>
      <c r="F7" s="363"/>
      <c r="G7" s="363"/>
      <c r="H7" s="363"/>
      <c r="I7" s="363"/>
      <c r="J7" s="363"/>
      <c r="K7" s="363"/>
      <c r="L7" s="46"/>
      <c r="M7" s="42"/>
      <c r="N7" s="95">
        <f>'[8]BD construcción mensual'!BR165</f>
        <v>16948</v>
      </c>
      <c r="O7" s="47">
        <v>42887</v>
      </c>
      <c r="P7" s="84">
        <v>12.59125</v>
      </c>
      <c r="Q7" s="42"/>
    </row>
    <row r="8" spans="1:17" ht="15" customHeight="1" x14ac:dyDescent="0.2">
      <c r="A8" s="44"/>
      <c r="B8" s="45"/>
      <c r="C8" s="348" t="str">
        <f>+CONCATENATE("miles de viviendas mensual ",C11,"-",H11)</f>
        <v>miles de viviendas mensual 2017-2022</v>
      </c>
      <c r="D8" s="348"/>
      <c r="E8" s="348"/>
      <c r="F8" s="348"/>
      <c r="G8" s="348"/>
      <c r="H8" s="348"/>
      <c r="I8" s="348"/>
      <c r="J8" s="348"/>
      <c r="K8" s="348"/>
      <c r="L8" s="46"/>
      <c r="M8" s="42"/>
      <c r="N8" s="95">
        <f>'[8]BD construcción mensual'!BR166</f>
        <v>17118</v>
      </c>
      <c r="O8" s="47">
        <v>42917</v>
      </c>
      <c r="P8" s="84">
        <v>12.826833333333333</v>
      </c>
      <c r="Q8" s="42"/>
    </row>
    <row r="9" spans="1:17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51"/>
      <c r="L9" s="46"/>
      <c r="M9" s="42"/>
      <c r="N9" s="95">
        <f>'[8]BD construcción mensual'!BR167</f>
        <v>17356</v>
      </c>
      <c r="O9" s="47">
        <v>42948</v>
      </c>
      <c r="P9" s="84">
        <v>13.015083333333333</v>
      </c>
      <c r="Q9" s="42"/>
    </row>
    <row r="10" spans="1:17" ht="15.75" customHeight="1" x14ac:dyDescent="0.2">
      <c r="A10" s="44"/>
      <c r="C10" s="358" t="s">
        <v>30</v>
      </c>
      <c r="D10" s="358"/>
      <c r="E10" s="358"/>
      <c r="F10" s="358"/>
      <c r="G10" s="358"/>
      <c r="H10" s="358"/>
      <c r="I10" s="350" t="str">
        <f>+CONCATENATE("% Cambio   '",MID(H11,3,2),"/'",MID(G11,3,2))</f>
        <v>% Cambio   '22/'21</v>
      </c>
      <c r="J10" s="350" t="str">
        <f>+CONCATENATE("'",MID(H11,3,2)," como % de '",MID(G11,3,2))</f>
        <v>'22 como % de '21</v>
      </c>
      <c r="K10" s="350" t="str">
        <f>+CONCATENATE("% Cambio   '",MID(G11,3,2),"/'",MID(F11,3,2))</f>
        <v>% Cambio   '21/'20</v>
      </c>
      <c r="L10" s="46"/>
      <c r="M10" s="42"/>
      <c r="N10" s="95">
        <f>'[8]BD construcción mensual'!BR168</f>
        <v>17314</v>
      </c>
      <c r="O10" s="47">
        <v>42979</v>
      </c>
      <c r="P10" s="84">
        <v>13.222166666666666</v>
      </c>
      <c r="Q10" s="42"/>
    </row>
    <row r="11" spans="1:17" x14ac:dyDescent="0.2">
      <c r="A11" s="44"/>
      <c r="C11" s="53">
        <f>'Insumos importados'!C11</f>
        <v>2017</v>
      </c>
      <c r="D11" s="53">
        <f>'Insumos importados'!D11</f>
        <v>2018</v>
      </c>
      <c r="E11" s="53">
        <f>'Insumos importados'!E11</f>
        <v>2019</v>
      </c>
      <c r="F11" s="53">
        <f>'Insumos importados'!F11</f>
        <v>2020</v>
      </c>
      <c r="G11" s="53">
        <f>'Insumos importados'!G11</f>
        <v>2021</v>
      </c>
      <c r="H11" s="53">
        <f>'Insumos importados'!H11</f>
        <v>2022</v>
      </c>
      <c r="I11" s="350"/>
      <c r="J11" s="350"/>
      <c r="K11" s="350"/>
      <c r="L11" s="46"/>
      <c r="M11" s="54"/>
      <c r="N11" s="95">
        <f>'[8]BD construcción mensual'!BR169</f>
        <v>18713</v>
      </c>
      <c r="O11" s="47">
        <v>43009</v>
      </c>
      <c r="P11" s="84">
        <v>13.393666666666666</v>
      </c>
      <c r="Q11" s="42"/>
    </row>
    <row r="12" spans="1:17" ht="12" customHeight="1" x14ac:dyDescent="0.2">
      <c r="A12" s="44"/>
      <c r="C12" s="50"/>
      <c r="D12" s="50"/>
      <c r="E12" s="50"/>
      <c r="F12" s="50"/>
      <c r="G12" s="50"/>
      <c r="H12" s="50"/>
      <c r="I12" s="50"/>
      <c r="J12" s="50"/>
      <c r="K12" s="50"/>
      <c r="L12" s="46"/>
      <c r="M12" s="42"/>
      <c r="N12" s="95">
        <f>'[8]BD construcción mensual'!BR170</f>
        <v>18610</v>
      </c>
      <c r="O12" s="47">
        <v>43040</v>
      </c>
      <c r="P12" s="84">
        <v>13.575916666666666</v>
      </c>
      <c r="Q12" s="42"/>
    </row>
    <row r="13" spans="1:17" x14ac:dyDescent="0.2">
      <c r="A13" s="44"/>
      <c r="B13" s="3" t="s">
        <v>46</v>
      </c>
      <c r="C13" s="100">
        <f>N2</f>
        <v>16736</v>
      </c>
      <c r="D13" s="100">
        <f>N14</f>
        <v>20312</v>
      </c>
      <c r="E13" s="100">
        <f>N26</f>
        <v>18379</v>
      </c>
      <c r="F13" s="100">
        <f>N38</f>
        <v>22352</v>
      </c>
      <c r="G13" s="100">
        <f>N50</f>
        <v>28753</v>
      </c>
      <c r="H13" s="100">
        <f t="shared" ref="H13:H18" si="0">N62</f>
        <v>26510</v>
      </c>
      <c r="I13" s="55">
        <f t="shared" ref="I13" si="1">+((H13/G13)-1)*100</f>
        <v>-7.8009251208569497</v>
      </c>
      <c r="J13" s="55">
        <f t="shared" ref="J13" si="2">+(H13/G13)*100</f>
        <v>92.199074879143055</v>
      </c>
      <c r="K13" s="55">
        <f t="shared" ref="K13:K18" si="3">+((G13/F13)-1)*100</f>
        <v>28.637258410880449</v>
      </c>
      <c r="L13" s="46"/>
      <c r="M13" s="56">
        <f>+IF(H13&lt;&gt;"",1,0)</f>
        <v>1</v>
      </c>
      <c r="N13" s="95">
        <f>'[8]BD construcción mensual'!BR171</f>
        <v>19731</v>
      </c>
      <c r="O13" s="47">
        <v>43070</v>
      </c>
      <c r="P13" s="84">
        <v>13.739416666666665</v>
      </c>
      <c r="Q13" s="42"/>
    </row>
    <row r="14" spans="1:17" x14ac:dyDescent="0.2">
      <c r="A14" s="44"/>
      <c r="B14" s="3" t="s">
        <v>47</v>
      </c>
      <c r="C14" s="100">
        <f t="shared" ref="C14:C24" si="4">N3</f>
        <v>16682</v>
      </c>
      <c r="D14" s="100">
        <f t="shared" ref="D14:D24" si="5">N15</f>
        <v>20323</v>
      </c>
      <c r="E14" s="100">
        <f t="shared" ref="E14:E24" si="6">N27</f>
        <v>18520</v>
      </c>
      <c r="F14" s="100">
        <f t="shared" ref="F14:F24" si="7">N39</f>
        <v>21374</v>
      </c>
      <c r="G14" s="100">
        <f t="shared" ref="G14:G24" si="8">N51</f>
        <v>27046</v>
      </c>
      <c r="H14" s="100">
        <f t="shared" si="0"/>
        <v>25227</v>
      </c>
      <c r="I14" s="55">
        <f t="shared" ref="I14" si="9">+((H14/G14)-1)*100</f>
        <v>-6.7255786437920628</v>
      </c>
      <c r="J14" s="55">
        <f t="shared" ref="J14" si="10">+(H14/G14)*100</f>
        <v>93.274421356207938</v>
      </c>
      <c r="K14" s="55">
        <f t="shared" si="3"/>
        <v>26.536914007672863</v>
      </c>
      <c r="L14" s="46"/>
      <c r="M14" s="56">
        <f t="shared" ref="M14:M24" si="11">+IF(H14&lt;&gt;"",1,0)</f>
        <v>1</v>
      </c>
      <c r="N14" s="95">
        <f>'[8]BD construcción mensual'!BR172</f>
        <v>20312</v>
      </c>
      <c r="O14" s="47">
        <v>43101</v>
      </c>
      <c r="P14" s="84">
        <v>13.89625</v>
      </c>
      <c r="Q14" s="42"/>
    </row>
    <row r="15" spans="1:17" x14ac:dyDescent="0.2">
      <c r="A15" s="44"/>
      <c r="B15" s="3" t="s">
        <v>48</v>
      </c>
      <c r="C15" s="100">
        <f t="shared" si="4"/>
        <v>16825</v>
      </c>
      <c r="D15" s="100">
        <f t="shared" si="5"/>
        <v>19467</v>
      </c>
      <c r="E15" s="100">
        <f t="shared" si="6"/>
        <v>18242</v>
      </c>
      <c r="F15" s="100">
        <f t="shared" si="7"/>
        <v>21104</v>
      </c>
      <c r="G15" s="100">
        <f t="shared" si="8"/>
        <v>27862</v>
      </c>
      <c r="H15" s="100">
        <f t="shared" si="0"/>
        <v>24329</v>
      </c>
      <c r="I15" s="55">
        <f t="shared" ref="I15" si="12">+((H15/G15)-1)*100</f>
        <v>-12.680353169191017</v>
      </c>
      <c r="J15" s="55">
        <f t="shared" ref="J15" si="13">+(H15/G15)*100</f>
        <v>87.319646830808978</v>
      </c>
      <c r="K15" s="55">
        <f t="shared" si="3"/>
        <v>32.022365428354817</v>
      </c>
      <c r="L15" s="46"/>
      <c r="M15" s="56">
        <f t="shared" si="11"/>
        <v>1</v>
      </c>
      <c r="N15" s="95">
        <f>'[8]BD construcción mensual'!BR173</f>
        <v>20323</v>
      </c>
      <c r="O15" s="47">
        <v>43132</v>
      </c>
      <c r="P15" s="84">
        <v>14.006500000000001</v>
      </c>
      <c r="Q15" s="42"/>
    </row>
    <row r="16" spans="1:17" x14ac:dyDescent="0.2">
      <c r="A16" s="44"/>
      <c r="B16" s="3" t="s">
        <v>49</v>
      </c>
      <c r="C16" s="100">
        <f t="shared" si="4"/>
        <v>16567</v>
      </c>
      <c r="D16" s="100">
        <f t="shared" si="5"/>
        <v>18200</v>
      </c>
      <c r="E16" s="100">
        <f t="shared" si="6"/>
        <v>19086</v>
      </c>
      <c r="F16" s="100">
        <f t="shared" si="7"/>
        <v>22502</v>
      </c>
      <c r="G16" s="100">
        <f t="shared" si="8"/>
        <v>27236</v>
      </c>
      <c r="H16" s="100">
        <f t="shared" si="0"/>
        <v>25256</v>
      </c>
      <c r="I16" s="55">
        <f t="shared" ref="I16" si="14">+((H16/G16)-1)*100</f>
        <v>-7.2697899838449098</v>
      </c>
      <c r="J16" s="55">
        <f t="shared" ref="J16" si="15">+(H16/G16)*100</f>
        <v>92.730210016155084</v>
      </c>
      <c r="K16" s="55">
        <f t="shared" si="3"/>
        <v>21.038129944004979</v>
      </c>
      <c r="L16" s="46"/>
      <c r="M16" s="56">
        <f t="shared" si="11"/>
        <v>1</v>
      </c>
      <c r="N16" s="95">
        <f>'[8]BD construcción mensual'!BR174</f>
        <v>19467</v>
      </c>
      <c r="O16" s="47">
        <v>43160</v>
      </c>
      <c r="P16" s="84">
        <v>14.070499999999999</v>
      </c>
      <c r="Q16" s="42"/>
    </row>
    <row r="17" spans="1:17" x14ac:dyDescent="0.2">
      <c r="A17" s="44"/>
      <c r="B17" s="3" t="s">
        <v>50</v>
      </c>
      <c r="C17" s="100">
        <f t="shared" si="4"/>
        <v>16754</v>
      </c>
      <c r="D17" s="100">
        <f t="shared" si="5"/>
        <v>19342</v>
      </c>
      <c r="E17" s="100">
        <f t="shared" si="6"/>
        <v>18400</v>
      </c>
      <c r="F17" s="100">
        <f t="shared" si="7"/>
        <v>23000</v>
      </c>
      <c r="G17" s="100">
        <f t="shared" si="8"/>
        <v>27104</v>
      </c>
      <c r="H17" s="100">
        <f t="shared" si="0"/>
        <v>26142</v>
      </c>
      <c r="I17" s="55">
        <f t="shared" ref="I17" si="16">+((H17/G17)-1)*100</f>
        <v>-3.5492916174734379</v>
      </c>
      <c r="J17" s="55">
        <f t="shared" ref="J17" si="17">+(H17/G17)*100</f>
        <v>96.450708382526557</v>
      </c>
      <c r="K17" s="55">
        <f t="shared" si="3"/>
        <v>17.84347826086956</v>
      </c>
      <c r="L17" s="46"/>
      <c r="M17" s="56">
        <f t="shared" si="11"/>
        <v>1</v>
      </c>
      <c r="N17" s="95">
        <f>'[8]BD construcción mensual'!BR175</f>
        <v>18200</v>
      </c>
      <c r="O17" s="47">
        <v>43191</v>
      </c>
      <c r="P17" s="84">
        <v>14.011333333333335</v>
      </c>
      <c r="Q17" s="42"/>
    </row>
    <row r="18" spans="1:17" x14ac:dyDescent="0.2">
      <c r="A18" s="44"/>
      <c r="B18" s="3" t="s">
        <v>51</v>
      </c>
      <c r="C18" s="100">
        <f t="shared" si="4"/>
        <v>16948</v>
      </c>
      <c r="D18" s="100">
        <f t="shared" si="5"/>
        <v>17851</v>
      </c>
      <c r="E18" s="100">
        <f t="shared" si="6"/>
        <v>18314</v>
      </c>
      <c r="F18" s="100">
        <f t="shared" si="7"/>
        <v>23307</v>
      </c>
      <c r="G18" s="100">
        <f t="shared" si="8"/>
        <v>26174</v>
      </c>
      <c r="H18" s="100">
        <f t="shared" si="0"/>
        <v>26484</v>
      </c>
      <c r="I18" s="55">
        <f t="shared" ref="I18" si="18">+((H18/G18)-1)*100</f>
        <v>1.1843814472377145</v>
      </c>
      <c r="J18" s="55">
        <f t="shared" ref="J18" si="19">+(H18/G18)*100</f>
        <v>101.18438144723771</v>
      </c>
      <c r="K18" s="55">
        <f t="shared" si="3"/>
        <v>12.301025442999958</v>
      </c>
      <c r="L18" s="46"/>
      <c r="M18" s="56">
        <f t="shared" si="11"/>
        <v>1</v>
      </c>
      <c r="N18" s="95">
        <f>'[8]BD construcción mensual'!BR176</f>
        <v>19342</v>
      </c>
      <c r="O18" s="47">
        <v>43221</v>
      </c>
      <c r="P18" s="84">
        <v>14.023833333333334</v>
      </c>
      <c r="Q18" s="42"/>
    </row>
    <row r="19" spans="1:17" x14ac:dyDescent="0.2">
      <c r="A19" s="44"/>
      <c r="B19" s="3" t="s">
        <v>52</v>
      </c>
      <c r="C19" s="100">
        <f t="shared" si="4"/>
        <v>17118</v>
      </c>
      <c r="D19" s="100">
        <f t="shared" si="5"/>
        <v>17838</v>
      </c>
      <c r="E19" s="100">
        <f t="shared" si="6"/>
        <v>19437</v>
      </c>
      <c r="F19" s="100">
        <f t="shared" si="7"/>
        <v>21845</v>
      </c>
      <c r="G19" s="100">
        <f t="shared" si="8"/>
        <v>27082</v>
      </c>
      <c r="H19" s="100">
        <f t="shared" ref="H19" si="20">N68</f>
        <v>26630</v>
      </c>
      <c r="I19" s="55">
        <f t="shared" ref="I19" si="21">+((H19/G19)-1)*100</f>
        <v>-1.6690052433350533</v>
      </c>
      <c r="J19" s="55">
        <f t="shared" ref="J19" si="22">+(H19/G19)*100</f>
        <v>98.33099475666495</v>
      </c>
      <c r="K19" s="55">
        <f t="shared" ref="K19" si="23">+((G19/F19)-1)*100</f>
        <v>23.973449301899752</v>
      </c>
      <c r="L19" s="46"/>
      <c r="M19" s="56">
        <f t="shared" si="11"/>
        <v>1</v>
      </c>
      <c r="N19" s="95">
        <f>'[8]BD construcción mensual'!BR177</f>
        <v>17851</v>
      </c>
      <c r="O19" s="47">
        <v>43252</v>
      </c>
      <c r="P19" s="84">
        <v>14.020833333333334</v>
      </c>
      <c r="Q19" s="42"/>
    </row>
    <row r="20" spans="1:17" x14ac:dyDescent="0.2">
      <c r="A20" s="44"/>
      <c r="B20" s="3" t="s">
        <v>53</v>
      </c>
      <c r="C20" s="100">
        <f t="shared" si="4"/>
        <v>17356</v>
      </c>
      <c r="D20" s="100">
        <f t="shared" si="5"/>
        <v>18309</v>
      </c>
      <c r="E20" s="100">
        <f t="shared" si="6"/>
        <v>18589</v>
      </c>
      <c r="F20" s="100">
        <f t="shared" si="7"/>
        <v>24263</v>
      </c>
      <c r="G20" s="100">
        <f t="shared" si="8"/>
        <v>24562</v>
      </c>
      <c r="H20" s="100">
        <f t="shared" ref="H20" si="24">N69</f>
        <v>25278</v>
      </c>
      <c r="I20" s="55">
        <f t="shared" ref="I20" si="25">+((H20/G20)-1)*100</f>
        <v>2.9150720625356286</v>
      </c>
      <c r="J20" s="55">
        <f t="shared" ref="J20" si="26">+(H20/G20)*100</f>
        <v>102.91507206253563</v>
      </c>
      <c r="K20" s="55">
        <f t="shared" ref="K20" si="27">+((G20/F20)-1)*100</f>
        <v>1.2323290607097137</v>
      </c>
      <c r="L20" s="46"/>
      <c r="M20" s="56">
        <f t="shared" si="11"/>
        <v>1</v>
      </c>
      <c r="N20" s="95">
        <f>'[8]BD construcción mensual'!BR178</f>
        <v>17838</v>
      </c>
      <c r="O20" s="47">
        <v>43282</v>
      </c>
      <c r="P20" s="84">
        <v>13.918833333333334</v>
      </c>
      <c r="Q20" s="42"/>
    </row>
    <row r="21" spans="1:17" x14ac:dyDescent="0.2">
      <c r="A21" s="44"/>
      <c r="B21" s="3" t="s">
        <v>54</v>
      </c>
      <c r="C21" s="100">
        <f t="shared" si="4"/>
        <v>17314</v>
      </c>
      <c r="D21" s="100">
        <f t="shared" si="5"/>
        <v>19416</v>
      </c>
      <c r="E21" s="100">
        <f t="shared" si="6"/>
        <v>19083</v>
      </c>
      <c r="F21" s="100">
        <f t="shared" si="7"/>
        <v>23703</v>
      </c>
      <c r="G21" s="100">
        <f t="shared" si="8"/>
        <v>23726</v>
      </c>
      <c r="H21" s="100">
        <f t="shared" ref="H21" si="28">N70</f>
        <v>27007</v>
      </c>
      <c r="I21" s="55">
        <f t="shared" ref="I21" si="29">+((H21/G21)-1)*100</f>
        <v>13.828711118604065</v>
      </c>
      <c r="J21" s="55">
        <f t="shared" ref="J21" si="30">+(H21/G21)*100</f>
        <v>113.82871111860406</v>
      </c>
      <c r="K21" s="55">
        <f t="shared" ref="K21" si="31">+((G21/F21)-1)*100</f>
        <v>9.7034130700746068E-2</v>
      </c>
      <c r="L21" s="46"/>
      <c r="M21" s="56">
        <f t="shared" si="11"/>
        <v>1</v>
      </c>
      <c r="N21" s="95">
        <f>'[8]BD construcción mensual'!BR179</f>
        <v>18309</v>
      </c>
      <c r="O21" s="47">
        <v>43313</v>
      </c>
      <c r="P21" s="84">
        <v>13.972666666666665</v>
      </c>
      <c r="Q21" s="42"/>
    </row>
    <row r="22" spans="1:17" x14ac:dyDescent="0.2">
      <c r="A22" s="44"/>
      <c r="B22" s="3" t="s">
        <v>55</v>
      </c>
      <c r="C22" s="100">
        <f t="shared" si="4"/>
        <v>18713</v>
      </c>
      <c r="D22" s="100">
        <f t="shared" si="5"/>
        <v>18690</v>
      </c>
      <c r="E22" s="100">
        <f t="shared" si="6"/>
        <v>18449</v>
      </c>
      <c r="F22" s="100">
        <f t="shared" si="7"/>
        <v>25243</v>
      </c>
      <c r="G22" s="100">
        <f t="shared" si="8"/>
        <v>24555</v>
      </c>
      <c r="H22" s="163">
        <f>N71</f>
        <v>28424</v>
      </c>
      <c r="I22" s="57">
        <f>+((H22/G22)-1)*100</f>
        <v>15.756465078395433</v>
      </c>
      <c r="J22" s="57">
        <f>+(H22/G22)*100</f>
        <v>115.75646507839544</v>
      </c>
      <c r="K22" s="57">
        <f>+((G22/F22)-1)*100</f>
        <v>-2.7255080616408467</v>
      </c>
      <c r="L22" s="46"/>
      <c r="M22" s="56">
        <f t="shared" si="11"/>
        <v>1</v>
      </c>
      <c r="N22" s="95">
        <f>'[8]BD construcción mensual'!BR180</f>
        <v>19416</v>
      </c>
      <c r="O22" s="47">
        <v>43344</v>
      </c>
      <c r="P22" s="84">
        <v>13.997666666666666</v>
      </c>
      <c r="Q22" s="42"/>
    </row>
    <row r="23" spans="1:17" x14ac:dyDescent="0.2">
      <c r="A23" s="44"/>
      <c r="B23" s="3" t="s">
        <v>56</v>
      </c>
      <c r="C23" s="100">
        <f t="shared" si="4"/>
        <v>18610</v>
      </c>
      <c r="D23" s="100">
        <f t="shared" si="5"/>
        <v>19480</v>
      </c>
      <c r="E23" s="100">
        <f t="shared" si="6"/>
        <v>20607</v>
      </c>
      <c r="F23" s="100">
        <f t="shared" si="7"/>
        <v>27922</v>
      </c>
      <c r="G23" s="100">
        <f t="shared" si="8"/>
        <v>25332</v>
      </c>
      <c r="H23" s="100"/>
      <c r="I23" s="55"/>
      <c r="J23" s="55"/>
      <c r="K23" s="55">
        <f t="shared" ref="K23:K24" si="32">+((G23/F23)-1)*100</f>
        <v>-9.275839839553047</v>
      </c>
      <c r="L23" s="46"/>
      <c r="M23" s="56">
        <f t="shared" si="11"/>
        <v>0</v>
      </c>
      <c r="N23" s="95">
        <f>'[8]BD construcción mensual'!BR181</f>
        <v>18690</v>
      </c>
      <c r="O23" s="47">
        <v>43374</v>
      </c>
      <c r="P23" s="84">
        <v>14.065833333333334</v>
      </c>
      <c r="Q23" s="42"/>
    </row>
    <row r="24" spans="1:17" x14ac:dyDescent="0.2">
      <c r="A24" s="44"/>
      <c r="B24" s="3" t="s">
        <v>57</v>
      </c>
      <c r="C24" s="100">
        <f t="shared" si="4"/>
        <v>19731</v>
      </c>
      <c r="D24" s="100">
        <f t="shared" si="5"/>
        <v>19101</v>
      </c>
      <c r="E24" s="100">
        <f t="shared" si="6"/>
        <v>24911</v>
      </c>
      <c r="F24" s="100">
        <f t="shared" si="7"/>
        <v>28875</v>
      </c>
      <c r="G24" s="100">
        <f t="shared" si="8"/>
        <v>26476</v>
      </c>
      <c r="H24" s="100"/>
      <c r="I24" s="55"/>
      <c r="J24" s="55"/>
      <c r="K24" s="55">
        <f t="shared" si="32"/>
        <v>-8.3082251082251091</v>
      </c>
      <c r="L24" s="46"/>
      <c r="M24" s="56">
        <f t="shared" si="11"/>
        <v>0</v>
      </c>
      <c r="N24" s="95">
        <f>'[8]BD construcción mensual'!BR182</f>
        <v>19480</v>
      </c>
      <c r="O24" s="47">
        <v>43405</v>
      </c>
      <c r="P24" s="84">
        <v>14.11</v>
      </c>
      <c r="Q24" s="42"/>
    </row>
    <row r="25" spans="1:17" x14ac:dyDescent="0.2">
      <c r="A25" s="44"/>
      <c r="B25" s="61" t="s">
        <v>136</v>
      </c>
      <c r="C25" s="101">
        <f>+AVERAGE(C13:C24)</f>
        <v>17446.166666666668</v>
      </c>
      <c r="D25" s="101">
        <f t="shared" ref="D25:H25" si="33">+AVERAGE(D13:D24)</f>
        <v>19027.416666666668</v>
      </c>
      <c r="E25" s="101">
        <f t="shared" si="33"/>
        <v>19334.75</v>
      </c>
      <c r="F25" s="101">
        <f t="shared" si="33"/>
        <v>23790.833333333332</v>
      </c>
      <c r="G25" s="101">
        <f t="shared" si="33"/>
        <v>26325.666666666668</v>
      </c>
      <c r="H25" s="101">
        <f t="shared" si="33"/>
        <v>26128.7</v>
      </c>
      <c r="I25" s="60"/>
      <c r="J25" s="60"/>
      <c r="K25" s="60"/>
      <c r="L25" s="46"/>
      <c r="M25" s="56"/>
      <c r="N25" s="95">
        <f>'[8]BD construcción mensual'!BR183</f>
        <v>19101</v>
      </c>
      <c r="O25" s="47">
        <v>43435</v>
      </c>
      <c r="P25" s="84">
        <v>14.206416666666666</v>
      </c>
      <c r="Q25" s="42"/>
    </row>
    <row r="26" spans="1:17" x14ac:dyDescent="0.2">
      <c r="A26" s="44"/>
      <c r="B26" s="61" t="s">
        <v>59</v>
      </c>
      <c r="C26" s="92"/>
      <c r="D26" s="62">
        <f t="shared" ref="D26:H26" si="34">+((D25/C25)-1)*100</f>
        <v>9.0635956322783429</v>
      </c>
      <c r="E26" s="62">
        <f t="shared" si="34"/>
        <v>1.6152131354317589</v>
      </c>
      <c r="F26" s="62">
        <f t="shared" si="34"/>
        <v>23.04701810643186</v>
      </c>
      <c r="G26" s="62">
        <f t="shared" si="34"/>
        <v>10.654663911170271</v>
      </c>
      <c r="H26" s="62">
        <f t="shared" si="34"/>
        <v>-0.74819251174392809</v>
      </c>
      <c r="I26" s="60"/>
      <c r="J26" s="60"/>
      <c r="K26" s="60"/>
      <c r="L26" s="46"/>
      <c r="M26" s="42"/>
      <c r="N26" s="95">
        <f>'[8]BD construcción mensual'!BR184</f>
        <v>18379</v>
      </c>
      <c r="O26" s="47">
        <v>43466</v>
      </c>
      <c r="P26" s="84">
        <v>14.35225</v>
      </c>
      <c r="Q26" s="42"/>
    </row>
    <row r="27" spans="1:17" x14ac:dyDescent="0.2">
      <c r="A27" s="44"/>
      <c r="B27" s="3"/>
      <c r="C27" s="58"/>
      <c r="D27" s="58"/>
      <c r="E27" s="58"/>
      <c r="F27" s="58"/>
      <c r="G27" s="58"/>
      <c r="H27" s="59"/>
      <c r="I27" s="65"/>
      <c r="J27" s="65"/>
      <c r="K27" s="65"/>
      <c r="L27" s="46"/>
      <c r="M27" s="42"/>
      <c r="N27" s="95">
        <f>'[8]BD construcción mensual'!BR185</f>
        <v>18520</v>
      </c>
      <c r="O27" s="47">
        <v>43497</v>
      </c>
      <c r="P27" s="84">
        <v>14.406583333333334</v>
      </c>
      <c r="Q27" s="42"/>
    </row>
    <row r="28" spans="1:17" x14ac:dyDescent="0.2">
      <c r="A28" s="44"/>
      <c r="B28" s="61" t="s">
        <v>26</v>
      </c>
      <c r="C28" s="101">
        <f>+SUMPRODUCT(C13:C24,$M$13:$M$24)</f>
        <v>171013</v>
      </c>
      <c r="D28" s="101">
        <f t="shared" ref="D28:H28" si="35">+SUMPRODUCT(D13:D24,$M$13:$M$24)</f>
        <v>189748</v>
      </c>
      <c r="E28" s="101">
        <f>+SUMPRODUCT(E13:E24,$M$13:$M$24)</f>
        <v>186499</v>
      </c>
      <c r="F28" s="101">
        <f t="shared" si="35"/>
        <v>228693</v>
      </c>
      <c r="G28" s="101">
        <f t="shared" si="35"/>
        <v>264100</v>
      </c>
      <c r="H28" s="163">
        <f t="shared" si="35"/>
        <v>261287</v>
      </c>
      <c r="I28" s="57">
        <f>+((H28/G28)-1)*100</f>
        <v>-1.0651268458917063</v>
      </c>
      <c r="J28" s="57">
        <f>+(H28/G28)*100</f>
        <v>98.934873154108288</v>
      </c>
      <c r="K28" s="57">
        <f>+((G28/F28)-1)*100</f>
        <v>15.482327836881748</v>
      </c>
      <c r="L28" s="46"/>
      <c r="M28" s="42"/>
      <c r="N28" s="95">
        <f>'[8]BD construcción mensual'!BR186</f>
        <v>18242</v>
      </c>
      <c r="O28" s="47">
        <v>43525</v>
      </c>
      <c r="P28" s="84">
        <v>14.495749999999999</v>
      </c>
      <c r="Q28" s="42"/>
    </row>
    <row r="29" spans="1:17" x14ac:dyDescent="0.2">
      <c r="A29" s="44"/>
      <c r="B29" s="61" t="s">
        <v>59</v>
      </c>
      <c r="C29" s="92"/>
      <c r="D29" s="62">
        <f t="shared" ref="D29:E29" si="36">+((D28/C28)-1)*100</f>
        <v>10.95530749124336</v>
      </c>
      <c r="E29" s="62">
        <f t="shared" si="36"/>
        <v>-1.7122710120791806</v>
      </c>
      <c r="F29" s="62">
        <f>+((F28/E28)-1)*100</f>
        <v>22.624249995978541</v>
      </c>
      <c r="G29" s="62">
        <f>+((G28/F28)-1)*100</f>
        <v>15.482327836881748</v>
      </c>
      <c r="H29" s="57">
        <f>+((H28/G28)-1)*100</f>
        <v>-1.0651268458917063</v>
      </c>
      <c r="I29" s="63"/>
      <c r="J29" s="63"/>
      <c r="K29" s="63"/>
      <c r="L29" s="46"/>
      <c r="M29" s="42"/>
      <c r="N29" s="95">
        <f>'[8]BD construcción mensual'!BR187</f>
        <v>19086</v>
      </c>
      <c r="O29" s="47">
        <v>43556</v>
      </c>
      <c r="P29" s="84">
        <v>14.573</v>
      </c>
      <c r="Q29" s="42"/>
    </row>
    <row r="30" spans="1:17" ht="12" customHeight="1" x14ac:dyDescent="0.2">
      <c r="A30" s="44"/>
      <c r="C30" s="64"/>
      <c r="D30" s="64"/>
      <c r="E30" s="64"/>
      <c r="F30" s="64"/>
      <c r="G30" s="59"/>
      <c r="H30" s="59"/>
      <c r="I30" s="65"/>
      <c r="J30" s="65"/>
      <c r="K30" s="65"/>
      <c r="L30" s="46"/>
      <c r="M30" s="42"/>
      <c r="N30" s="95">
        <f>'[8]BD construcción mensual'!BR188</f>
        <v>18400</v>
      </c>
      <c r="O30" s="47">
        <v>43586</v>
      </c>
      <c r="P30" s="84">
        <v>14.668833333333334</v>
      </c>
      <c r="Q30" s="42"/>
    </row>
    <row r="31" spans="1:17" ht="12" customHeight="1" x14ac:dyDescent="0.2">
      <c r="A31" s="44"/>
      <c r="C31" s="64"/>
      <c r="D31" s="64"/>
      <c r="E31" s="64"/>
      <c r="F31" s="64"/>
      <c r="G31" s="59"/>
      <c r="H31" s="59"/>
      <c r="I31" s="65"/>
      <c r="J31" s="65"/>
      <c r="K31" s="65"/>
      <c r="L31" s="46"/>
      <c r="M31" s="42"/>
      <c r="N31" s="95">
        <f>'[8]BD construcción mensual'!BR189</f>
        <v>18314</v>
      </c>
      <c r="O31" s="47">
        <v>43617</v>
      </c>
      <c r="P31" s="84">
        <f t="shared" ref="P31:P62" si="37">+(AVERAGE(N20:N31))/1000</f>
        <v>18.647916666666667</v>
      </c>
      <c r="Q31" s="42"/>
    </row>
    <row r="32" spans="1:17" ht="14.25" x14ac:dyDescent="0.2">
      <c r="A32" s="44"/>
      <c r="B32" s="66"/>
      <c r="C32" s="363" t="s">
        <v>143</v>
      </c>
      <c r="D32" s="363"/>
      <c r="E32" s="363"/>
      <c r="F32" s="363"/>
      <c r="G32" s="363"/>
      <c r="H32" s="363"/>
      <c r="I32" s="363"/>
      <c r="J32" s="363"/>
      <c r="K32" s="49"/>
      <c r="L32" s="46"/>
      <c r="M32" s="42"/>
      <c r="N32" s="95">
        <f>'[8]BD construcción mensual'!BR190</f>
        <v>19437</v>
      </c>
      <c r="O32" s="47">
        <v>43647</v>
      </c>
      <c r="P32" s="84">
        <f t="shared" si="37"/>
        <v>18.781166666666667</v>
      </c>
      <c r="Q32" s="42"/>
    </row>
    <row r="33" spans="1:23" x14ac:dyDescent="0.2">
      <c r="A33" s="68"/>
      <c r="C33" s="354" t="str">
        <f>+CONCATENATE("miles de viviendas, promedio móvil 12 meses ",D11,"-",H11)</f>
        <v>miles de viviendas, promedio móvil 12 meses 2018-2022</v>
      </c>
      <c r="D33" s="354"/>
      <c r="E33" s="354"/>
      <c r="F33" s="354"/>
      <c r="G33" s="354"/>
      <c r="H33" s="354"/>
      <c r="I33" s="354"/>
      <c r="J33" s="354"/>
      <c r="K33" s="89"/>
      <c r="L33" s="46"/>
      <c r="M33" s="42"/>
      <c r="N33" s="95">
        <f>'[8]BD construcción mensual'!BR191</f>
        <v>18589</v>
      </c>
      <c r="O33" s="47">
        <v>43678</v>
      </c>
      <c r="P33" s="84">
        <f t="shared" si="37"/>
        <v>18.804500000000001</v>
      </c>
      <c r="Q33" s="42"/>
    </row>
    <row r="34" spans="1:23" x14ac:dyDescent="0.2">
      <c r="A34" s="68"/>
      <c r="C34" s="69"/>
      <c r="D34" s="69"/>
      <c r="E34" s="69"/>
      <c r="F34" s="69"/>
      <c r="G34" s="70"/>
      <c r="H34" s="70"/>
      <c r="I34" s="71"/>
      <c r="J34" s="71"/>
      <c r="K34" s="71"/>
      <c r="L34" s="46"/>
      <c r="M34" s="42"/>
      <c r="N34" s="95">
        <f>'[8]BD construcción mensual'!BR192</f>
        <v>19083</v>
      </c>
      <c r="O34" s="47">
        <v>43709</v>
      </c>
      <c r="P34" s="84">
        <f t="shared" si="37"/>
        <v>18.77675</v>
      </c>
      <c r="Q34" s="42"/>
    </row>
    <row r="35" spans="1:23" x14ac:dyDescent="0.2">
      <c r="A35" s="68"/>
      <c r="C35" s="69"/>
      <c r="D35" s="69"/>
      <c r="E35" s="69"/>
      <c r="F35" s="69"/>
      <c r="G35" s="70"/>
      <c r="H35" s="70"/>
      <c r="I35" s="71"/>
      <c r="J35" s="71"/>
      <c r="K35" s="71"/>
      <c r="L35" s="46"/>
      <c r="M35" s="42"/>
      <c r="N35" s="95">
        <f>'[8]BD construcción mensual'!BR193</f>
        <v>18449</v>
      </c>
      <c r="O35" s="47">
        <v>43739</v>
      </c>
      <c r="P35" s="84">
        <f t="shared" si="37"/>
        <v>18.756666666666668</v>
      </c>
      <c r="Q35" s="42"/>
    </row>
    <row r="36" spans="1:23" x14ac:dyDescent="0.2">
      <c r="A36" s="68"/>
      <c r="C36" s="69"/>
      <c r="D36" s="69"/>
      <c r="E36" s="69"/>
      <c r="F36" s="69"/>
      <c r="G36" s="70"/>
      <c r="H36" s="70"/>
      <c r="I36" s="71"/>
      <c r="J36" s="71"/>
      <c r="K36" s="71"/>
      <c r="L36" s="46"/>
      <c r="M36" s="42"/>
      <c r="N36" s="95">
        <f>'[8]BD construcción mensual'!BR194</f>
        <v>20607</v>
      </c>
      <c r="O36" s="47">
        <v>43770</v>
      </c>
      <c r="P36" s="84">
        <f t="shared" si="37"/>
        <v>18.850583333333333</v>
      </c>
      <c r="Q36" s="42"/>
    </row>
    <row r="37" spans="1:23" x14ac:dyDescent="0.2">
      <c r="A37" s="68"/>
      <c r="C37" s="69"/>
      <c r="D37" s="69"/>
      <c r="E37" s="69"/>
      <c r="F37" s="69"/>
      <c r="G37" s="70"/>
      <c r="H37" s="70"/>
      <c r="I37" s="71"/>
      <c r="J37" s="71"/>
      <c r="K37" s="71"/>
      <c r="L37" s="46"/>
      <c r="M37" s="42"/>
      <c r="N37" s="95">
        <f>'[8]BD construcción mensual'!BR195</f>
        <v>24911</v>
      </c>
      <c r="O37" s="47">
        <v>43800</v>
      </c>
      <c r="P37" s="84">
        <f t="shared" si="37"/>
        <v>19.33475</v>
      </c>
      <c r="Q37" s="42"/>
    </row>
    <row r="38" spans="1:23" x14ac:dyDescent="0.2">
      <c r="A38" s="68"/>
      <c r="C38" s="69"/>
      <c r="D38" s="69"/>
      <c r="E38" s="69"/>
      <c r="F38" s="69"/>
      <c r="G38" s="70"/>
      <c r="H38" s="70"/>
      <c r="I38" s="71"/>
      <c r="J38" s="71"/>
      <c r="K38" s="71"/>
      <c r="L38" s="46"/>
      <c r="M38" s="42"/>
      <c r="N38" s="95">
        <f>'[8]BD construcción mensual'!BR196</f>
        <v>22352</v>
      </c>
      <c r="O38" s="47">
        <v>43831</v>
      </c>
      <c r="P38" s="84">
        <f t="shared" si="37"/>
        <v>19.665833333333332</v>
      </c>
      <c r="Q38" s="42"/>
    </row>
    <row r="39" spans="1:23" x14ac:dyDescent="0.2">
      <c r="A39" s="68"/>
      <c r="C39" s="69"/>
      <c r="D39" s="69"/>
      <c r="E39" s="69"/>
      <c r="F39" s="69"/>
      <c r="G39" s="70"/>
      <c r="H39" s="70"/>
      <c r="I39" s="71"/>
      <c r="J39" s="71"/>
      <c r="K39" s="71"/>
      <c r="L39" s="46"/>
      <c r="M39" s="42"/>
      <c r="N39" s="95">
        <f>'[8]BD construcción mensual'!BR197</f>
        <v>21374</v>
      </c>
      <c r="O39" s="47">
        <v>43862</v>
      </c>
      <c r="P39" s="84">
        <f t="shared" si="37"/>
        <v>19.903666666666666</v>
      </c>
      <c r="Q39" s="42"/>
    </row>
    <row r="40" spans="1:23" x14ac:dyDescent="0.2">
      <c r="A40" s="68"/>
      <c r="C40" s="69"/>
      <c r="D40" s="69"/>
      <c r="E40" s="69"/>
      <c r="F40" s="69"/>
      <c r="G40" s="70"/>
      <c r="H40" s="70"/>
      <c r="I40" s="71"/>
      <c r="J40" s="71"/>
      <c r="K40" s="71"/>
      <c r="L40" s="46"/>
      <c r="M40" s="42"/>
      <c r="N40" s="95">
        <f>'[8]BD construcción mensual'!BR198</f>
        <v>21104</v>
      </c>
      <c r="O40" s="47">
        <v>43891</v>
      </c>
      <c r="P40" s="84">
        <f t="shared" si="37"/>
        <v>20.142166666666668</v>
      </c>
      <c r="Q40" s="42"/>
    </row>
    <row r="41" spans="1:23" x14ac:dyDescent="0.2">
      <c r="A41" s="68"/>
      <c r="C41" s="69"/>
      <c r="D41" s="69"/>
      <c r="E41" s="69"/>
      <c r="F41" s="69"/>
      <c r="G41" s="70"/>
      <c r="H41" s="70"/>
      <c r="I41" s="71"/>
      <c r="J41" s="71"/>
      <c r="K41" s="71"/>
      <c r="L41" s="46"/>
      <c r="M41" s="42"/>
      <c r="N41" s="95">
        <f>'[8]BD construcción mensual'!BR199</f>
        <v>22502</v>
      </c>
      <c r="O41" s="47">
        <v>43922</v>
      </c>
      <c r="P41" s="84">
        <f t="shared" si="37"/>
        <v>20.426833333333331</v>
      </c>
      <c r="Q41" s="42"/>
    </row>
    <row r="42" spans="1:23" x14ac:dyDescent="0.2">
      <c r="A42" s="68"/>
      <c r="C42" s="69"/>
      <c r="D42" s="69"/>
      <c r="E42" s="69"/>
      <c r="F42" s="69"/>
      <c r="G42" s="70"/>
      <c r="H42" s="70"/>
      <c r="I42" s="71"/>
      <c r="J42" s="71"/>
      <c r="K42" s="71"/>
      <c r="L42" s="46"/>
      <c r="M42" s="42"/>
      <c r="N42" s="95">
        <f>'[8]BD construcción mensual'!BR200</f>
        <v>23000</v>
      </c>
      <c r="O42" s="47">
        <v>43952</v>
      </c>
      <c r="P42" s="84">
        <f t="shared" si="37"/>
        <v>20.810166666666667</v>
      </c>
      <c r="Q42" s="42"/>
    </row>
    <row r="43" spans="1:23" x14ac:dyDescent="0.2">
      <c r="A43" s="68"/>
      <c r="C43" s="69"/>
      <c r="D43" s="69"/>
      <c r="E43" s="69"/>
      <c r="F43" s="69"/>
      <c r="G43" s="70"/>
      <c r="H43" s="70"/>
      <c r="I43" s="71"/>
      <c r="J43" s="71"/>
      <c r="K43" s="71"/>
      <c r="L43" s="46"/>
      <c r="M43" s="42"/>
      <c r="N43" s="95">
        <f>'[8]BD construcción mensual'!BR201</f>
        <v>23307</v>
      </c>
      <c r="O43" s="47">
        <v>43983</v>
      </c>
      <c r="P43" s="84">
        <f t="shared" si="37"/>
        <v>21.22625</v>
      </c>
      <c r="Q43" s="42"/>
    </row>
    <row r="44" spans="1:23" x14ac:dyDescent="0.2">
      <c r="A44" s="68"/>
      <c r="C44" s="69"/>
      <c r="D44" s="69"/>
      <c r="E44" s="69"/>
      <c r="F44" s="69"/>
      <c r="G44" s="70"/>
      <c r="H44" s="70"/>
      <c r="I44" s="71"/>
      <c r="J44" s="71"/>
      <c r="K44" s="71"/>
      <c r="L44" s="46"/>
      <c r="M44" s="42"/>
      <c r="N44" s="95">
        <f>'[8]BD construcción mensual'!BR202</f>
        <v>21845</v>
      </c>
      <c r="O44" s="47">
        <v>44013</v>
      </c>
      <c r="P44" s="84">
        <f t="shared" si="37"/>
        <v>21.426916666666667</v>
      </c>
      <c r="Q44" s="42"/>
    </row>
    <row r="45" spans="1:23" x14ac:dyDescent="0.2">
      <c r="A45" s="68"/>
      <c r="B45" s="66"/>
      <c r="C45" s="70"/>
      <c r="D45" s="70"/>
      <c r="E45" s="70"/>
      <c r="F45" s="70"/>
      <c r="G45" s="70"/>
      <c r="H45" s="70"/>
      <c r="I45" s="74"/>
      <c r="J45" s="74"/>
      <c r="K45" s="74"/>
      <c r="L45" s="46"/>
      <c r="M45" s="42"/>
      <c r="N45" s="95">
        <f>'[8]BD construcción mensual'!BR203</f>
        <v>24263</v>
      </c>
      <c r="O45" s="47">
        <v>44044</v>
      </c>
      <c r="P45" s="84">
        <f t="shared" si="37"/>
        <v>21.899750000000001</v>
      </c>
      <c r="Q45" s="42"/>
    </row>
    <row r="46" spans="1:23" x14ac:dyDescent="0.2">
      <c r="A46" s="202" t="s">
        <v>192</v>
      </c>
      <c r="B46" s="208"/>
      <c r="C46" s="208"/>
      <c r="D46" s="209"/>
      <c r="E46" s="209"/>
      <c r="F46" s="206"/>
      <c r="G46" s="206"/>
      <c r="H46" s="206"/>
      <c r="I46" s="207"/>
      <c r="J46" s="207"/>
      <c r="K46" s="207"/>
      <c r="L46" s="46"/>
      <c r="M46" s="42"/>
      <c r="N46" s="95">
        <f>'[8]BD construcción mensual'!BR204</f>
        <v>23703</v>
      </c>
      <c r="O46" s="47">
        <v>44075</v>
      </c>
      <c r="P46" s="84">
        <f t="shared" si="37"/>
        <v>22.284749999999999</v>
      </c>
      <c r="Q46" s="42"/>
    </row>
    <row r="47" spans="1:23" ht="15" customHeight="1" x14ac:dyDescent="0.2">
      <c r="A47" s="202" t="s">
        <v>194</v>
      </c>
      <c r="B47" s="103"/>
      <c r="C47" s="70"/>
      <c r="D47" s="70"/>
      <c r="E47" s="70"/>
      <c r="F47" s="70"/>
      <c r="G47" s="70"/>
      <c r="H47" s="70"/>
      <c r="I47" s="74"/>
      <c r="J47" s="74"/>
      <c r="K47" s="74"/>
      <c r="L47" s="46"/>
      <c r="M47" s="42"/>
      <c r="N47" s="95">
        <f>'[8]BD construcción mensual'!BR205</f>
        <v>25243</v>
      </c>
      <c r="O47" s="47">
        <v>44105</v>
      </c>
      <c r="P47" s="84">
        <f t="shared" si="37"/>
        <v>22.850916666666667</v>
      </c>
      <c r="Q47" s="42"/>
    </row>
    <row r="48" spans="1:23" s="78" customFormat="1" x14ac:dyDescent="0.2">
      <c r="A48" s="372" t="s">
        <v>177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76"/>
      <c r="M48" s="42"/>
      <c r="N48" s="95">
        <f>'[8]BD construcción mensual'!BR206</f>
        <v>27922</v>
      </c>
      <c r="O48" s="47">
        <v>44136</v>
      </c>
      <c r="P48" s="84">
        <f t="shared" si="37"/>
        <v>23.4605</v>
      </c>
      <c r="Q48" s="42"/>
      <c r="R48" s="42"/>
      <c r="S48" s="42"/>
      <c r="T48" s="42"/>
      <c r="U48" s="42"/>
      <c r="V48" s="42"/>
      <c r="W48" s="42"/>
    </row>
    <row r="49" spans="1:16" s="42" customFormat="1" x14ac:dyDescent="0.2">
      <c r="A49" s="1"/>
      <c r="B49" s="1"/>
      <c r="C49" s="1"/>
      <c r="D49" s="1"/>
      <c r="E49" s="1"/>
      <c r="F49" s="77"/>
      <c r="G49" s="77"/>
      <c r="H49" s="77"/>
      <c r="I49" s="77"/>
      <c r="J49" s="77"/>
      <c r="K49" s="77"/>
      <c r="L49" s="1"/>
      <c r="N49" s="95">
        <f>'[8]BD construcción mensual'!BR207</f>
        <v>28875</v>
      </c>
      <c r="O49" s="47">
        <v>44166</v>
      </c>
      <c r="P49" s="84">
        <f t="shared" si="37"/>
        <v>23.790833333333332</v>
      </c>
    </row>
    <row r="50" spans="1:16" s="42" customFormat="1" x14ac:dyDescent="0.2">
      <c r="A50" s="80"/>
      <c r="D50" s="80"/>
      <c r="E50" s="80"/>
      <c r="F50" s="1"/>
      <c r="G50" s="1"/>
      <c r="H50" s="1"/>
      <c r="I50" s="1"/>
      <c r="J50" s="1"/>
      <c r="K50" s="1"/>
      <c r="L50" s="1"/>
      <c r="N50" s="95">
        <f>'[8]BD construcción mensual'!BR208</f>
        <v>28753</v>
      </c>
      <c r="O50" s="47">
        <v>44197</v>
      </c>
      <c r="P50" s="84">
        <f t="shared" si="37"/>
        <v>24.324249999999999</v>
      </c>
    </row>
    <row r="51" spans="1:16" s="42" customFormat="1" x14ac:dyDescent="0.2">
      <c r="A51" s="80"/>
      <c r="E51" s="80"/>
      <c r="F51" s="1"/>
      <c r="G51" s="1"/>
      <c r="H51" s="1"/>
      <c r="I51" s="1"/>
      <c r="J51" s="1"/>
      <c r="K51" s="1"/>
      <c r="L51" s="1"/>
      <c r="N51" s="95">
        <f>'[8]BD construcción mensual'!BR209</f>
        <v>27046</v>
      </c>
      <c r="O51" s="47">
        <v>44228</v>
      </c>
      <c r="P51" s="84">
        <f t="shared" si="37"/>
        <v>24.796916666666668</v>
      </c>
    </row>
    <row r="52" spans="1:16" s="42" customFormat="1" x14ac:dyDescent="0.2">
      <c r="A52" s="80"/>
      <c r="E52" s="80"/>
      <c r="F52" s="1"/>
      <c r="G52" s="1"/>
      <c r="H52" s="1"/>
      <c r="I52" s="1"/>
      <c r="J52" s="1"/>
      <c r="K52" s="1"/>
      <c r="L52" s="1"/>
      <c r="N52" s="95">
        <f>'[8]BD construcción mensual'!BR210</f>
        <v>27862</v>
      </c>
      <c r="O52" s="47">
        <v>44256</v>
      </c>
      <c r="P52" s="84">
        <f t="shared" si="37"/>
        <v>25.360083333333332</v>
      </c>
    </row>
    <row r="53" spans="1:16" s="42" customFormat="1" x14ac:dyDescent="0.2">
      <c r="A53" s="80"/>
      <c r="E53" s="80"/>
      <c r="F53" s="1"/>
      <c r="G53" s="1"/>
      <c r="H53" s="1"/>
      <c r="I53" s="1"/>
      <c r="J53" s="1"/>
      <c r="K53" s="1"/>
      <c r="L53" s="1"/>
      <c r="N53" s="95">
        <f>'[8]BD construcción mensual'!BR211</f>
        <v>27236</v>
      </c>
      <c r="O53" s="47">
        <v>44287</v>
      </c>
      <c r="P53" s="84">
        <f t="shared" si="37"/>
        <v>25.754583333333333</v>
      </c>
    </row>
    <row r="54" spans="1:16" s="42" customFormat="1" x14ac:dyDescent="0.2">
      <c r="A54" s="80"/>
      <c r="E54" s="80"/>
      <c r="F54" s="1"/>
      <c r="G54" s="1"/>
      <c r="H54" s="1"/>
      <c r="I54" s="1"/>
      <c r="J54" s="1"/>
      <c r="K54" s="1"/>
      <c r="L54" s="1"/>
      <c r="N54" s="95">
        <f>'[8]BD construcción mensual'!BR212</f>
        <v>27104</v>
      </c>
      <c r="O54" s="47">
        <v>44317</v>
      </c>
      <c r="P54" s="84">
        <f t="shared" si="37"/>
        <v>26.096583333333331</v>
      </c>
    </row>
    <row r="55" spans="1:16" s="42" customFormat="1" x14ac:dyDescent="0.2">
      <c r="A55" s="80"/>
      <c r="E55" s="80"/>
      <c r="F55" s="1"/>
      <c r="G55" s="1"/>
      <c r="H55" s="1"/>
      <c r="I55" s="1"/>
      <c r="J55" s="1"/>
      <c r="K55" s="1"/>
      <c r="L55" s="1"/>
      <c r="N55" s="95">
        <f>'[8]BD construcción mensual'!BR213</f>
        <v>26174</v>
      </c>
      <c r="O55" s="47">
        <v>44348</v>
      </c>
      <c r="P55" s="84">
        <f t="shared" si="37"/>
        <v>26.3355</v>
      </c>
    </row>
    <row r="56" spans="1:16" s="42" customFormat="1" x14ac:dyDescent="0.2">
      <c r="A56" s="80"/>
      <c r="E56" s="80"/>
      <c r="F56" s="1"/>
      <c r="G56" s="1"/>
      <c r="H56" s="1"/>
      <c r="I56" s="1"/>
      <c r="J56" s="1"/>
      <c r="K56" s="1"/>
      <c r="L56" s="1"/>
      <c r="N56" s="95">
        <f>'[8]BD construcción mensual'!BR214</f>
        <v>27082</v>
      </c>
      <c r="O56" s="47">
        <v>44378</v>
      </c>
      <c r="P56" s="84">
        <f t="shared" si="37"/>
        <v>26.771916666666669</v>
      </c>
    </row>
    <row r="57" spans="1:16" s="42" customFormat="1" x14ac:dyDescent="0.2">
      <c r="A57" s="80"/>
      <c r="E57" s="80"/>
      <c r="F57" s="1"/>
      <c r="G57" s="1"/>
      <c r="H57" s="1"/>
      <c r="I57" s="1"/>
      <c r="J57" s="1"/>
      <c r="K57" s="1"/>
      <c r="L57" s="1"/>
      <c r="N57" s="95">
        <f>'[8]BD construcción mensual'!BR215</f>
        <v>24562</v>
      </c>
      <c r="O57" s="47">
        <v>44409</v>
      </c>
      <c r="P57" s="84">
        <f t="shared" si="37"/>
        <v>26.796833333333332</v>
      </c>
    </row>
    <row r="58" spans="1:16" s="42" customFormat="1" x14ac:dyDescent="0.2">
      <c r="A58" s="80"/>
      <c r="E58" s="80"/>
      <c r="F58" s="1"/>
      <c r="G58" s="1"/>
      <c r="H58" s="1"/>
      <c r="I58" s="1"/>
      <c r="J58" s="1"/>
      <c r="K58" s="1"/>
      <c r="L58" s="1"/>
      <c r="N58" s="95">
        <f>'[8]BD construcción mensual'!BR216</f>
        <v>23726</v>
      </c>
      <c r="O58" s="47">
        <v>44440</v>
      </c>
      <c r="P58" s="84">
        <f t="shared" si="37"/>
        <v>26.798749999999998</v>
      </c>
    </row>
    <row r="59" spans="1:16" s="42" customFormat="1" x14ac:dyDescent="0.2">
      <c r="A59" s="80"/>
      <c r="E59" s="80"/>
      <c r="F59" s="1"/>
      <c r="G59" s="1"/>
      <c r="H59" s="1"/>
      <c r="I59" s="1"/>
      <c r="J59" s="1"/>
      <c r="K59" s="1"/>
      <c r="L59" s="1"/>
      <c r="N59" s="95">
        <f>'[8]BD construcción mensual'!BR217</f>
        <v>24555</v>
      </c>
      <c r="O59" s="47">
        <v>44470</v>
      </c>
      <c r="P59" s="84">
        <f t="shared" si="37"/>
        <v>26.741416666666669</v>
      </c>
    </row>
    <row r="60" spans="1:16" s="42" customFormat="1" x14ac:dyDescent="0.2">
      <c r="A60" s="80"/>
      <c r="E60" s="80"/>
      <c r="F60" s="1"/>
      <c r="G60" s="1"/>
      <c r="H60" s="1"/>
      <c r="I60" s="1"/>
      <c r="J60" s="1"/>
      <c r="K60" s="1"/>
      <c r="L60" s="1"/>
      <c r="N60" s="95">
        <f>'[8]BD construcción mensual'!BR218</f>
        <v>25332</v>
      </c>
      <c r="O60" s="47">
        <v>44501</v>
      </c>
      <c r="P60" s="84">
        <f t="shared" si="37"/>
        <v>26.525583333333334</v>
      </c>
    </row>
    <row r="61" spans="1:16" s="42" customFormat="1" x14ac:dyDescent="0.2">
      <c r="A61" s="80"/>
      <c r="E61" s="80"/>
      <c r="F61" s="1"/>
      <c r="G61" s="1"/>
      <c r="H61" s="1"/>
      <c r="I61" s="1"/>
      <c r="J61" s="1"/>
      <c r="K61" s="1"/>
      <c r="L61" s="1"/>
      <c r="N61" s="95">
        <f>'[8]BD construcción mensual'!BR219</f>
        <v>26476</v>
      </c>
      <c r="O61" s="47">
        <v>44531</v>
      </c>
      <c r="P61" s="84">
        <f t="shared" si="37"/>
        <v>26.325666666666667</v>
      </c>
    </row>
    <row r="62" spans="1:16" s="42" customFormat="1" x14ac:dyDescent="0.2">
      <c r="A62" s="80"/>
      <c r="E62" s="80"/>
      <c r="F62" s="1"/>
      <c r="G62" s="1"/>
      <c r="H62" s="1"/>
      <c r="I62" s="1"/>
      <c r="J62" s="1"/>
      <c r="K62" s="1"/>
      <c r="L62" s="1"/>
      <c r="N62" s="95">
        <f>'[8]BD construcción mensual'!BR220</f>
        <v>26510</v>
      </c>
      <c r="O62" s="47">
        <v>44562</v>
      </c>
      <c r="P62" s="84">
        <f t="shared" si="37"/>
        <v>26.138750000000002</v>
      </c>
    </row>
    <row r="63" spans="1:16" s="42" customFormat="1" x14ac:dyDescent="0.2">
      <c r="A63" s="80"/>
      <c r="E63" s="80"/>
      <c r="F63" s="1"/>
      <c r="G63" s="1"/>
      <c r="H63" s="1"/>
      <c r="I63" s="1"/>
      <c r="J63" s="1"/>
      <c r="K63" s="1"/>
      <c r="L63" s="1"/>
      <c r="N63" s="95">
        <f>'[8]BD construcción mensual'!BR221</f>
        <v>25227</v>
      </c>
      <c r="O63" s="47">
        <v>44593</v>
      </c>
      <c r="P63" s="84">
        <f t="shared" ref="P63" si="38">+(AVERAGE(N52:N63))/1000</f>
        <v>25.987166666666667</v>
      </c>
    </row>
    <row r="64" spans="1:16" s="42" customFormat="1" x14ac:dyDescent="0.2">
      <c r="A64" s="80"/>
      <c r="E64" s="80"/>
      <c r="F64" s="1"/>
      <c r="G64" s="1"/>
      <c r="H64" s="1"/>
      <c r="I64" s="1"/>
      <c r="J64" s="1"/>
      <c r="K64" s="1"/>
      <c r="L64" s="1"/>
      <c r="N64" s="95">
        <f>'[8]BD construcción mensual'!BR222</f>
        <v>24329</v>
      </c>
      <c r="O64" s="47">
        <v>44621</v>
      </c>
      <c r="P64" s="84">
        <f t="shared" ref="P64" si="39">+(AVERAGE(N53:N64))/1000</f>
        <v>25.69275</v>
      </c>
    </row>
    <row r="65" spans="1:16" s="42" customFormat="1" x14ac:dyDescent="0.2">
      <c r="A65" s="80"/>
      <c r="E65" s="80"/>
      <c r="F65" s="1"/>
      <c r="G65" s="1"/>
      <c r="H65" s="1"/>
      <c r="I65" s="1"/>
      <c r="J65" s="1"/>
      <c r="K65" s="1"/>
      <c r="L65" s="1"/>
      <c r="N65" s="95">
        <f>'[8]BD construcción mensual'!BR223</f>
        <v>25256</v>
      </c>
      <c r="O65" s="47">
        <v>44652</v>
      </c>
      <c r="P65" s="84">
        <f t="shared" ref="P65" si="40">+(AVERAGE(N54:N65))/1000</f>
        <v>25.527750000000001</v>
      </c>
    </row>
    <row r="66" spans="1:16" s="42" customFormat="1" x14ac:dyDescent="0.2">
      <c r="A66" s="80"/>
      <c r="E66" s="80"/>
      <c r="F66" s="1"/>
      <c r="G66" s="1"/>
      <c r="H66" s="1"/>
      <c r="I66" s="1"/>
      <c r="J66" s="1"/>
      <c r="K66" s="1"/>
      <c r="L66" s="1"/>
      <c r="N66" s="95">
        <f>'[8]BD construcción mensual'!BR224</f>
        <v>26142</v>
      </c>
      <c r="O66" s="47">
        <v>44682</v>
      </c>
      <c r="P66" s="84">
        <f t="shared" ref="P66" si="41">+(AVERAGE(N55:N66))/1000</f>
        <v>25.447583333333331</v>
      </c>
    </row>
    <row r="67" spans="1:16" s="42" customFormat="1" x14ac:dyDescent="0.2">
      <c r="A67" s="80"/>
      <c r="E67" s="80"/>
      <c r="F67" s="1"/>
      <c r="G67" s="1"/>
      <c r="H67" s="1"/>
      <c r="I67" s="1"/>
      <c r="J67" s="1"/>
      <c r="K67" s="1"/>
      <c r="L67" s="1"/>
      <c r="N67" s="95">
        <f>'[8]BD construcción mensual'!BR225</f>
        <v>26484</v>
      </c>
      <c r="O67" s="47">
        <v>44713</v>
      </c>
      <c r="P67" s="84">
        <f t="shared" ref="P67" si="42">+(AVERAGE(N56:N67))/1000</f>
        <v>25.473416666666669</v>
      </c>
    </row>
    <row r="68" spans="1:16" s="42" customFormat="1" x14ac:dyDescent="0.2">
      <c r="A68" s="80"/>
      <c r="E68" s="80"/>
      <c r="F68" s="1"/>
      <c r="G68" s="1"/>
      <c r="H68" s="1"/>
      <c r="I68" s="1"/>
      <c r="J68" s="1"/>
      <c r="K68" s="1"/>
      <c r="L68" s="1"/>
      <c r="N68" s="95">
        <f>'[8]BD construcción mensual'!BR226</f>
        <v>26630</v>
      </c>
      <c r="O68" s="47">
        <v>44743</v>
      </c>
      <c r="P68" s="84">
        <f t="shared" ref="P68" si="43">+(AVERAGE(N57:N68))/1000</f>
        <v>25.435749999999999</v>
      </c>
    </row>
    <row r="69" spans="1:16" s="42" customFormat="1" x14ac:dyDescent="0.2">
      <c r="A69" s="80"/>
      <c r="E69" s="80"/>
      <c r="F69" s="1"/>
      <c r="G69" s="1"/>
      <c r="H69" s="1"/>
      <c r="I69" s="1"/>
      <c r="J69" s="1"/>
      <c r="K69" s="1"/>
      <c r="L69" s="1"/>
      <c r="N69" s="95">
        <f>'[8]BD construcción mensual'!BR227</f>
        <v>25278</v>
      </c>
      <c r="O69" s="47">
        <v>44774</v>
      </c>
      <c r="P69" s="84">
        <f t="shared" ref="P69" si="44">+(AVERAGE(N58:N69))/1000</f>
        <v>25.495416666666667</v>
      </c>
    </row>
    <row r="70" spans="1:16" s="42" customFormat="1" x14ac:dyDescent="0.2">
      <c r="A70" s="80"/>
      <c r="E70" s="80"/>
      <c r="F70" s="1"/>
      <c r="G70" s="1"/>
      <c r="H70" s="1"/>
      <c r="I70" s="1"/>
      <c r="J70" s="1"/>
      <c r="K70" s="1"/>
      <c r="L70" s="1"/>
      <c r="N70" s="95">
        <f>'[8]BD construcción mensual'!BR228</f>
        <v>27007</v>
      </c>
      <c r="O70" s="47">
        <v>44805</v>
      </c>
      <c r="P70" s="84">
        <f t="shared" ref="P70" si="45">+(AVERAGE(N59:N70))/1000</f>
        <v>25.768833333333333</v>
      </c>
    </row>
    <row r="71" spans="1:16" s="42" customFormat="1" x14ac:dyDescent="0.2">
      <c r="A71" s="80"/>
      <c r="E71" s="80"/>
      <c r="F71" s="1"/>
      <c r="G71" s="1"/>
      <c r="H71" s="1"/>
      <c r="I71" s="1"/>
      <c r="J71" s="1"/>
      <c r="K71" s="1"/>
      <c r="L71" s="1"/>
      <c r="N71" s="95">
        <f>'[8]BD construcción mensual'!BR229</f>
        <v>28424</v>
      </c>
      <c r="O71" s="47">
        <v>44835</v>
      </c>
      <c r="P71" s="84">
        <f>+(AVERAGE(N60:N71))/1000</f>
        <v>26.091249999999999</v>
      </c>
    </row>
    <row r="72" spans="1:16" s="42" customFormat="1" x14ac:dyDescent="0.2">
      <c r="A72" s="80"/>
      <c r="E72" s="80"/>
      <c r="F72" s="1"/>
      <c r="G72" s="1"/>
      <c r="H72" s="1"/>
      <c r="I72" s="1"/>
      <c r="J72" s="1"/>
      <c r="K72" s="1"/>
      <c r="L72" s="1"/>
      <c r="N72" s="95"/>
      <c r="P72" s="84"/>
    </row>
    <row r="73" spans="1:16" s="42" customFormat="1" x14ac:dyDescent="0.2">
      <c r="A73" s="80"/>
      <c r="E73" s="80"/>
      <c r="F73" s="1"/>
      <c r="G73" s="1"/>
      <c r="H73" s="1"/>
      <c r="I73" s="1"/>
      <c r="J73" s="1"/>
      <c r="K73" s="1"/>
      <c r="L73" s="1"/>
      <c r="N73" s="95"/>
      <c r="P73" s="84"/>
    </row>
    <row r="74" spans="1:16" s="42" customFormat="1" x14ac:dyDescent="0.2">
      <c r="A74" s="80"/>
      <c r="E74" s="80"/>
      <c r="F74" s="1"/>
      <c r="G74" s="1"/>
      <c r="H74" s="1"/>
      <c r="I74" s="1"/>
      <c r="J74" s="1"/>
      <c r="K74" s="1"/>
      <c r="L74" s="1"/>
      <c r="N74" s="95"/>
      <c r="P74" s="84"/>
    </row>
    <row r="75" spans="1:16" s="42" customFormat="1" x14ac:dyDescent="0.2">
      <c r="A75" s="80"/>
      <c r="E75" s="80"/>
      <c r="F75" s="1"/>
      <c r="G75" s="1"/>
      <c r="H75" s="1"/>
      <c r="I75" s="1"/>
      <c r="J75" s="1"/>
      <c r="K75" s="1"/>
      <c r="L75" s="1"/>
      <c r="N75" s="95"/>
      <c r="P75" s="84"/>
    </row>
    <row r="76" spans="1:16" s="42" customFormat="1" x14ac:dyDescent="0.2">
      <c r="A76" s="80"/>
      <c r="E76" s="80"/>
      <c r="F76" s="1"/>
      <c r="G76" s="1"/>
      <c r="H76" s="1"/>
      <c r="I76" s="1"/>
      <c r="J76" s="1"/>
      <c r="K76" s="1"/>
      <c r="L76" s="1"/>
      <c r="N76" s="95"/>
      <c r="P76" s="84"/>
    </row>
    <row r="77" spans="1:16" s="42" customFormat="1" x14ac:dyDescent="0.2">
      <c r="A77" s="80"/>
      <c r="E77" s="80"/>
      <c r="F77" s="1"/>
      <c r="G77" s="1"/>
      <c r="H77" s="1"/>
      <c r="I77" s="1"/>
      <c r="J77" s="1"/>
      <c r="K77" s="1"/>
      <c r="L77" s="1"/>
      <c r="N77" s="95"/>
      <c r="P77" s="84"/>
    </row>
    <row r="78" spans="1:16" s="42" customFormat="1" x14ac:dyDescent="0.2">
      <c r="A78" s="80"/>
      <c r="E78" s="80"/>
      <c r="F78" s="1"/>
      <c r="G78" s="1"/>
      <c r="H78" s="1"/>
      <c r="I78" s="1"/>
      <c r="J78" s="1"/>
      <c r="K78" s="1"/>
      <c r="L78" s="1"/>
      <c r="N78" s="95"/>
      <c r="P78" s="84"/>
    </row>
    <row r="79" spans="1:16" s="42" customFormat="1" x14ac:dyDescent="0.2">
      <c r="A79" s="80"/>
      <c r="E79" s="80"/>
      <c r="F79" s="1"/>
      <c r="G79" s="1"/>
      <c r="H79" s="1"/>
      <c r="I79" s="1"/>
      <c r="J79" s="1"/>
      <c r="K79" s="1"/>
      <c r="L79" s="1"/>
      <c r="N79" s="95"/>
      <c r="P79" s="84"/>
    </row>
    <row r="80" spans="1:16" s="42" customFormat="1" x14ac:dyDescent="0.2">
      <c r="A80" s="80"/>
      <c r="E80" s="80"/>
      <c r="F80" s="1"/>
      <c r="G80" s="1"/>
      <c r="H80" s="1"/>
      <c r="I80" s="1"/>
      <c r="J80" s="1"/>
      <c r="K80" s="1"/>
      <c r="L80" s="1"/>
      <c r="N80" s="95"/>
      <c r="P80" s="84"/>
    </row>
    <row r="81" spans="1:16" s="42" customFormat="1" x14ac:dyDescent="0.2">
      <c r="A81" s="80"/>
      <c r="E81" s="80"/>
      <c r="F81" s="1"/>
      <c r="G81" s="1"/>
      <c r="H81" s="1"/>
      <c r="I81" s="1"/>
      <c r="J81" s="1"/>
      <c r="K81" s="1"/>
      <c r="L81" s="1"/>
      <c r="M81" s="95"/>
      <c r="N81" s="95"/>
      <c r="P81" s="84"/>
    </row>
    <row r="82" spans="1:16" s="42" customFormat="1" x14ac:dyDescent="0.2">
      <c r="A82" s="80"/>
      <c r="E82" s="80"/>
      <c r="F82" s="1"/>
      <c r="G82" s="1"/>
      <c r="H82" s="1"/>
      <c r="I82" s="1"/>
      <c r="J82" s="1"/>
      <c r="K82" s="1"/>
      <c r="L82" s="1"/>
      <c r="N82" s="95"/>
      <c r="P82" s="84"/>
    </row>
    <row r="83" spans="1:16" s="42" customFormat="1" x14ac:dyDescent="0.2">
      <c r="A83" s="80"/>
      <c r="E83" s="80"/>
      <c r="F83" s="1"/>
      <c r="G83" s="1"/>
      <c r="H83" s="1"/>
      <c r="I83" s="1"/>
      <c r="J83" s="1"/>
      <c r="K83" s="1"/>
      <c r="L83" s="1"/>
      <c r="N83" s="95"/>
      <c r="P83" s="84"/>
    </row>
    <row r="84" spans="1:16" s="42" customFormat="1" x14ac:dyDescent="0.2">
      <c r="A84" s="80"/>
      <c r="E84" s="80"/>
      <c r="F84" s="1"/>
      <c r="G84" s="1"/>
      <c r="H84" s="1"/>
      <c r="I84" s="1"/>
      <c r="J84" s="1"/>
      <c r="K84" s="1"/>
      <c r="L84" s="1"/>
      <c r="N84" s="95"/>
      <c r="P84" s="84"/>
    </row>
    <row r="85" spans="1:16" s="42" customFormat="1" x14ac:dyDescent="0.2">
      <c r="A85" s="80"/>
      <c r="E85" s="80"/>
      <c r="F85" s="1"/>
      <c r="G85" s="1"/>
      <c r="H85" s="1"/>
      <c r="I85" s="1"/>
      <c r="J85" s="1"/>
      <c r="K85" s="1"/>
      <c r="L85" s="1"/>
      <c r="N85" s="95"/>
      <c r="P85" s="84"/>
    </row>
    <row r="86" spans="1:16" s="42" customFormat="1" x14ac:dyDescent="0.2">
      <c r="A86" s="80"/>
      <c r="E86" s="80"/>
      <c r="F86" s="1"/>
      <c r="G86" s="1"/>
      <c r="H86" s="1"/>
      <c r="I86" s="1"/>
      <c r="J86" s="1"/>
      <c r="K86" s="1"/>
      <c r="L86" s="1"/>
      <c r="N86" s="95"/>
      <c r="P86" s="84"/>
    </row>
    <row r="87" spans="1:16" s="42" customFormat="1" x14ac:dyDescent="0.2">
      <c r="A87" s="80"/>
      <c r="E87" s="80"/>
      <c r="F87" s="1"/>
      <c r="G87" s="1"/>
      <c r="H87" s="1"/>
      <c r="I87" s="1"/>
      <c r="J87" s="1"/>
      <c r="K87" s="1"/>
      <c r="L87" s="1"/>
      <c r="N87" s="95"/>
      <c r="P87" s="84"/>
    </row>
    <row r="88" spans="1:16" s="42" customFormat="1" x14ac:dyDescent="0.2">
      <c r="A88" s="80"/>
      <c r="E88" s="80"/>
      <c r="F88" s="1"/>
      <c r="G88" s="1"/>
      <c r="H88" s="1"/>
      <c r="I88" s="1"/>
      <c r="J88" s="1"/>
      <c r="K88" s="1"/>
      <c r="L88" s="1"/>
      <c r="N88" s="95"/>
      <c r="P88" s="84"/>
    </row>
    <row r="89" spans="1:16" s="42" customFormat="1" x14ac:dyDescent="0.2">
      <c r="A89" s="80"/>
      <c r="E89" s="80"/>
      <c r="F89" s="1"/>
      <c r="G89" s="1"/>
      <c r="H89" s="1"/>
      <c r="I89" s="1"/>
      <c r="J89" s="1"/>
      <c r="K89" s="1"/>
      <c r="L89" s="1"/>
      <c r="N89" s="95"/>
      <c r="P89" s="84"/>
    </row>
    <row r="90" spans="1:16" s="42" customFormat="1" x14ac:dyDescent="0.2">
      <c r="A90" s="80"/>
      <c r="E90" s="80"/>
      <c r="F90" s="1"/>
      <c r="G90" s="1"/>
      <c r="H90" s="1"/>
      <c r="I90" s="1"/>
      <c r="J90" s="1"/>
      <c r="K90" s="1"/>
      <c r="L90" s="1"/>
      <c r="N90" s="95"/>
      <c r="P90" s="84"/>
    </row>
    <row r="91" spans="1:16" s="42" customFormat="1" x14ac:dyDescent="0.2">
      <c r="A91" s="80"/>
      <c r="E91" s="80"/>
      <c r="F91" s="1"/>
      <c r="G91" s="1"/>
      <c r="H91" s="1"/>
      <c r="I91" s="1"/>
      <c r="J91" s="1"/>
      <c r="K91" s="1"/>
      <c r="L91" s="1"/>
      <c r="N91" s="95"/>
      <c r="P91" s="84"/>
    </row>
    <row r="92" spans="1:16" s="42" customFormat="1" x14ac:dyDescent="0.2">
      <c r="A92" s="80"/>
      <c r="E92" s="80"/>
      <c r="F92" s="1"/>
      <c r="G92" s="1"/>
      <c r="H92" s="1"/>
      <c r="I92" s="1"/>
      <c r="J92" s="1"/>
      <c r="K92" s="1"/>
      <c r="L92" s="1"/>
      <c r="N92" s="95"/>
      <c r="P92" s="84"/>
    </row>
    <row r="93" spans="1:16" s="42" customFormat="1" x14ac:dyDescent="0.2">
      <c r="A93" s="80"/>
      <c r="E93" s="80"/>
      <c r="F93" s="1"/>
      <c r="G93" s="1"/>
      <c r="H93" s="1"/>
      <c r="I93" s="1"/>
      <c r="J93" s="1"/>
      <c r="K93" s="1"/>
      <c r="L93" s="1"/>
      <c r="N93" s="95"/>
      <c r="P93" s="84"/>
    </row>
    <row r="94" spans="1:16" s="42" customFormat="1" x14ac:dyDescent="0.2">
      <c r="A94" s="80"/>
      <c r="E94" s="80"/>
      <c r="F94" s="1"/>
      <c r="G94" s="1"/>
      <c r="H94" s="1"/>
      <c r="I94" s="1"/>
      <c r="J94" s="1"/>
      <c r="K94" s="1"/>
      <c r="L94" s="1"/>
      <c r="N94" s="95"/>
      <c r="P94" s="84"/>
    </row>
    <row r="95" spans="1:16" s="42" customFormat="1" x14ac:dyDescent="0.2">
      <c r="A95" s="80"/>
      <c r="E95" s="80"/>
      <c r="F95" s="1"/>
      <c r="G95" s="1"/>
      <c r="H95" s="1"/>
      <c r="I95" s="1"/>
      <c r="J95" s="1"/>
      <c r="K95" s="1"/>
      <c r="L95" s="1"/>
      <c r="N95" s="95"/>
      <c r="P95" s="84"/>
    </row>
    <row r="96" spans="1:16" s="42" customFormat="1" x14ac:dyDescent="0.2">
      <c r="A96" s="80"/>
      <c r="E96" s="80"/>
      <c r="F96" s="1"/>
      <c r="G96" s="1"/>
      <c r="H96" s="1"/>
      <c r="I96" s="1"/>
      <c r="J96" s="1"/>
      <c r="K96" s="1"/>
      <c r="L96" s="1"/>
      <c r="N96" s="95"/>
      <c r="P96" s="84"/>
    </row>
    <row r="97" spans="1:16" s="42" customFormat="1" x14ac:dyDescent="0.2">
      <c r="A97" s="80"/>
      <c r="E97" s="80"/>
      <c r="F97" s="1"/>
      <c r="G97" s="1"/>
      <c r="H97" s="1"/>
      <c r="I97" s="1"/>
      <c r="J97" s="1"/>
      <c r="K97" s="1"/>
      <c r="L97" s="1"/>
      <c r="N97" s="95"/>
      <c r="P97" s="84"/>
    </row>
    <row r="98" spans="1:16" s="42" customFormat="1" x14ac:dyDescent="0.2">
      <c r="A98" s="80"/>
      <c r="E98" s="80"/>
      <c r="F98" s="1"/>
      <c r="G98" s="1"/>
      <c r="H98" s="1"/>
      <c r="I98" s="1"/>
      <c r="J98" s="1"/>
      <c r="K98" s="1"/>
      <c r="L98" s="1"/>
      <c r="N98" s="95"/>
      <c r="P98" s="84"/>
    </row>
    <row r="99" spans="1:16" s="42" customFormat="1" x14ac:dyDescent="0.2">
      <c r="A99" s="80"/>
      <c r="E99" s="80"/>
      <c r="F99" s="1"/>
      <c r="G99" s="1"/>
      <c r="H99" s="1"/>
      <c r="I99" s="1"/>
      <c r="J99" s="1"/>
      <c r="K99" s="1"/>
      <c r="L99" s="1"/>
      <c r="N99" s="95"/>
      <c r="P99" s="84"/>
    </row>
    <row r="100" spans="1:16" s="42" customFormat="1" x14ac:dyDescent="0.2">
      <c r="A100" s="80"/>
      <c r="E100" s="80"/>
      <c r="F100" s="1"/>
      <c r="G100" s="1"/>
      <c r="H100" s="1"/>
      <c r="I100" s="1"/>
      <c r="J100" s="1"/>
      <c r="K100" s="1"/>
      <c r="L100" s="1"/>
      <c r="N100" s="95"/>
      <c r="P100" s="84"/>
    </row>
    <row r="101" spans="1:16" s="42" customFormat="1" x14ac:dyDescent="0.2">
      <c r="A101" s="80"/>
      <c r="E101" s="80"/>
      <c r="F101" s="1"/>
      <c r="G101" s="1"/>
      <c r="H101" s="1"/>
      <c r="I101" s="1"/>
      <c r="J101" s="1"/>
      <c r="K101" s="1"/>
      <c r="L101" s="1"/>
      <c r="N101" s="95"/>
      <c r="P101" s="84"/>
    </row>
    <row r="102" spans="1:16" s="42" customFormat="1" x14ac:dyDescent="0.2">
      <c r="A102" s="80"/>
      <c r="E102" s="80"/>
      <c r="F102" s="1"/>
      <c r="G102" s="1"/>
      <c r="H102" s="1"/>
      <c r="I102" s="1"/>
      <c r="J102" s="1"/>
      <c r="K102" s="1"/>
      <c r="L102" s="1"/>
      <c r="N102" s="95"/>
      <c r="P102" s="84"/>
    </row>
    <row r="103" spans="1:16" s="42" customFormat="1" x14ac:dyDescent="0.2">
      <c r="A103" s="80"/>
      <c r="E103" s="80"/>
      <c r="F103" s="1"/>
      <c r="G103" s="1"/>
      <c r="H103" s="1"/>
      <c r="I103" s="1"/>
      <c r="J103" s="1"/>
      <c r="K103" s="1"/>
      <c r="L103" s="1"/>
      <c r="N103" s="95"/>
      <c r="P103" s="84"/>
    </row>
    <row r="104" spans="1:16" s="42" customFormat="1" x14ac:dyDescent="0.2">
      <c r="A104" s="80"/>
      <c r="E104" s="80"/>
      <c r="F104" s="1"/>
      <c r="G104" s="1"/>
      <c r="H104" s="1"/>
      <c r="I104" s="1"/>
      <c r="J104" s="1"/>
      <c r="K104" s="1"/>
      <c r="L104" s="1"/>
      <c r="N104" s="95"/>
      <c r="P104" s="84"/>
    </row>
    <row r="105" spans="1:16" s="42" customFormat="1" x14ac:dyDescent="0.2">
      <c r="A105" s="80"/>
      <c r="E105" s="80"/>
      <c r="F105" s="1"/>
      <c r="G105" s="1"/>
      <c r="H105" s="1"/>
      <c r="I105" s="1"/>
      <c r="J105" s="1"/>
      <c r="K105" s="1"/>
      <c r="L105" s="1"/>
      <c r="N105" s="95"/>
      <c r="P105" s="84"/>
    </row>
    <row r="106" spans="1:16" s="42" customFormat="1" x14ac:dyDescent="0.2">
      <c r="A106" s="80"/>
      <c r="E106" s="80"/>
      <c r="F106" s="1"/>
      <c r="G106" s="1"/>
      <c r="H106" s="1"/>
      <c r="I106" s="1"/>
      <c r="J106" s="1"/>
      <c r="K106" s="1"/>
      <c r="L106" s="1"/>
    </row>
    <row r="107" spans="1:16" s="42" customFormat="1" x14ac:dyDescent="0.2">
      <c r="A107" s="80"/>
      <c r="E107" s="80"/>
      <c r="F107" s="1"/>
      <c r="G107" s="1"/>
      <c r="H107" s="1"/>
      <c r="I107" s="1"/>
      <c r="J107" s="1"/>
      <c r="K107" s="1"/>
      <c r="L107" s="1"/>
    </row>
    <row r="108" spans="1:16" s="42" customFormat="1" x14ac:dyDescent="0.2">
      <c r="A108" s="80"/>
      <c r="E108" s="80"/>
      <c r="F108" s="1"/>
      <c r="G108" s="1"/>
      <c r="H108" s="1"/>
      <c r="I108" s="1"/>
      <c r="J108" s="1"/>
      <c r="K108" s="1"/>
      <c r="L108" s="1"/>
    </row>
    <row r="109" spans="1:16" s="42" customFormat="1" x14ac:dyDescent="0.2">
      <c r="A109" s="80"/>
      <c r="E109" s="80"/>
      <c r="F109" s="1"/>
      <c r="G109" s="1"/>
      <c r="H109" s="1"/>
      <c r="I109" s="1"/>
      <c r="J109" s="1"/>
      <c r="K109" s="1"/>
      <c r="L109" s="1"/>
    </row>
    <row r="110" spans="1:16" s="42" customFormat="1" x14ac:dyDescent="0.2">
      <c r="A110" s="80"/>
      <c r="E110" s="80"/>
      <c r="F110" s="1"/>
      <c r="G110" s="1"/>
      <c r="H110" s="1"/>
      <c r="I110" s="1"/>
      <c r="J110" s="1"/>
      <c r="K110" s="1"/>
      <c r="L110" s="1"/>
    </row>
    <row r="111" spans="1:16" s="42" customFormat="1" x14ac:dyDescent="0.2">
      <c r="A111" s="80"/>
      <c r="E111" s="96"/>
      <c r="L111" s="1"/>
    </row>
    <row r="112" spans="1:16" s="42" customFormat="1" x14ac:dyDescent="0.2">
      <c r="A112" s="80"/>
      <c r="E112" s="96"/>
      <c r="L112" s="1"/>
    </row>
    <row r="113" spans="1:12" s="42" customFormat="1" x14ac:dyDescent="0.2">
      <c r="A113" s="80"/>
      <c r="E113" s="96"/>
      <c r="L113" s="1"/>
    </row>
    <row r="114" spans="1:12" s="42" customFormat="1" x14ac:dyDescent="0.2">
      <c r="A114" s="80"/>
      <c r="E114" s="96"/>
      <c r="L114" s="1"/>
    </row>
    <row r="115" spans="1:12" s="42" customFormat="1" x14ac:dyDescent="0.2">
      <c r="A115" s="80"/>
      <c r="E115" s="96"/>
      <c r="L115" s="1"/>
    </row>
    <row r="116" spans="1:12" s="42" customFormat="1" x14ac:dyDescent="0.2">
      <c r="A116" s="80"/>
      <c r="E116" s="96"/>
      <c r="L116" s="1"/>
    </row>
    <row r="117" spans="1:12" s="42" customFormat="1" x14ac:dyDescent="0.2">
      <c r="A117" s="80"/>
      <c r="E117" s="97"/>
      <c r="L117" s="1"/>
    </row>
    <row r="118" spans="1:12" s="42" customFormat="1" x14ac:dyDescent="0.2">
      <c r="A118" s="80"/>
      <c r="E118" s="97"/>
      <c r="L118" s="1"/>
    </row>
    <row r="119" spans="1:12" s="42" customFormat="1" x14ac:dyDescent="0.2">
      <c r="A119" s="80"/>
      <c r="E119" s="97"/>
      <c r="L119" s="1"/>
    </row>
    <row r="120" spans="1:12" s="42" customFormat="1" x14ac:dyDescent="0.2">
      <c r="A120" s="80"/>
      <c r="E120" s="97"/>
      <c r="L120" s="1"/>
    </row>
    <row r="121" spans="1:12" s="42" customFormat="1" x14ac:dyDescent="0.2">
      <c r="A121" s="80"/>
      <c r="E121" s="97"/>
      <c r="L121" s="1"/>
    </row>
    <row r="122" spans="1:12" s="42" customFormat="1" x14ac:dyDescent="0.2">
      <c r="A122" s="80"/>
      <c r="E122" s="97"/>
      <c r="L122" s="1"/>
    </row>
    <row r="123" spans="1:12" s="42" customFormat="1" x14ac:dyDescent="0.2">
      <c r="A123" s="80"/>
      <c r="E123" s="97"/>
      <c r="K123" s="1"/>
      <c r="L123" s="1"/>
    </row>
    <row r="124" spans="1:12" s="42" customFormat="1" x14ac:dyDescent="0.2">
      <c r="A124" s="80"/>
      <c r="E124" s="97"/>
      <c r="K124" s="1"/>
      <c r="L124" s="1"/>
    </row>
    <row r="125" spans="1:12" s="42" customFormat="1" x14ac:dyDescent="0.2">
      <c r="A125" s="80"/>
      <c r="E125" s="97"/>
      <c r="K125" s="1"/>
      <c r="L125" s="1"/>
    </row>
    <row r="126" spans="1:12" s="42" customFormat="1" x14ac:dyDescent="0.2">
      <c r="A126" s="80"/>
      <c r="E126" s="97"/>
      <c r="K126" s="1"/>
      <c r="L126" s="1"/>
    </row>
    <row r="127" spans="1:12" s="42" customFormat="1" x14ac:dyDescent="0.2">
      <c r="A127" s="80"/>
      <c r="E127" s="97"/>
      <c r="K127" s="1"/>
      <c r="L127" s="1"/>
    </row>
    <row r="128" spans="1:12" s="42" customFormat="1" x14ac:dyDescent="0.2">
      <c r="A128" s="80"/>
      <c r="E128" s="97"/>
      <c r="K128" s="1"/>
      <c r="L128" s="1"/>
    </row>
    <row r="129" spans="1:12" s="42" customFormat="1" x14ac:dyDescent="0.2">
      <c r="A129" s="80"/>
      <c r="E129" s="97"/>
      <c r="K129" s="1"/>
      <c r="L129" s="1"/>
    </row>
    <row r="130" spans="1:12" s="42" customFormat="1" x14ac:dyDescent="0.2">
      <c r="A130" s="80"/>
      <c r="E130" s="97"/>
      <c r="K130" s="1"/>
      <c r="L130" s="1"/>
    </row>
    <row r="131" spans="1:12" s="42" customFormat="1" x14ac:dyDescent="0.2">
      <c r="A131" s="80"/>
      <c r="E131" s="97"/>
      <c r="K131" s="1"/>
      <c r="L131" s="1"/>
    </row>
    <row r="132" spans="1:12" s="42" customFormat="1" x14ac:dyDescent="0.2">
      <c r="A132" s="80"/>
      <c r="E132" s="97"/>
      <c r="K132" s="1"/>
      <c r="L132" s="1"/>
    </row>
    <row r="133" spans="1:12" s="42" customFormat="1" x14ac:dyDescent="0.2">
      <c r="A133" s="80"/>
      <c r="E133" s="97"/>
      <c r="K133" s="1"/>
      <c r="L133" s="1"/>
    </row>
    <row r="134" spans="1:12" s="42" customFormat="1" x14ac:dyDescent="0.2">
      <c r="A134" s="80"/>
      <c r="E134" s="97"/>
      <c r="K134" s="1"/>
      <c r="L134" s="1"/>
    </row>
    <row r="135" spans="1:12" s="42" customFormat="1" x14ac:dyDescent="0.2">
      <c r="A135" s="80"/>
      <c r="E135" s="97"/>
      <c r="J135" s="1"/>
      <c r="K135" s="1"/>
      <c r="L135" s="1"/>
    </row>
    <row r="136" spans="1:12" s="42" customFormat="1" x14ac:dyDescent="0.2">
      <c r="A136" s="80"/>
      <c r="E136" s="97"/>
      <c r="J136" s="1"/>
      <c r="K136" s="1"/>
      <c r="L136" s="1"/>
    </row>
    <row r="137" spans="1:12" s="42" customFormat="1" x14ac:dyDescent="0.2">
      <c r="A137" s="80"/>
      <c r="E137" s="97"/>
      <c r="J137" s="1"/>
      <c r="K137" s="1"/>
      <c r="L137" s="1"/>
    </row>
    <row r="138" spans="1:12" s="42" customFormat="1" x14ac:dyDescent="0.2">
      <c r="A138" s="80"/>
      <c r="E138" s="97"/>
      <c r="J138" s="1"/>
      <c r="K138" s="1"/>
      <c r="L138" s="1"/>
    </row>
    <row r="139" spans="1:12" s="42" customFormat="1" x14ac:dyDescent="0.2">
      <c r="A139" s="80"/>
      <c r="E139" s="97"/>
      <c r="J139" s="1"/>
      <c r="K139" s="1"/>
      <c r="L139" s="1"/>
    </row>
    <row r="140" spans="1:12" s="42" customFormat="1" x14ac:dyDescent="0.2">
      <c r="A140" s="80"/>
      <c r="E140" s="97"/>
      <c r="J140" s="1"/>
      <c r="K140" s="1"/>
      <c r="L140" s="1"/>
    </row>
    <row r="141" spans="1:12" s="42" customFormat="1" x14ac:dyDescent="0.2">
      <c r="A141" s="80"/>
      <c r="E141" s="97"/>
      <c r="J141" s="1"/>
      <c r="K141" s="1"/>
      <c r="L141" s="1"/>
    </row>
    <row r="142" spans="1:12" s="42" customFormat="1" x14ac:dyDescent="0.2">
      <c r="A142" s="80"/>
      <c r="E142" s="97"/>
      <c r="J142" s="1"/>
      <c r="K142" s="1"/>
      <c r="L142" s="1"/>
    </row>
    <row r="143" spans="1:12" s="42" customFormat="1" x14ac:dyDescent="0.2">
      <c r="A143" s="80"/>
      <c r="E143" s="97"/>
      <c r="J143" s="1"/>
      <c r="K143" s="1"/>
      <c r="L143" s="1"/>
    </row>
    <row r="144" spans="1:12" s="42" customFormat="1" x14ac:dyDescent="0.2">
      <c r="A144" s="80"/>
      <c r="E144" s="97"/>
      <c r="J144" s="1"/>
      <c r="K144" s="1"/>
      <c r="L144" s="1"/>
    </row>
    <row r="145" spans="1:23" s="42" customFormat="1" x14ac:dyDescent="0.2">
      <c r="A145" s="80"/>
      <c r="E145" s="97"/>
      <c r="J145" s="1"/>
      <c r="K145" s="1"/>
      <c r="L145" s="1"/>
    </row>
    <row r="146" spans="1:23" s="42" customFormat="1" x14ac:dyDescent="0.2">
      <c r="A146" s="80"/>
      <c r="E146" s="97"/>
      <c r="J146" s="1"/>
      <c r="K146" s="1"/>
      <c r="L146" s="1"/>
    </row>
    <row r="147" spans="1:23" s="42" customFormat="1" x14ac:dyDescent="0.2">
      <c r="A147" s="80"/>
      <c r="E147" s="97"/>
      <c r="I147" s="1"/>
      <c r="J147" s="1"/>
      <c r="K147" s="1"/>
      <c r="L147" s="1"/>
    </row>
    <row r="148" spans="1:23" s="42" customFormat="1" x14ac:dyDescent="0.2">
      <c r="A148" s="82"/>
      <c r="E148" s="97"/>
      <c r="I148" s="3"/>
      <c r="J148" s="3"/>
      <c r="K148" s="3"/>
      <c r="L148" s="3"/>
    </row>
    <row r="149" spans="1:23" s="42" customFormat="1" x14ac:dyDescent="0.2">
      <c r="A149" s="82"/>
      <c r="E149" s="97"/>
      <c r="I149" s="3"/>
      <c r="J149" s="3"/>
      <c r="K149" s="3"/>
      <c r="L149" s="3"/>
    </row>
    <row r="150" spans="1:23" s="42" customFormat="1" x14ac:dyDescent="0.2">
      <c r="A150" s="82"/>
      <c r="E150" s="97"/>
      <c r="I150" s="3"/>
      <c r="J150" s="3"/>
      <c r="K150" s="3"/>
      <c r="L150" s="3"/>
    </row>
    <row r="151" spans="1:23" s="42" customFormat="1" x14ac:dyDescent="0.2">
      <c r="A151" s="82"/>
      <c r="E151" s="97"/>
      <c r="I151" s="3"/>
      <c r="J151" s="3"/>
      <c r="K151" s="3"/>
      <c r="L151" s="3"/>
      <c r="N151" s="81"/>
      <c r="O151" s="81"/>
      <c r="P151" s="81"/>
    </row>
    <row r="152" spans="1:23" s="42" customFormat="1" x14ac:dyDescent="0.2">
      <c r="A152" s="82"/>
      <c r="E152" s="97"/>
      <c r="I152" s="3"/>
      <c r="J152" s="3"/>
      <c r="K152" s="3"/>
      <c r="L152" s="3"/>
      <c r="N152" s="81"/>
      <c r="O152" s="81"/>
      <c r="P152" s="81"/>
    </row>
    <row r="153" spans="1:23" s="42" customFormat="1" x14ac:dyDescent="0.2">
      <c r="A153" s="82"/>
      <c r="E153" s="97"/>
      <c r="I153" s="3"/>
      <c r="J153" s="3"/>
      <c r="K153" s="3"/>
      <c r="L153" s="3"/>
      <c r="N153" s="81"/>
      <c r="O153" s="81"/>
      <c r="P153" s="81"/>
    </row>
    <row r="154" spans="1:23" s="42" customFormat="1" x14ac:dyDescent="0.2">
      <c r="A154" s="82"/>
      <c r="E154" s="97"/>
      <c r="I154" s="3"/>
      <c r="J154" s="3"/>
      <c r="K154" s="3"/>
      <c r="L154" s="3"/>
      <c r="N154" s="81"/>
      <c r="O154" s="81"/>
      <c r="P154" s="81"/>
    </row>
    <row r="155" spans="1:23" s="42" customFormat="1" x14ac:dyDescent="0.2">
      <c r="A155" s="82"/>
      <c r="E155" s="97"/>
      <c r="I155" s="3"/>
      <c r="J155" s="3"/>
      <c r="K155" s="3"/>
      <c r="L155" s="3"/>
      <c r="N155" s="81"/>
      <c r="O155" s="81"/>
      <c r="P155" s="81"/>
    </row>
    <row r="156" spans="1:23" s="42" customFormat="1" x14ac:dyDescent="0.2">
      <c r="A156" s="82"/>
      <c r="E156" s="97"/>
      <c r="I156" s="3"/>
      <c r="J156" s="3"/>
      <c r="K156" s="3"/>
      <c r="L156" s="3"/>
      <c r="N156" s="81"/>
      <c r="O156" s="81"/>
      <c r="P156" s="81"/>
    </row>
    <row r="157" spans="1:23" s="78" customFormat="1" x14ac:dyDescent="0.2">
      <c r="A157" s="82"/>
      <c r="B157" s="42"/>
      <c r="C157" s="42"/>
      <c r="D157" s="42"/>
      <c r="E157" s="97"/>
      <c r="F157" s="42"/>
      <c r="G157" s="42"/>
      <c r="H157" s="42"/>
      <c r="I157" s="3"/>
      <c r="J157" s="3"/>
      <c r="K157" s="3"/>
      <c r="L157" s="3"/>
      <c r="M157" s="42"/>
      <c r="N157" s="81"/>
      <c r="O157" s="81"/>
      <c r="P157" s="81"/>
      <c r="Q157" s="42"/>
      <c r="R157" s="42"/>
      <c r="S157" s="42"/>
      <c r="T157" s="42"/>
      <c r="U157" s="42"/>
      <c r="V157" s="42"/>
      <c r="W157" s="42"/>
    </row>
    <row r="158" spans="1:23" s="78" customFormat="1" x14ac:dyDescent="0.2">
      <c r="A158" s="82"/>
      <c r="E158" s="97"/>
      <c r="F158" s="42"/>
      <c r="G158" s="42"/>
      <c r="H158" s="42"/>
      <c r="I158" s="3"/>
      <c r="J158" s="3"/>
      <c r="K158" s="3"/>
      <c r="L158" s="3"/>
      <c r="M158" s="42"/>
      <c r="N158" s="81"/>
      <c r="O158" s="81"/>
      <c r="P158" s="81"/>
      <c r="Q158" s="42"/>
      <c r="R158" s="42"/>
      <c r="S158" s="42"/>
      <c r="T158" s="42"/>
      <c r="U158" s="42"/>
      <c r="V158" s="42"/>
      <c r="W158" s="42"/>
    </row>
    <row r="159" spans="1:23" s="78" customFormat="1" x14ac:dyDescent="0.2">
      <c r="A159" s="82"/>
      <c r="E159" s="97"/>
      <c r="F159" s="42"/>
      <c r="G159" s="3"/>
      <c r="H159" s="3"/>
      <c r="I159" s="3"/>
      <c r="J159" s="3"/>
      <c r="K159" s="3"/>
      <c r="L159" s="3"/>
      <c r="M159" s="42"/>
      <c r="N159" s="81"/>
      <c r="O159" s="81"/>
      <c r="P159" s="81"/>
      <c r="Q159" s="42"/>
      <c r="R159" s="42"/>
      <c r="S159" s="42"/>
      <c r="T159" s="42"/>
      <c r="U159" s="42"/>
      <c r="V159" s="42"/>
      <c r="W159" s="42"/>
    </row>
    <row r="160" spans="1:23" s="78" customFormat="1" x14ac:dyDescent="0.2">
      <c r="A160" s="82"/>
      <c r="E160" s="97"/>
      <c r="F160" s="42"/>
      <c r="G160" s="3"/>
      <c r="H160" s="3"/>
      <c r="I160" s="3"/>
      <c r="J160" s="3"/>
      <c r="K160" s="3"/>
      <c r="L160" s="3"/>
      <c r="M160" s="42"/>
      <c r="N160" s="81"/>
      <c r="O160" s="81"/>
      <c r="P160" s="81"/>
      <c r="Q160" s="42"/>
      <c r="R160" s="42"/>
      <c r="S160" s="42"/>
      <c r="T160" s="42"/>
      <c r="U160" s="42"/>
      <c r="V160" s="42"/>
      <c r="W160" s="42"/>
    </row>
    <row r="161" spans="1:17" x14ac:dyDescent="0.2">
      <c r="A161" s="82"/>
      <c r="B161" s="78"/>
      <c r="C161" s="78"/>
      <c r="D161" s="78"/>
      <c r="E161" s="97"/>
      <c r="F161" s="42"/>
      <c r="G161" s="3"/>
      <c r="H161" s="3"/>
      <c r="I161" s="3"/>
      <c r="J161" s="3"/>
      <c r="K161" s="3"/>
      <c r="M161" s="42"/>
      <c r="Q161" s="42"/>
    </row>
    <row r="162" spans="1:17" x14ac:dyDescent="0.2">
      <c r="A162" s="82"/>
      <c r="E162" s="97"/>
      <c r="F162" s="3"/>
      <c r="G162" s="3"/>
      <c r="H162" s="3"/>
      <c r="I162" s="3"/>
      <c r="J162" s="3"/>
      <c r="K162" s="3"/>
      <c r="M162" s="42"/>
      <c r="Q162" s="42"/>
    </row>
    <row r="163" spans="1:17" x14ac:dyDescent="0.2">
      <c r="A163" s="82"/>
      <c r="E163" s="97"/>
      <c r="F163" s="3"/>
      <c r="G163" s="3"/>
      <c r="H163" s="3"/>
      <c r="I163" s="3"/>
      <c r="J163" s="3"/>
      <c r="K163" s="3"/>
      <c r="M163" s="42"/>
      <c r="Q163" s="42"/>
    </row>
    <row r="164" spans="1:17" x14ac:dyDescent="0.2">
      <c r="A164" s="82"/>
      <c r="E164" s="97"/>
      <c r="F164" s="3"/>
      <c r="G164" s="3"/>
      <c r="H164" s="3"/>
      <c r="I164" s="3"/>
      <c r="J164" s="3"/>
      <c r="K164" s="3"/>
      <c r="M164" s="42"/>
      <c r="Q164" s="42"/>
    </row>
    <row r="165" spans="1:17" x14ac:dyDescent="0.2">
      <c r="A165" s="82"/>
      <c r="E165" s="97"/>
      <c r="F165" s="3"/>
      <c r="G165" s="3"/>
      <c r="H165" s="3"/>
      <c r="I165" s="3"/>
      <c r="J165" s="3"/>
      <c r="K165" s="3"/>
      <c r="M165" s="42"/>
      <c r="Q165" s="42"/>
    </row>
    <row r="166" spans="1:17" x14ac:dyDescent="0.2">
      <c r="A166" s="82"/>
      <c r="E166" s="97"/>
      <c r="F166" s="97"/>
      <c r="G166" s="3"/>
      <c r="H166" s="3"/>
      <c r="I166" s="3"/>
      <c r="J166" s="3"/>
      <c r="K166" s="3"/>
      <c r="M166" s="42"/>
      <c r="Q166" s="42"/>
    </row>
    <row r="167" spans="1:17" x14ac:dyDescent="0.2">
      <c r="A167" s="82"/>
      <c r="E167" s="97"/>
      <c r="F167" s="97"/>
      <c r="G167" s="3"/>
      <c r="H167" s="3"/>
      <c r="I167" s="3"/>
      <c r="J167" s="3"/>
      <c r="K167" s="3"/>
      <c r="M167" s="42"/>
      <c r="Q167" s="42"/>
    </row>
    <row r="168" spans="1:17" x14ac:dyDescent="0.2">
      <c r="A168" s="82"/>
      <c r="E168" s="97"/>
      <c r="F168" s="97"/>
      <c r="G168" s="3"/>
      <c r="H168" s="3"/>
      <c r="I168" s="3"/>
      <c r="J168" s="3"/>
      <c r="K168" s="3"/>
      <c r="M168" s="42"/>
      <c r="Q168" s="42"/>
    </row>
    <row r="169" spans="1:17" x14ac:dyDescent="0.2">
      <c r="A169" s="82"/>
      <c r="E169" s="97"/>
      <c r="F169" s="97"/>
      <c r="G169" s="3"/>
      <c r="H169" s="3"/>
      <c r="I169" s="3"/>
      <c r="J169" s="3"/>
      <c r="K169" s="3"/>
      <c r="M169" s="42"/>
      <c r="Q169" s="42"/>
    </row>
    <row r="170" spans="1:17" x14ac:dyDescent="0.2">
      <c r="A170" s="82"/>
      <c r="E170" s="97"/>
      <c r="F170" s="97"/>
      <c r="G170" s="3"/>
      <c r="H170" s="3"/>
      <c r="I170" s="3"/>
      <c r="J170" s="3"/>
      <c r="K170" s="3"/>
      <c r="M170" s="42"/>
      <c r="Q170" s="42"/>
    </row>
    <row r="171" spans="1:17" x14ac:dyDescent="0.2">
      <c r="A171" s="82"/>
      <c r="E171" s="97"/>
      <c r="F171" s="3"/>
      <c r="G171" s="3"/>
      <c r="H171" s="3"/>
      <c r="I171" s="3"/>
      <c r="J171" s="3"/>
      <c r="K171" s="3"/>
      <c r="M171" s="42"/>
      <c r="Q171" s="42"/>
    </row>
    <row r="172" spans="1:17" x14ac:dyDescent="0.2">
      <c r="A172" s="82"/>
      <c r="E172" s="97"/>
      <c r="F172" s="3"/>
      <c r="G172" s="3"/>
      <c r="H172" s="3"/>
      <c r="I172" s="3"/>
      <c r="J172" s="3"/>
      <c r="K172" s="3"/>
      <c r="M172" s="42"/>
      <c r="Q172" s="42"/>
    </row>
    <row r="173" spans="1:17" x14ac:dyDescent="0.2">
      <c r="A173" s="82"/>
      <c r="E173" s="97"/>
      <c r="F173" s="3"/>
      <c r="G173" s="3"/>
      <c r="H173" s="3"/>
      <c r="I173" s="3"/>
      <c r="J173" s="3"/>
      <c r="K173" s="3"/>
      <c r="M173" s="42"/>
      <c r="Q173" s="42"/>
    </row>
    <row r="174" spans="1:17" x14ac:dyDescent="0.2">
      <c r="A174" s="82"/>
      <c r="E174" s="97"/>
      <c r="F174" s="3"/>
      <c r="G174" s="3"/>
      <c r="H174" s="3"/>
      <c r="I174" s="3"/>
      <c r="J174" s="3"/>
      <c r="K174" s="3"/>
      <c r="M174" s="42"/>
      <c r="Q174" s="42"/>
    </row>
    <row r="175" spans="1:17" x14ac:dyDescent="0.2">
      <c r="A175" s="82"/>
      <c r="E175" s="97"/>
      <c r="F175" s="3"/>
      <c r="G175" s="3"/>
      <c r="H175" s="3"/>
      <c r="I175" s="3"/>
      <c r="J175" s="3"/>
      <c r="K175" s="3"/>
      <c r="M175" s="42"/>
      <c r="Q175" s="42"/>
    </row>
    <row r="176" spans="1:17" x14ac:dyDescent="0.2">
      <c r="A176" s="82"/>
      <c r="E176" s="97"/>
      <c r="F176" s="3"/>
      <c r="G176" s="3"/>
      <c r="H176" s="3"/>
      <c r="I176" s="3"/>
      <c r="J176" s="3"/>
      <c r="K176" s="3"/>
      <c r="M176" s="42"/>
      <c r="Q176" s="42"/>
    </row>
    <row r="177" spans="1:17" x14ac:dyDescent="0.2">
      <c r="A177" s="82"/>
      <c r="E177" s="97"/>
      <c r="F177" s="3"/>
      <c r="G177" s="3"/>
      <c r="H177" s="3"/>
      <c r="I177" s="3"/>
      <c r="J177" s="3"/>
      <c r="K177" s="3"/>
      <c r="M177" s="42"/>
      <c r="Q177" s="42"/>
    </row>
    <row r="178" spans="1:17" x14ac:dyDescent="0.2">
      <c r="A178" s="82"/>
      <c r="E178" s="3"/>
      <c r="F178" s="3"/>
      <c r="G178" s="3"/>
      <c r="H178" s="3"/>
      <c r="I178" s="3"/>
      <c r="J178" s="3"/>
      <c r="K178" s="3"/>
      <c r="M178" s="42"/>
      <c r="Q178" s="42"/>
    </row>
    <row r="179" spans="1:17" x14ac:dyDescent="0.2">
      <c r="A179" s="82"/>
      <c r="E179" s="3"/>
      <c r="F179" s="3"/>
      <c r="G179" s="3"/>
      <c r="H179" s="3"/>
      <c r="I179" s="3"/>
      <c r="J179" s="3"/>
      <c r="K179" s="3"/>
      <c r="M179" s="42"/>
      <c r="Q179" s="42"/>
    </row>
    <row r="180" spans="1:17" x14ac:dyDescent="0.2">
      <c r="A180" s="82"/>
      <c r="E180" s="3"/>
      <c r="F180" s="3"/>
      <c r="G180" s="3"/>
      <c r="H180" s="3"/>
      <c r="I180" s="3"/>
      <c r="J180" s="3"/>
      <c r="K180" s="3"/>
      <c r="M180" s="42"/>
      <c r="Q180" s="42"/>
    </row>
    <row r="181" spans="1:17" x14ac:dyDescent="0.2">
      <c r="A181" s="82"/>
      <c r="E181" s="3"/>
      <c r="F181" s="3"/>
      <c r="G181" s="3"/>
      <c r="H181" s="3"/>
      <c r="I181" s="3"/>
      <c r="J181" s="3"/>
      <c r="K181" s="3"/>
    </row>
    <row r="182" spans="1:17" x14ac:dyDescent="0.2">
      <c r="A182" s="82"/>
      <c r="E182" s="3"/>
      <c r="F182" s="3"/>
      <c r="G182" s="3"/>
      <c r="H182" s="3"/>
      <c r="I182" s="3"/>
      <c r="J182" s="3"/>
      <c r="K182" s="3"/>
    </row>
    <row r="183" spans="1:17" x14ac:dyDescent="0.2">
      <c r="E183" s="3"/>
      <c r="F183" s="82"/>
    </row>
    <row r="184" spans="1:17" x14ac:dyDescent="0.2">
      <c r="D184" s="82"/>
      <c r="E184" s="82"/>
      <c r="F184" s="82"/>
    </row>
    <row r="185" spans="1:17" x14ac:dyDescent="0.2">
      <c r="D185" s="82"/>
      <c r="E185" s="82"/>
      <c r="F185" s="82"/>
    </row>
    <row r="186" spans="1:17" x14ac:dyDescent="0.2">
      <c r="D186" s="82"/>
      <c r="E186" s="82"/>
    </row>
    <row r="187" spans="1:17" x14ac:dyDescent="0.2">
      <c r="D187" s="82"/>
      <c r="E187" s="82"/>
    </row>
  </sheetData>
  <mergeCells count="9">
    <mergeCell ref="C7:K7"/>
    <mergeCell ref="C8:K8"/>
    <mergeCell ref="C32:J32"/>
    <mergeCell ref="C33:J33"/>
    <mergeCell ref="A48:K4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46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-0.499984740745262"/>
  </sheetPr>
  <dimension ref="A1:W183"/>
  <sheetViews>
    <sheetView showGridLines="0" zoomScaleNormal="100" zoomScaleSheetLayoutView="100" workbookViewId="0">
      <selection activeCell="S24" sqref="S24"/>
    </sheetView>
  </sheetViews>
  <sheetFormatPr baseColWidth="10" defaultRowHeight="12.75" x14ac:dyDescent="0.2"/>
  <cols>
    <col min="1" max="1" width="1.85546875" style="52" customWidth="1"/>
    <col min="2" max="2" width="19.140625" style="52" customWidth="1"/>
    <col min="3" max="8" width="10.42578125" style="52" customWidth="1"/>
    <col min="9" max="9" width="11.42578125" style="52" customWidth="1"/>
    <col min="10" max="10" width="10.85546875" style="52" customWidth="1"/>
    <col min="11" max="11" width="12.140625" style="52" customWidth="1"/>
    <col min="12" max="12" width="1.7109375" style="3" customWidth="1"/>
    <col min="13" max="13" width="8.7109375" style="81" customWidth="1"/>
    <col min="14" max="17" width="11.42578125" style="81"/>
    <col min="18" max="23" width="11.42578125" style="42"/>
    <col min="24" max="16384" width="11.42578125" style="43"/>
  </cols>
  <sheetData>
    <row r="1" spans="1:17" ht="33.75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85"/>
      <c r="M1" s="42"/>
      <c r="N1" s="1" t="s">
        <v>81</v>
      </c>
      <c r="O1" s="1"/>
      <c r="P1" s="1"/>
      <c r="Q1" s="42"/>
    </row>
    <row r="2" spans="1:17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86"/>
      <c r="M2" s="42"/>
      <c r="N2" s="90">
        <f>'[8]BD construcción mensual'!BP160</f>
        <v>7.7409805735430162</v>
      </c>
      <c r="O2" s="47">
        <v>42736</v>
      </c>
      <c r="P2" s="48">
        <v>5.3145947933997446</v>
      </c>
      <c r="Q2" s="42"/>
    </row>
    <row r="3" spans="1:17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86"/>
      <c r="M3" s="42"/>
      <c r="N3" s="90">
        <f>'[8]BD construcción mensual'!BP161</f>
        <v>6.6382809391165933</v>
      </c>
      <c r="O3" s="47">
        <v>42767</v>
      </c>
      <c r="P3" s="48">
        <v>5.3092278982360304</v>
      </c>
      <c r="Q3" s="42"/>
    </row>
    <row r="4" spans="1:17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6"/>
      <c r="M4" s="42"/>
      <c r="N4" s="90">
        <f>'[8]BD construcción mensual'!BP162</f>
        <v>8.0695443645083937</v>
      </c>
      <c r="O4" s="47">
        <v>42795</v>
      </c>
      <c r="P4" s="48">
        <v>5.2696765370276664</v>
      </c>
      <c r="Q4" s="42"/>
    </row>
    <row r="5" spans="1:17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46"/>
      <c r="M5" s="42"/>
      <c r="N5" s="90">
        <f>'[8]BD construcción mensual'!BP163</f>
        <v>9.0977484898407468</v>
      </c>
      <c r="O5" s="47">
        <v>42826</v>
      </c>
      <c r="P5" s="48">
        <v>5.1694209578223003</v>
      </c>
      <c r="Q5" s="42"/>
    </row>
    <row r="6" spans="1:17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46"/>
      <c r="M6" s="42"/>
      <c r="N6" s="90">
        <f>'[8]BD construcción mensual'!BP164</f>
        <v>6.5960629921259839</v>
      </c>
      <c r="O6" s="47">
        <v>42856</v>
      </c>
      <c r="P6" s="48">
        <v>5.211350146064281</v>
      </c>
      <c r="Q6" s="42"/>
    </row>
    <row r="7" spans="1:17" ht="14.25" x14ac:dyDescent="0.2">
      <c r="A7" s="44"/>
      <c r="B7" s="45"/>
      <c r="C7" s="363" t="s">
        <v>142</v>
      </c>
      <c r="D7" s="363"/>
      <c r="E7" s="363"/>
      <c r="F7" s="363"/>
      <c r="G7" s="363"/>
      <c r="H7" s="363"/>
      <c r="I7" s="363"/>
      <c r="J7" s="363"/>
      <c r="K7" s="363"/>
      <c r="L7" s="46"/>
      <c r="M7" s="42"/>
      <c r="N7" s="90">
        <f>'[8]BD construcción mensual'!BP165</f>
        <v>9.8249275362318844</v>
      </c>
      <c r="O7" s="47">
        <v>42887</v>
      </c>
      <c r="P7" s="48">
        <v>5.2376394535471693</v>
      </c>
      <c r="Q7" s="42"/>
    </row>
    <row r="8" spans="1:17" x14ac:dyDescent="0.2">
      <c r="A8" s="44"/>
      <c r="B8" s="45"/>
      <c r="C8" s="348" t="str">
        <f>+CONCATENATE("número de meses, mensual ",C11,"-",H11)</f>
        <v>número de meses, mensual 2017-2022</v>
      </c>
      <c r="D8" s="348"/>
      <c r="E8" s="348"/>
      <c r="F8" s="348"/>
      <c r="G8" s="348"/>
      <c r="H8" s="348"/>
      <c r="I8" s="348"/>
      <c r="J8" s="348"/>
      <c r="K8" s="348"/>
      <c r="L8" s="46"/>
      <c r="M8" s="42"/>
      <c r="N8" s="90">
        <f>'[8]BD construcción mensual'!BP166</f>
        <v>8.0177985948477755</v>
      </c>
      <c r="O8" s="47">
        <v>42917</v>
      </c>
      <c r="P8" s="48">
        <v>5.2484918474057967</v>
      </c>
      <c r="Q8" s="42"/>
    </row>
    <row r="9" spans="1:17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51"/>
      <c r="L9" s="46"/>
      <c r="M9" s="42"/>
      <c r="N9" s="90">
        <f>'[8]BD construcción mensual'!BP167</f>
        <v>9.3765532144786601</v>
      </c>
      <c r="O9" s="47">
        <v>42948</v>
      </c>
      <c r="P9" s="48">
        <v>5.3401045756661594</v>
      </c>
      <c r="Q9" s="42"/>
    </row>
    <row r="10" spans="1:17" ht="15.75" customHeight="1" x14ac:dyDescent="0.2">
      <c r="A10" s="44"/>
      <c r="C10" s="358" t="s">
        <v>30</v>
      </c>
      <c r="D10" s="358"/>
      <c r="E10" s="358"/>
      <c r="F10" s="358"/>
      <c r="G10" s="358"/>
      <c r="H10" s="358"/>
      <c r="I10" s="350" t="str">
        <f>+CONCATENATE("% Cambio   '",MID(H11,3,2),"/'",MID(G11,3,2))</f>
        <v>% Cambio   '22/'21</v>
      </c>
      <c r="J10" s="350" t="str">
        <f>+CONCATENATE("'",MID(H11,3,2)," como % de '",MID(G11,3,2))</f>
        <v>'22 como % de '21</v>
      </c>
      <c r="K10" s="350" t="str">
        <f>+CONCATENATE("% Cambio   '",MID(G11,3,2),"/'",MID(F11,3,2))</f>
        <v>% Cambio   '21/'20</v>
      </c>
      <c r="L10" s="46"/>
      <c r="M10" s="42"/>
      <c r="N10" s="90">
        <f>'[8]BD construcción mensual'!BP168</f>
        <v>9.1511627906976738</v>
      </c>
      <c r="O10" s="47">
        <v>42979</v>
      </c>
      <c r="P10" s="48">
        <v>5.3181752988623883</v>
      </c>
      <c r="Q10" s="42"/>
    </row>
    <row r="11" spans="1:17" x14ac:dyDescent="0.2">
      <c r="A11" s="44"/>
      <c r="C11" s="53">
        <f>'Insumos importados'!C11</f>
        <v>2017</v>
      </c>
      <c r="D11" s="53">
        <f>'Insumos importados'!D11</f>
        <v>2018</v>
      </c>
      <c r="E11" s="53">
        <f>'Insumos importados'!E11</f>
        <v>2019</v>
      </c>
      <c r="F11" s="53">
        <f>'Insumos importados'!F11</f>
        <v>2020</v>
      </c>
      <c r="G11" s="53">
        <f>'Insumos importados'!G11</f>
        <v>2021</v>
      </c>
      <c r="H11" s="53">
        <f>'Insumos importados'!H11</f>
        <v>2022</v>
      </c>
      <c r="I11" s="350"/>
      <c r="J11" s="350"/>
      <c r="K11" s="350"/>
      <c r="L11" s="46"/>
      <c r="M11" s="54"/>
      <c r="N11" s="90">
        <f>'[8]BD construcción mensual'!BP169</f>
        <v>11.112232779097388</v>
      </c>
      <c r="O11" s="47">
        <v>43009</v>
      </c>
      <c r="P11" s="48">
        <v>5.3367369293662099</v>
      </c>
      <c r="Q11" s="42"/>
    </row>
    <row r="12" spans="1:17" ht="12" customHeight="1" x14ac:dyDescent="0.2">
      <c r="A12" s="44"/>
      <c r="C12" s="50"/>
      <c r="D12" s="50"/>
      <c r="E12" s="50"/>
      <c r="F12" s="50"/>
      <c r="G12" s="50"/>
      <c r="H12" s="50"/>
      <c r="I12" s="50"/>
      <c r="J12" s="50"/>
      <c r="K12" s="50"/>
      <c r="L12" s="46"/>
      <c r="M12" s="42"/>
      <c r="N12" s="90">
        <f>'[8]BD construcción mensual'!BP170</f>
        <v>10.622146118721462</v>
      </c>
      <c r="O12" s="47">
        <v>43040</v>
      </c>
      <c r="P12" s="48">
        <f>+AVERAGE(N2:N12)</f>
        <v>8.7497671266554153</v>
      </c>
      <c r="Q12" s="42"/>
    </row>
    <row r="13" spans="1:17" x14ac:dyDescent="0.2">
      <c r="A13" s="44"/>
      <c r="B13" s="3" t="s">
        <v>46</v>
      </c>
      <c r="C13" s="100">
        <f>N2</f>
        <v>7.7409805735430162</v>
      </c>
      <c r="D13" s="100">
        <f>N14</f>
        <v>6.6379084967320265</v>
      </c>
      <c r="E13" s="100">
        <f>N26</f>
        <v>8.1611900532859689</v>
      </c>
      <c r="F13" s="100">
        <f>N38</f>
        <v>5.1872824321188213</v>
      </c>
      <c r="G13" s="100">
        <f>N50</f>
        <v>8.2861671469740639</v>
      </c>
      <c r="H13" s="100">
        <f t="shared" ref="H13:H18" si="0">N62</f>
        <v>7.380289532293987</v>
      </c>
      <c r="I13" s="55">
        <f t="shared" ref="I13" si="1">+((H13/G13)-1)*100</f>
        <v>-10.932408176328966</v>
      </c>
      <c r="J13" s="55">
        <f t="shared" ref="J13" si="2">+(H13/G13)*100</f>
        <v>89.067591823671037</v>
      </c>
      <c r="K13" s="55">
        <f t="shared" ref="K13:K18" si="3">+((G13/F13)-1)*100</f>
        <v>59.740042216854135</v>
      </c>
      <c r="L13" s="46"/>
      <c r="M13" s="91">
        <f>+IF(H13&lt;&gt;"",1,"0")</f>
        <v>1</v>
      </c>
      <c r="N13" s="90">
        <f>'[8]BD construcción mensual'!BP171</f>
        <v>8.8479820627802699</v>
      </c>
      <c r="O13" s="47">
        <v>43070</v>
      </c>
      <c r="P13" s="48">
        <f t="shared" ref="P13:P44" si="4">+AVERAGE(N2:N13)</f>
        <v>8.7579517046658193</v>
      </c>
      <c r="Q13" s="42"/>
    </row>
    <row r="14" spans="1:17" x14ac:dyDescent="0.2">
      <c r="A14" s="44"/>
      <c r="B14" s="3" t="s">
        <v>47</v>
      </c>
      <c r="C14" s="100">
        <f t="shared" ref="C14:C24" si="5">N3</f>
        <v>6.6382809391165933</v>
      </c>
      <c r="D14" s="100">
        <f t="shared" ref="D14:D24" si="6">N15</f>
        <v>7.3421242774566471</v>
      </c>
      <c r="E14" s="100">
        <f t="shared" ref="E14:E24" si="7">N27</f>
        <v>7.240031274433151</v>
      </c>
      <c r="F14" s="100">
        <f t="shared" ref="F14:F24" si="8">N39</f>
        <v>5.6276987888362298</v>
      </c>
      <c r="G14" s="100">
        <f t="shared" ref="G14:G24" si="9">N51</f>
        <v>6.351808360732738</v>
      </c>
      <c r="H14" s="100">
        <f t="shared" si="0"/>
        <v>5.6715377697841722</v>
      </c>
      <c r="I14" s="55">
        <f t="shared" ref="I14" si="10">+((H14/G14)-1)*100</f>
        <v>-10.709872721507773</v>
      </c>
      <c r="J14" s="55">
        <f t="shared" ref="J14" si="11">+(H14/G14)*100</f>
        <v>89.290127278492221</v>
      </c>
      <c r="K14" s="55">
        <f t="shared" si="3"/>
        <v>12.866885721263866</v>
      </c>
      <c r="L14" s="46"/>
      <c r="M14" s="91">
        <f t="shared" ref="M14:M24" si="12">+IF(H14&lt;&gt;"",1,"0")</f>
        <v>1</v>
      </c>
      <c r="N14" s="90">
        <f>'[8]BD construcción mensual'!BP172</f>
        <v>6.6379084967320265</v>
      </c>
      <c r="O14" s="47">
        <v>43101</v>
      </c>
      <c r="P14" s="48">
        <f t="shared" si="4"/>
        <v>8.6660290315982369</v>
      </c>
      <c r="Q14" s="42"/>
    </row>
    <row r="15" spans="1:17" x14ac:dyDescent="0.2">
      <c r="A15" s="44"/>
      <c r="B15" s="3" t="s">
        <v>48</v>
      </c>
      <c r="C15" s="100">
        <f t="shared" si="5"/>
        <v>8.0695443645083937</v>
      </c>
      <c r="D15" s="100">
        <f t="shared" si="6"/>
        <v>8.1554252199413497</v>
      </c>
      <c r="E15" s="100">
        <f t="shared" si="7"/>
        <v>9.2693089430894311</v>
      </c>
      <c r="F15" s="100">
        <f t="shared" si="8"/>
        <v>9.4679228353521765</v>
      </c>
      <c r="G15" s="100">
        <f t="shared" si="9"/>
        <v>5.2460930144982116</v>
      </c>
      <c r="H15" s="100">
        <f t="shared" si="0"/>
        <v>5.8036736641221376</v>
      </c>
      <c r="I15" s="55">
        <f t="shared" ref="I15" si="13">+((H15/G15)-1)*100</f>
        <v>10.628493396571216</v>
      </c>
      <c r="J15" s="55">
        <f t="shared" ref="J15" si="14">+(H15/G15)*100</f>
        <v>110.62849339657122</v>
      </c>
      <c r="K15" s="55">
        <f t="shared" si="3"/>
        <v>-44.590876945998325</v>
      </c>
      <c r="L15" s="46"/>
      <c r="M15" s="91">
        <f t="shared" si="12"/>
        <v>1</v>
      </c>
      <c r="N15" s="90">
        <f>'[8]BD construcción mensual'!BP173</f>
        <v>7.3421242774566471</v>
      </c>
      <c r="O15" s="47">
        <v>43132</v>
      </c>
      <c r="P15" s="48">
        <f t="shared" si="4"/>
        <v>8.7246826431265756</v>
      </c>
      <c r="Q15" s="42"/>
    </row>
    <row r="16" spans="1:17" x14ac:dyDescent="0.2">
      <c r="A16" s="44"/>
      <c r="B16" s="3" t="s">
        <v>49</v>
      </c>
      <c r="C16" s="100">
        <f t="shared" si="5"/>
        <v>9.0977484898407468</v>
      </c>
      <c r="D16" s="100">
        <f t="shared" si="6"/>
        <v>9.5387840670859543</v>
      </c>
      <c r="E16" s="100">
        <f t="shared" si="7"/>
        <v>7.649699398797595</v>
      </c>
      <c r="F16" s="100">
        <f t="shared" si="8"/>
        <v>41.825278810408925</v>
      </c>
      <c r="G16" s="100">
        <f t="shared" si="9"/>
        <v>7.8331895312050621</v>
      </c>
      <c r="H16" s="100">
        <f t="shared" si="0"/>
        <v>5.3644859813084116</v>
      </c>
      <c r="I16" s="55">
        <f t="shared" ref="I16" si="15">+((H16/G16)-1)*100</f>
        <v>-31.515943027576199</v>
      </c>
      <c r="J16" s="55">
        <f t="shared" ref="J16" si="16">+(H16/G16)*100</f>
        <v>68.484056972423801</v>
      </c>
      <c r="K16" s="55">
        <f t="shared" si="3"/>
        <v>-81.271638219765691</v>
      </c>
      <c r="L16" s="46"/>
      <c r="M16" s="91">
        <f t="shared" si="12"/>
        <v>1</v>
      </c>
      <c r="N16" s="90">
        <f>'[8]BD construcción mensual'!BP174</f>
        <v>8.1554252199413497</v>
      </c>
      <c r="O16" s="47">
        <v>43160</v>
      </c>
      <c r="P16" s="48">
        <f t="shared" si="4"/>
        <v>8.7318393810793236</v>
      </c>
      <c r="Q16" s="42"/>
    </row>
    <row r="17" spans="1:17" x14ac:dyDescent="0.2">
      <c r="A17" s="44"/>
      <c r="B17" s="3" t="s">
        <v>50</v>
      </c>
      <c r="C17" s="100">
        <f t="shared" si="5"/>
        <v>6.5960629921259839</v>
      </c>
      <c r="D17" s="100">
        <f t="shared" si="6"/>
        <v>7.5348656018698872</v>
      </c>
      <c r="E17" s="100">
        <f t="shared" si="7"/>
        <v>5.5622732769044738</v>
      </c>
      <c r="F17" s="100">
        <f t="shared" si="8"/>
        <v>26.40642939150402</v>
      </c>
      <c r="G17" s="100">
        <f t="shared" si="9"/>
        <v>7.6825396825396828</v>
      </c>
      <c r="H17" s="100">
        <f t="shared" si="0"/>
        <v>5.3701725554642561</v>
      </c>
      <c r="I17" s="55">
        <f t="shared" ref="I17" si="17">+((H17/G17)-1)*100</f>
        <v>-30.098993596229729</v>
      </c>
      <c r="J17" s="55">
        <f t="shared" ref="J17" si="18">+(H17/G17)*100</f>
        <v>69.901006403770268</v>
      </c>
      <c r="K17" s="55">
        <f t="shared" si="3"/>
        <v>-70.906556245686687</v>
      </c>
      <c r="L17" s="46"/>
      <c r="M17" s="91">
        <f t="shared" si="12"/>
        <v>1</v>
      </c>
      <c r="N17" s="90">
        <f>'[8]BD construcción mensual'!BP175</f>
        <v>9.5387840670859543</v>
      </c>
      <c r="O17" s="47">
        <v>43191</v>
      </c>
      <c r="P17" s="48">
        <f t="shared" si="4"/>
        <v>8.7685923458497577</v>
      </c>
      <c r="Q17" s="42"/>
    </row>
    <row r="18" spans="1:17" x14ac:dyDescent="0.2">
      <c r="A18" s="44"/>
      <c r="B18" s="3" t="s">
        <v>51</v>
      </c>
      <c r="C18" s="100">
        <f t="shared" si="5"/>
        <v>9.8249275362318844</v>
      </c>
      <c r="D18" s="100">
        <f t="shared" si="6"/>
        <v>8.1177808094588446</v>
      </c>
      <c r="E18" s="100">
        <f t="shared" si="7"/>
        <v>7.4115742614326185</v>
      </c>
      <c r="F18" s="100">
        <f t="shared" si="8"/>
        <v>10.290066225165562</v>
      </c>
      <c r="G18" s="100">
        <f t="shared" si="9"/>
        <v>6.7931481962107449</v>
      </c>
      <c r="H18" s="100">
        <f t="shared" si="0"/>
        <v>6.5831469052945559</v>
      </c>
      <c r="I18" s="55">
        <f t="shared" ref="I18" si="19">+((H18/G18)-1)*100</f>
        <v>-3.0913691980594349</v>
      </c>
      <c r="J18" s="55">
        <f t="shared" ref="J18" si="20">+(H18/G18)*100</f>
        <v>96.908630801940561</v>
      </c>
      <c r="K18" s="55">
        <f t="shared" si="3"/>
        <v>-33.983435601247102</v>
      </c>
      <c r="L18" s="46"/>
      <c r="M18" s="91">
        <f t="shared" si="12"/>
        <v>1</v>
      </c>
      <c r="N18" s="90">
        <f>'[8]BD construcción mensual'!BP176</f>
        <v>7.5348656018698872</v>
      </c>
      <c r="O18" s="47">
        <v>43221</v>
      </c>
      <c r="P18" s="48">
        <f t="shared" si="4"/>
        <v>8.8468258966617483</v>
      </c>
      <c r="Q18" s="42"/>
    </row>
    <row r="19" spans="1:17" x14ac:dyDescent="0.2">
      <c r="A19" s="44"/>
      <c r="B19" s="3" t="s">
        <v>52</v>
      </c>
      <c r="C19" s="100">
        <f t="shared" si="5"/>
        <v>8.0177985948477755</v>
      </c>
      <c r="D19" s="100">
        <f t="shared" si="6"/>
        <v>9.8010989010989018</v>
      </c>
      <c r="E19" s="100">
        <f t="shared" si="7"/>
        <v>6.6770869117141878</v>
      </c>
      <c r="F19" s="100">
        <f t="shared" si="8"/>
        <v>6.5325956937799043</v>
      </c>
      <c r="G19" s="100">
        <f t="shared" si="9"/>
        <v>7.0452653485952137</v>
      </c>
      <c r="H19" s="100">
        <f t="shared" ref="H19" si="21">N68</f>
        <v>7.5098702763677387</v>
      </c>
      <c r="I19" s="55">
        <f t="shared" ref="I19" si="22">+((H19/G19)-1)*100</f>
        <v>6.5945696121319841</v>
      </c>
      <c r="J19" s="55">
        <f t="shared" ref="J19" si="23">+(H19/G19)*100</f>
        <v>106.59456961213198</v>
      </c>
      <c r="K19" s="55">
        <f t="shared" ref="K19" si="24">+((G19/F19)-1)*100</f>
        <v>7.8478705685621097</v>
      </c>
      <c r="L19" s="46"/>
      <c r="M19" s="91">
        <f t="shared" si="12"/>
        <v>1</v>
      </c>
      <c r="N19" s="90">
        <f>'[8]BD construcción mensual'!BP177</f>
        <v>8.1177808094588446</v>
      </c>
      <c r="O19" s="47">
        <v>43252</v>
      </c>
      <c r="P19" s="48">
        <f t="shared" si="4"/>
        <v>8.7045636694306605</v>
      </c>
      <c r="Q19" s="42"/>
    </row>
    <row r="20" spans="1:17" x14ac:dyDescent="0.2">
      <c r="A20" s="44"/>
      <c r="B20" s="3" t="s">
        <v>53</v>
      </c>
      <c r="C20" s="100">
        <f t="shared" si="5"/>
        <v>9.3765532144786601</v>
      </c>
      <c r="D20" s="100">
        <f t="shared" si="6"/>
        <v>5.7575471698113212</v>
      </c>
      <c r="E20" s="100">
        <f t="shared" si="7"/>
        <v>7.1689163131507909</v>
      </c>
      <c r="F20" s="100">
        <f t="shared" si="8"/>
        <v>6.8636492220650638</v>
      </c>
      <c r="G20" s="100">
        <f t="shared" si="9"/>
        <v>5.9428986208565204</v>
      </c>
      <c r="H20" s="100">
        <f t="shared" ref="H20" si="25">N69</f>
        <v>6.5606021282117828</v>
      </c>
      <c r="I20" s="55">
        <f t="shared" ref="I20" si="26">+((H20/G20)-1)*100</f>
        <v>10.393976858152021</v>
      </c>
      <c r="J20" s="55">
        <f t="shared" ref="J20" si="27">+(H20/G20)*100</f>
        <v>110.39397685815202</v>
      </c>
      <c r="K20" s="55">
        <f t="shared" ref="K20" si="28">+((G20/F20)-1)*100</f>
        <v>-13.41488428995673</v>
      </c>
      <c r="L20" s="46"/>
      <c r="M20" s="91">
        <f t="shared" si="12"/>
        <v>1</v>
      </c>
      <c r="N20" s="90">
        <f>'[8]BD construcción mensual'!BP178</f>
        <v>9.8010989010989018</v>
      </c>
      <c r="O20" s="47">
        <v>43282</v>
      </c>
      <c r="P20" s="48">
        <f t="shared" si="4"/>
        <v>8.8531720282849218</v>
      </c>
      <c r="Q20" s="42"/>
    </row>
    <row r="21" spans="1:17" x14ac:dyDescent="0.2">
      <c r="A21" s="44"/>
      <c r="B21" s="3" t="s">
        <v>54</v>
      </c>
      <c r="C21" s="100">
        <f t="shared" si="5"/>
        <v>9.1511627906976738</v>
      </c>
      <c r="D21" s="100">
        <f t="shared" si="6"/>
        <v>6.3805455142951031</v>
      </c>
      <c r="E21" s="100">
        <f t="shared" si="7"/>
        <v>7.8112975849365531</v>
      </c>
      <c r="F21" s="100">
        <f t="shared" si="8"/>
        <v>5.6194879089615934</v>
      </c>
      <c r="G21" s="100">
        <f t="shared" si="9"/>
        <v>5.4367552703941335</v>
      </c>
      <c r="H21" s="100">
        <f t="shared" ref="H21" si="29">N70</f>
        <v>7.8600116414435393</v>
      </c>
      <c r="I21" s="55">
        <f t="shared" ref="I21" si="30">+((H21/G21)-1)*100</f>
        <v>44.571739034222404</v>
      </c>
      <c r="J21" s="55">
        <f t="shared" ref="J21" si="31">+(H21/G21)*100</f>
        <v>144.57173903422239</v>
      </c>
      <c r="K21" s="55">
        <f t="shared" ref="K21" si="32">+((G21/F21)-1)*100</f>
        <v>-3.2517667361833813</v>
      </c>
      <c r="L21" s="46"/>
      <c r="M21" s="91">
        <f t="shared" si="12"/>
        <v>1</v>
      </c>
      <c r="N21" s="90">
        <f>'[8]BD construcción mensual'!BP179</f>
        <v>5.7575471698113212</v>
      </c>
      <c r="O21" s="47">
        <v>43313</v>
      </c>
      <c r="P21" s="48">
        <f t="shared" si="4"/>
        <v>8.5515881912293086</v>
      </c>
      <c r="Q21" s="42"/>
    </row>
    <row r="22" spans="1:17" x14ac:dyDescent="0.2">
      <c r="A22" s="44"/>
      <c r="B22" s="3" t="s">
        <v>55</v>
      </c>
      <c r="C22" s="100">
        <f t="shared" si="5"/>
        <v>11.112232779097388</v>
      </c>
      <c r="D22" s="100">
        <f t="shared" si="6"/>
        <v>7.6692654903569961</v>
      </c>
      <c r="E22" s="100">
        <f t="shared" si="7"/>
        <v>7.9969657563935845</v>
      </c>
      <c r="F22" s="100">
        <f t="shared" si="8"/>
        <v>5.2273762683785465</v>
      </c>
      <c r="G22" s="100">
        <f t="shared" si="9"/>
        <v>6.2993842996408418</v>
      </c>
      <c r="H22" s="163">
        <f>N71</f>
        <v>7.6285560923242084</v>
      </c>
      <c r="I22" s="57">
        <f>+((H22/G22)-1)*100</f>
        <v>21.100027073426041</v>
      </c>
      <c r="J22" s="57">
        <f>+(H22/G22)*100</f>
        <v>121.10002707342605</v>
      </c>
      <c r="K22" s="57">
        <f>+((G22/F22)-1)*100</f>
        <v>20.50757351727459</v>
      </c>
      <c r="L22" s="46"/>
      <c r="M22" s="91">
        <f t="shared" si="12"/>
        <v>1</v>
      </c>
      <c r="N22" s="90">
        <f>'[8]BD construcción mensual'!BP180</f>
        <v>6.3805455142951031</v>
      </c>
      <c r="O22" s="47">
        <v>43344</v>
      </c>
      <c r="P22" s="48">
        <f t="shared" si="4"/>
        <v>8.3207034181957624</v>
      </c>
      <c r="Q22" s="42"/>
    </row>
    <row r="23" spans="1:17" x14ac:dyDescent="0.2">
      <c r="A23" s="44"/>
      <c r="B23" s="3" t="s">
        <v>56</v>
      </c>
      <c r="C23" s="100">
        <f t="shared" si="5"/>
        <v>10.622146118721462</v>
      </c>
      <c r="D23" s="100">
        <f t="shared" si="6"/>
        <v>6.5063460253841017</v>
      </c>
      <c r="E23" s="100">
        <f t="shared" si="7"/>
        <v>4.9310839913854991</v>
      </c>
      <c r="F23" s="100">
        <f t="shared" si="8"/>
        <v>5.7264150943396226</v>
      </c>
      <c r="G23" s="100">
        <f t="shared" si="9"/>
        <v>5.476005188067445</v>
      </c>
      <c r="H23" s="100"/>
      <c r="I23" s="55"/>
      <c r="J23" s="55"/>
      <c r="K23" s="55">
        <f t="shared" ref="K23:K24" si="33">+((G23/F23)-1)*100</f>
        <v>-4.372891279217594</v>
      </c>
      <c r="L23" s="46"/>
      <c r="M23" s="91" t="str">
        <f t="shared" si="12"/>
        <v>0</v>
      </c>
      <c r="N23" s="90">
        <f>'[8]BD construcción mensual'!BP181</f>
        <v>7.6692654903569961</v>
      </c>
      <c r="O23" s="47">
        <v>43374</v>
      </c>
      <c r="P23" s="48">
        <f t="shared" si="4"/>
        <v>8.0337894774673959</v>
      </c>
      <c r="Q23" s="42"/>
    </row>
    <row r="24" spans="1:17" x14ac:dyDescent="0.2">
      <c r="A24" s="44"/>
      <c r="B24" s="3" t="s">
        <v>57</v>
      </c>
      <c r="C24" s="100">
        <f t="shared" si="5"/>
        <v>8.8479820627802699</v>
      </c>
      <c r="D24" s="100">
        <f t="shared" si="6"/>
        <v>7.8995037220843676</v>
      </c>
      <c r="E24" s="100">
        <f t="shared" si="7"/>
        <v>5.1843912591050989</v>
      </c>
      <c r="F24" s="100">
        <f t="shared" si="8"/>
        <v>5.9585224927775489</v>
      </c>
      <c r="G24" s="100">
        <f t="shared" si="9"/>
        <v>7.521590909090909</v>
      </c>
      <c r="H24" s="100"/>
      <c r="I24" s="55"/>
      <c r="J24" s="55"/>
      <c r="K24" s="55">
        <f t="shared" si="33"/>
        <v>26.232483274301455</v>
      </c>
      <c r="L24" s="46"/>
      <c r="M24" s="91" t="str">
        <f t="shared" si="12"/>
        <v>0</v>
      </c>
      <c r="N24" s="90">
        <f>'[8]BD construcción mensual'!BP182</f>
        <v>6.5063460253841017</v>
      </c>
      <c r="O24" s="47">
        <v>43405</v>
      </c>
      <c r="P24" s="48">
        <f t="shared" si="4"/>
        <v>7.6908061363559499</v>
      </c>
      <c r="Q24" s="42"/>
    </row>
    <row r="25" spans="1:17" x14ac:dyDescent="0.2">
      <c r="A25" s="44"/>
      <c r="B25" s="61" t="s">
        <v>136</v>
      </c>
      <c r="C25" s="101">
        <f>+AVERAGE(C13:C24)</f>
        <v>8.7579517046658193</v>
      </c>
      <c r="D25" s="101">
        <f t="shared" ref="D25:H25" si="34">+AVERAGE(D13:D24)</f>
        <v>7.6117662746312922</v>
      </c>
      <c r="E25" s="101">
        <f t="shared" si="34"/>
        <v>7.0886515853857448</v>
      </c>
      <c r="F25" s="101">
        <f t="shared" si="34"/>
        <v>11.227727096974</v>
      </c>
      <c r="G25" s="101">
        <f t="shared" si="34"/>
        <v>6.65957046406713</v>
      </c>
      <c r="H25" s="101">
        <f t="shared" si="34"/>
        <v>6.573234654661479</v>
      </c>
      <c r="I25" s="60"/>
      <c r="J25" s="60"/>
      <c r="K25" s="60"/>
      <c r="L25" s="46"/>
      <c r="M25" s="42"/>
      <c r="N25" s="90">
        <f>'[8]BD construcción mensual'!BP183</f>
        <v>7.8995037220843676</v>
      </c>
      <c r="O25" s="47">
        <v>43435</v>
      </c>
      <c r="P25" s="48">
        <f t="shared" si="4"/>
        <v>7.6117662746312922</v>
      </c>
      <c r="Q25" s="42"/>
    </row>
    <row r="26" spans="1:17" x14ac:dyDescent="0.2">
      <c r="A26" s="44"/>
      <c r="B26" s="61" t="s">
        <v>59</v>
      </c>
      <c r="C26" s="92"/>
      <c r="D26" s="62">
        <f t="shared" ref="D26:H26" si="35">+((D25/C25)-1)*100</f>
        <v>-13.087368698595292</v>
      </c>
      <c r="E26" s="62">
        <f t="shared" si="35"/>
        <v>-6.8724481332144816</v>
      </c>
      <c r="F26" s="62">
        <f t="shared" si="35"/>
        <v>58.390167181041086</v>
      </c>
      <c r="G26" s="62">
        <f t="shared" si="35"/>
        <v>-40.686388201740677</v>
      </c>
      <c r="H26" s="62">
        <f t="shared" si="35"/>
        <v>-1.2964170868300151</v>
      </c>
      <c r="I26" s="60"/>
      <c r="J26" s="60"/>
      <c r="K26" s="60"/>
      <c r="L26" s="46"/>
      <c r="M26" s="42"/>
      <c r="N26" s="90">
        <f>'[8]BD construcción mensual'!BP184</f>
        <v>8.1611900532859689</v>
      </c>
      <c r="O26" s="47">
        <v>43466</v>
      </c>
      <c r="P26" s="48">
        <f t="shared" si="4"/>
        <v>7.7387064043441205</v>
      </c>
      <c r="Q26" s="42"/>
    </row>
    <row r="27" spans="1:17" x14ac:dyDescent="0.2">
      <c r="A27" s="44"/>
      <c r="B27" s="3"/>
      <c r="C27" s="58"/>
      <c r="D27" s="58"/>
      <c r="E27" s="58"/>
      <c r="F27" s="58"/>
      <c r="G27" s="58"/>
      <c r="H27" s="59"/>
      <c r="I27" s="65"/>
      <c r="J27" s="65"/>
      <c r="K27" s="65"/>
      <c r="L27" s="46"/>
      <c r="M27" s="42"/>
      <c r="N27" s="90">
        <f>'[8]BD construcción mensual'!BP185</f>
        <v>7.240031274433151</v>
      </c>
      <c r="O27" s="47">
        <v>43497</v>
      </c>
      <c r="P27" s="48">
        <f t="shared" si="4"/>
        <v>7.7301986540921623</v>
      </c>
      <c r="Q27" s="42"/>
    </row>
    <row r="28" spans="1:17" ht="15.75" customHeight="1" x14ac:dyDescent="0.2">
      <c r="A28" s="44"/>
      <c r="B28" s="61" t="s">
        <v>26</v>
      </c>
      <c r="C28" s="101">
        <f>C16</f>
        <v>9.0977484898407468</v>
      </c>
      <c r="D28" s="101">
        <f t="shared" ref="D28:H28" si="36">D16</f>
        <v>9.5387840670859543</v>
      </c>
      <c r="E28" s="101">
        <f t="shared" si="36"/>
        <v>7.649699398797595</v>
      </c>
      <c r="F28" s="101">
        <f t="shared" si="36"/>
        <v>41.825278810408925</v>
      </c>
      <c r="G28" s="101">
        <f t="shared" si="36"/>
        <v>7.8331895312050621</v>
      </c>
      <c r="H28" s="163">
        <f t="shared" si="36"/>
        <v>5.3644859813084116</v>
      </c>
      <c r="I28" s="57">
        <f>+((H28/G28)-1)*100</f>
        <v>-31.515943027576199</v>
      </c>
      <c r="J28" s="57">
        <f>+(H28/G28)*100</f>
        <v>68.484056972423801</v>
      </c>
      <c r="K28" s="57">
        <f>+((G28/F28)-1)*100</f>
        <v>-81.271638219765691</v>
      </c>
      <c r="L28" s="46"/>
      <c r="M28" s="42"/>
      <c r="N28" s="90">
        <f>'[8]BD construcción mensual'!BP186</f>
        <v>9.2693089430894311</v>
      </c>
      <c r="O28" s="47">
        <v>43525</v>
      </c>
      <c r="P28" s="48">
        <f t="shared" si="4"/>
        <v>7.8230222976878352</v>
      </c>
      <c r="Q28" s="42"/>
    </row>
    <row r="29" spans="1:17" ht="17.25" customHeight="1" x14ac:dyDescent="0.2">
      <c r="A29" s="44"/>
      <c r="B29" s="61" t="s">
        <v>59</v>
      </c>
      <c r="C29" s="92"/>
      <c r="D29" s="62">
        <f t="shared" ref="D29:E29" si="37">+((D28/C28)-1)*100</f>
        <v>4.847744227461348</v>
      </c>
      <c r="E29" s="62">
        <f t="shared" si="37"/>
        <v>-19.804250258759282</v>
      </c>
      <c r="F29" s="62">
        <f>+((F28/E28)-1)*100</f>
        <v>446.75715515021625</v>
      </c>
      <c r="G29" s="62">
        <f>+((G28/F28)-1)*100</f>
        <v>-81.271638219765691</v>
      </c>
      <c r="H29" s="57">
        <f>+((H28/G28)-1)*100</f>
        <v>-31.515943027576199</v>
      </c>
      <c r="I29" s="63"/>
      <c r="J29" s="63"/>
      <c r="K29" s="63"/>
      <c r="L29" s="46"/>
      <c r="M29" s="42"/>
      <c r="N29" s="90">
        <f>'[8]BD construcción mensual'!BP187</f>
        <v>7.649699398797595</v>
      </c>
      <c r="O29" s="47">
        <v>43556</v>
      </c>
      <c r="P29" s="48">
        <f t="shared" si="4"/>
        <v>7.6655985753304732</v>
      </c>
      <c r="Q29" s="42"/>
    </row>
    <row r="30" spans="1:17" x14ac:dyDescent="0.2">
      <c r="A30" s="44"/>
      <c r="C30" s="64"/>
      <c r="D30" s="64"/>
      <c r="E30" s="64"/>
      <c r="F30" s="64"/>
      <c r="G30" s="59"/>
      <c r="H30" s="59"/>
      <c r="I30" s="65"/>
      <c r="J30" s="65"/>
      <c r="K30" s="65"/>
      <c r="L30" s="46"/>
      <c r="M30" s="42"/>
      <c r="N30" s="90">
        <f>'[8]BD construcción mensual'!BP188</f>
        <v>5.5622732769044738</v>
      </c>
      <c r="O30" s="47">
        <v>43586</v>
      </c>
      <c r="P30" s="48">
        <f t="shared" si="4"/>
        <v>7.5012158815833558</v>
      </c>
      <c r="Q30" s="42"/>
    </row>
    <row r="31" spans="1:17" x14ac:dyDescent="0.2">
      <c r="A31" s="68"/>
      <c r="C31" s="64"/>
      <c r="D31" s="64"/>
      <c r="E31" s="64"/>
      <c r="F31" s="64"/>
      <c r="G31" s="59"/>
      <c r="H31" s="59"/>
      <c r="I31" s="65"/>
      <c r="J31" s="65"/>
      <c r="K31" s="65"/>
      <c r="L31" s="46"/>
      <c r="M31" s="42"/>
      <c r="N31" s="90">
        <f>'[8]BD construcción mensual'!BP189</f>
        <v>7.4115742614326185</v>
      </c>
      <c r="O31" s="47">
        <v>43617</v>
      </c>
      <c r="P31" s="48">
        <f t="shared" si="4"/>
        <v>7.442365335914503</v>
      </c>
      <c r="Q31" s="42"/>
    </row>
    <row r="32" spans="1:17" ht="14.25" x14ac:dyDescent="0.2">
      <c r="A32" s="68"/>
      <c r="B32" s="66"/>
      <c r="C32" s="363" t="s">
        <v>142</v>
      </c>
      <c r="D32" s="363"/>
      <c r="E32" s="363"/>
      <c r="F32" s="363"/>
      <c r="G32" s="363"/>
      <c r="H32" s="363"/>
      <c r="I32" s="363"/>
      <c r="J32" s="363"/>
      <c r="K32" s="49"/>
      <c r="L32" s="46"/>
      <c r="M32" s="42"/>
      <c r="N32" s="90">
        <f>'[8]BD construcción mensual'!BP190</f>
        <v>6.6770869117141878</v>
      </c>
      <c r="O32" s="47">
        <v>43647</v>
      </c>
      <c r="P32" s="48">
        <f t="shared" si="4"/>
        <v>7.1820310034657764</v>
      </c>
      <c r="Q32" s="42"/>
    </row>
    <row r="33" spans="1:23" x14ac:dyDescent="0.2">
      <c r="A33" s="68"/>
      <c r="C33" s="347" t="str">
        <f>+CONCATENATE("número de meses, promedio móvil 12 meses ",D11,"-",H11)</f>
        <v>número de meses, promedio móvil 12 meses 2018-2022</v>
      </c>
      <c r="D33" s="347"/>
      <c r="E33" s="347"/>
      <c r="F33" s="347"/>
      <c r="G33" s="347"/>
      <c r="H33" s="347"/>
      <c r="I33" s="347"/>
      <c r="J33" s="347"/>
      <c r="K33" s="67"/>
      <c r="L33" s="46"/>
      <c r="M33" s="42"/>
      <c r="N33" s="90">
        <f>'[8]BD construcción mensual'!BP191</f>
        <v>7.1689163131507909</v>
      </c>
      <c r="O33" s="47">
        <v>43678</v>
      </c>
      <c r="P33" s="48">
        <f t="shared" si="4"/>
        <v>7.2996450987440653</v>
      </c>
      <c r="Q33" s="42"/>
    </row>
    <row r="34" spans="1:23" x14ac:dyDescent="0.2">
      <c r="A34" s="68"/>
      <c r="C34" s="69"/>
      <c r="D34" s="69"/>
      <c r="E34" s="69"/>
      <c r="F34" s="69"/>
      <c r="G34" s="70"/>
      <c r="H34" s="70"/>
      <c r="I34" s="71"/>
      <c r="J34" s="71"/>
      <c r="K34" s="71"/>
      <c r="L34" s="46"/>
      <c r="M34" s="42"/>
      <c r="N34" s="90">
        <f>'[8]BD construcción mensual'!BP192</f>
        <v>7.8112975849365531</v>
      </c>
      <c r="O34" s="47">
        <v>43709</v>
      </c>
      <c r="P34" s="48">
        <f t="shared" si="4"/>
        <v>7.4188744379641856</v>
      </c>
      <c r="Q34" s="42"/>
    </row>
    <row r="35" spans="1:23" x14ac:dyDescent="0.2">
      <c r="A35" s="68"/>
      <c r="C35" s="69"/>
      <c r="D35" s="69"/>
      <c r="E35" s="69"/>
      <c r="F35" s="69"/>
      <c r="G35" s="70"/>
      <c r="H35" s="70"/>
      <c r="I35" s="71"/>
      <c r="J35" s="71"/>
      <c r="K35" s="71"/>
      <c r="L35" s="46"/>
      <c r="M35" s="42"/>
      <c r="N35" s="90">
        <f>'[8]BD construcción mensual'!BP193</f>
        <v>7.9969657563935845</v>
      </c>
      <c r="O35" s="47">
        <v>43739</v>
      </c>
      <c r="P35" s="48">
        <f t="shared" si="4"/>
        <v>7.4461827934672344</v>
      </c>
      <c r="Q35" s="42"/>
    </row>
    <row r="36" spans="1:23" x14ac:dyDescent="0.2">
      <c r="A36" s="68"/>
      <c r="C36" s="69"/>
      <c r="D36" s="69"/>
      <c r="E36" s="69"/>
      <c r="F36" s="69"/>
      <c r="G36" s="70"/>
      <c r="H36" s="70"/>
      <c r="I36" s="71"/>
      <c r="J36" s="71"/>
      <c r="K36" s="71"/>
      <c r="L36" s="46"/>
      <c r="M36" s="42"/>
      <c r="N36" s="90">
        <f>'[8]BD construcción mensual'!BP194</f>
        <v>4.9310839913854991</v>
      </c>
      <c r="O36" s="47">
        <v>43770</v>
      </c>
      <c r="P36" s="48">
        <f t="shared" si="4"/>
        <v>7.3149109573006852</v>
      </c>
      <c r="Q36" s="42"/>
    </row>
    <row r="37" spans="1:23" x14ac:dyDescent="0.2">
      <c r="A37" s="68"/>
      <c r="C37" s="69"/>
      <c r="D37" s="69"/>
      <c r="E37" s="69"/>
      <c r="F37" s="69"/>
      <c r="G37" s="70"/>
      <c r="H37" s="70"/>
      <c r="I37" s="71"/>
      <c r="J37" s="71"/>
      <c r="K37" s="71"/>
      <c r="L37" s="46"/>
      <c r="M37" s="42"/>
      <c r="N37" s="90">
        <f>'[8]BD construcción mensual'!BP195</f>
        <v>5.1843912591050989</v>
      </c>
      <c r="O37" s="47">
        <v>43800</v>
      </c>
      <c r="P37" s="48">
        <f t="shared" si="4"/>
        <v>7.0886515853857448</v>
      </c>
      <c r="Q37" s="42"/>
    </row>
    <row r="38" spans="1:23" x14ac:dyDescent="0.2">
      <c r="A38" s="68"/>
      <c r="C38" s="69"/>
      <c r="D38" s="69"/>
      <c r="E38" s="69"/>
      <c r="F38" s="69"/>
      <c r="G38" s="70"/>
      <c r="H38" s="70"/>
      <c r="I38" s="71"/>
      <c r="J38" s="71"/>
      <c r="K38" s="71"/>
      <c r="L38" s="46"/>
      <c r="M38" s="42"/>
      <c r="N38" s="90">
        <f>'[8]BD construcción mensual'!BP196</f>
        <v>5.1872824321188213</v>
      </c>
      <c r="O38" s="47">
        <v>43831</v>
      </c>
      <c r="P38" s="48">
        <f t="shared" si="4"/>
        <v>6.8408259502884832</v>
      </c>
      <c r="Q38" s="42"/>
    </row>
    <row r="39" spans="1:23" x14ac:dyDescent="0.2">
      <c r="A39" s="68"/>
      <c r="C39" s="69"/>
      <c r="D39" s="69"/>
      <c r="E39" s="69"/>
      <c r="F39" s="69"/>
      <c r="G39" s="70"/>
      <c r="H39" s="70"/>
      <c r="I39" s="71"/>
      <c r="J39" s="71"/>
      <c r="K39" s="71"/>
      <c r="L39" s="46"/>
      <c r="M39" s="42"/>
      <c r="N39" s="90">
        <f>'[8]BD construcción mensual'!BP197</f>
        <v>5.6276987888362298</v>
      </c>
      <c r="O39" s="47">
        <v>43862</v>
      </c>
      <c r="P39" s="48">
        <f t="shared" si="4"/>
        <v>6.7064649098220732</v>
      </c>
      <c r="Q39" s="42"/>
    </row>
    <row r="40" spans="1:23" x14ac:dyDescent="0.2">
      <c r="A40" s="68"/>
      <c r="C40" s="69"/>
      <c r="D40" s="69"/>
      <c r="E40" s="69"/>
      <c r="F40" s="69"/>
      <c r="G40" s="70"/>
      <c r="H40" s="70"/>
      <c r="I40" s="71"/>
      <c r="J40" s="71"/>
      <c r="K40" s="71"/>
      <c r="L40" s="46"/>
      <c r="M40" s="42"/>
      <c r="N40" s="90">
        <f>'[8]BD construcción mensual'!BP198</f>
        <v>9.4679228353521765</v>
      </c>
      <c r="O40" s="47">
        <v>43891</v>
      </c>
      <c r="P40" s="48">
        <f t="shared" si="4"/>
        <v>6.7230160675106347</v>
      </c>
      <c r="Q40" s="42"/>
    </row>
    <row r="41" spans="1:23" x14ac:dyDescent="0.2">
      <c r="A41" s="68"/>
      <c r="C41" s="69"/>
      <c r="D41" s="69"/>
      <c r="E41" s="69"/>
      <c r="F41" s="69"/>
      <c r="G41" s="70"/>
      <c r="H41" s="70"/>
      <c r="I41" s="71"/>
      <c r="J41" s="71"/>
      <c r="K41" s="71"/>
      <c r="L41" s="46"/>
      <c r="M41" s="42"/>
      <c r="N41" s="90">
        <f>'[8]BD construcción mensual'!BP199</f>
        <v>41.825278810408925</v>
      </c>
      <c r="O41" s="47">
        <v>43922</v>
      </c>
      <c r="P41" s="48">
        <f t="shared" si="4"/>
        <v>9.5709810184782445</v>
      </c>
      <c r="Q41" s="42"/>
    </row>
    <row r="42" spans="1:23" x14ac:dyDescent="0.2">
      <c r="A42" s="68"/>
      <c r="C42" s="69"/>
      <c r="D42" s="69"/>
      <c r="E42" s="69"/>
      <c r="F42" s="69"/>
      <c r="G42" s="70"/>
      <c r="H42" s="70"/>
      <c r="I42" s="71"/>
      <c r="J42" s="71"/>
      <c r="K42" s="71"/>
      <c r="L42" s="46"/>
      <c r="M42" s="42"/>
      <c r="N42" s="90">
        <f>'[8]BD construcción mensual'!BP200</f>
        <v>26.40642939150402</v>
      </c>
      <c r="O42" s="47">
        <v>43952</v>
      </c>
      <c r="P42" s="48">
        <f t="shared" si="4"/>
        <v>11.30799402802821</v>
      </c>
      <c r="Q42" s="42"/>
    </row>
    <row r="43" spans="1:23" x14ac:dyDescent="0.2">
      <c r="A43" s="68"/>
      <c r="C43" s="69"/>
      <c r="D43" s="69"/>
      <c r="E43" s="69"/>
      <c r="F43" s="69"/>
      <c r="G43" s="70"/>
      <c r="H43" s="70"/>
      <c r="I43" s="71"/>
      <c r="J43" s="71"/>
      <c r="K43" s="71"/>
      <c r="L43" s="46"/>
      <c r="M43" s="42"/>
      <c r="N43" s="90">
        <f>'[8]BD construcción mensual'!BP201</f>
        <v>10.290066225165562</v>
      </c>
      <c r="O43" s="47">
        <v>43983</v>
      </c>
      <c r="P43" s="48">
        <f t="shared" si="4"/>
        <v>11.547868358339286</v>
      </c>
      <c r="Q43" s="42"/>
    </row>
    <row r="44" spans="1:23" x14ac:dyDescent="0.2">
      <c r="A44" s="15"/>
      <c r="C44" s="69"/>
      <c r="D44" s="69"/>
      <c r="E44" s="69"/>
      <c r="F44" s="69"/>
      <c r="G44" s="70"/>
      <c r="H44" s="70"/>
      <c r="I44" s="71"/>
      <c r="J44" s="71"/>
      <c r="K44" s="71"/>
      <c r="L44" s="46"/>
      <c r="M44" s="42"/>
      <c r="N44" s="90">
        <f>'[8]BD construcción mensual'!BP202</f>
        <v>6.5325956937799043</v>
      </c>
      <c r="O44" s="47">
        <v>44013</v>
      </c>
      <c r="P44" s="48">
        <f t="shared" si="4"/>
        <v>11.53582742351143</v>
      </c>
      <c r="Q44" s="42"/>
    </row>
    <row r="45" spans="1:23" x14ac:dyDescent="0.2">
      <c r="A45" s="15"/>
      <c r="B45" s="66"/>
      <c r="C45" s="70"/>
      <c r="D45" s="70"/>
      <c r="E45" s="70"/>
      <c r="F45" s="70"/>
      <c r="G45" s="70"/>
      <c r="H45" s="70"/>
      <c r="I45" s="74"/>
      <c r="J45" s="74"/>
      <c r="K45" s="74"/>
      <c r="L45" s="46"/>
      <c r="M45" s="42"/>
      <c r="N45" s="90">
        <f>'[8]BD construcción mensual'!BP203</f>
        <v>6.8636492220650638</v>
      </c>
      <c r="O45" s="47">
        <v>44044</v>
      </c>
      <c r="P45" s="48">
        <f t="shared" ref="P45:P62" si="38">+AVERAGE(N34:N45)</f>
        <v>11.510388499254285</v>
      </c>
      <c r="Q45" s="42"/>
    </row>
    <row r="46" spans="1:23" s="78" customFormat="1" x14ac:dyDescent="0.2">
      <c r="A46" s="202" t="s">
        <v>192</v>
      </c>
      <c r="B46" s="1"/>
      <c r="C46" s="1"/>
      <c r="D46" s="89"/>
      <c r="E46" s="89"/>
      <c r="F46" s="70"/>
      <c r="G46" s="70"/>
      <c r="H46" s="70"/>
      <c r="I46" s="74"/>
      <c r="J46" s="74"/>
      <c r="K46" s="74"/>
      <c r="L46" s="93"/>
      <c r="M46" s="42"/>
      <c r="N46" s="90">
        <f>'[8]BD construcción mensual'!BP204</f>
        <v>5.6194879089615934</v>
      </c>
      <c r="O46" s="47">
        <v>44075</v>
      </c>
      <c r="P46" s="48">
        <f t="shared" si="38"/>
        <v>11.327737692923039</v>
      </c>
      <c r="Q46" s="42"/>
      <c r="R46" s="42"/>
      <c r="S46" s="42"/>
      <c r="T46" s="42"/>
      <c r="U46" s="42"/>
      <c r="V46" s="42"/>
      <c r="W46" s="42"/>
    </row>
    <row r="47" spans="1:23" s="42" customFormat="1" x14ac:dyDescent="0.2">
      <c r="A47" s="202" t="s">
        <v>194</v>
      </c>
      <c r="B47" s="103"/>
      <c r="C47" s="70"/>
      <c r="D47" s="70"/>
      <c r="E47" s="70"/>
      <c r="F47" s="70"/>
      <c r="G47" s="70"/>
      <c r="H47" s="70"/>
      <c r="I47" s="74"/>
      <c r="J47" s="74"/>
      <c r="K47" s="74"/>
      <c r="L47" s="46"/>
      <c r="N47" s="90">
        <f>'[8]BD construcción mensual'!BP205</f>
        <v>5.2273762683785465</v>
      </c>
      <c r="O47" s="47">
        <v>44105</v>
      </c>
      <c r="P47" s="48">
        <f t="shared" si="38"/>
        <v>11.096938568921786</v>
      </c>
    </row>
    <row r="48" spans="1:23" s="42" customFormat="1" x14ac:dyDescent="0.2">
      <c r="A48" s="197" t="s">
        <v>179</v>
      </c>
      <c r="B48" s="10"/>
      <c r="C48" s="10"/>
      <c r="D48" s="13"/>
      <c r="E48" s="13"/>
      <c r="F48" s="75"/>
      <c r="G48" s="75"/>
      <c r="H48" s="75"/>
      <c r="I48" s="75"/>
      <c r="J48" s="75"/>
      <c r="K48" s="75"/>
      <c r="L48" s="94"/>
      <c r="N48" s="90">
        <f>'[8]BD construcción mensual'!BP206</f>
        <v>5.7264150943396226</v>
      </c>
      <c r="O48" s="47">
        <v>44136</v>
      </c>
      <c r="P48" s="48">
        <f t="shared" si="38"/>
        <v>11.163216160834629</v>
      </c>
    </row>
    <row r="49" spans="1:16" s="42" customFormat="1" x14ac:dyDescent="0.2">
      <c r="A49" s="79"/>
      <c r="B49" s="1"/>
      <c r="C49" s="1"/>
      <c r="D49" s="1"/>
      <c r="E49" s="1"/>
      <c r="F49" s="77"/>
      <c r="G49" s="77"/>
      <c r="H49" s="77"/>
      <c r="I49" s="77"/>
      <c r="J49" s="77"/>
      <c r="K49" s="77"/>
      <c r="L49" s="1"/>
      <c r="N49" s="90">
        <f>'[8]BD construcción mensual'!BP207</f>
        <v>5.9585224927775489</v>
      </c>
      <c r="O49" s="47">
        <v>44166</v>
      </c>
      <c r="P49" s="48">
        <f t="shared" si="38"/>
        <v>11.227727096974</v>
      </c>
    </row>
    <row r="50" spans="1:16" s="42" customFormat="1" x14ac:dyDescent="0.2">
      <c r="A50" s="79"/>
      <c r="D50" s="80"/>
      <c r="E50" s="80"/>
      <c r="F50" s="1"/>
      <c r="G50" s="1"/>
      <c r="H50" s="1"/>
      <c r="I50" s="80"/>
      <c r="J50" s="1"/>
      <c r="K50" s="1"/>
      <c r="L50" s="1"/>
      <c r="N50" s="90">
        <f>'[8]BD construcción mensual'!BP208</f>
        <v>8.2861671469740639</v>
      </c>
      <c r="O50" s="47">
        <v>44197</v>
      </c>
      <c r="P50" s="48">
        <f t="shared" si="38"/>
        <v>11.485967489878606</v>
      </c>
    </row>
    <row r="51" spans="1:16" s="42" customFormat="1" x14ac:dyDescent="0.2">
      <c r="A51" s="79"/>
      <c r="E51" s="80"/>
      <c r="F51" s="1"/>
      <c r="G51" s="1"/>
      <c r="H51" s="1"/>
      <c r="I51" s="80"/>
      <c r="J51" s="1"/>
      <c r="K51" s="1"/>
      <c r="L51" s="1"/>
      <c r="N51" s="90">
        <f>'[8]BD construcción mensual'!BP209</f>
        <v>6.351808360732738</v>
      </c>
      <c r="O51" s="47">
        <v>44228</v>
      </c>
      <c r="P51" s="48">
        <f t="shared" si="38"/>
        <v>11.546309954203315</v>
      </c>
    </row>
    <row r="52" spans="1:16" s="42" customFormat="1" x14ac:dyDescent="0.2">
      <c r="A52" s="79"/>
      <c r="E52" s="80"/>
      <c r="F52" s="1"/>
      <c r="G52" s="1"/>
      <c r="H52" s="1"/>
      <c r="I52" s="80"/>
      <c r="J52" s="1"/>
      <c r="K52" s="1"/>
      <c r="L52" s="1"/>
      <c r="N52" s="90">
        <f>'[8]BD construcción mensual'!BP210</f>
        <v>5.2460930144982116</v>
      </c>
      <c r="O52" s="47">
        <v>44256</v>
      </c>
      <c r="P52" s="48">
        <f t="shared" si="38"/>
        <v>11.194490802465483</v>
      </c>
    </row>
    <row r="53" spans="1:16" s="42" customFormat="1" x14ac:dyDescent="0.2">
      <c r="A53" s="79"/>
      <c r="E53" s="80"/>
      <c r="F53" s="1"/>
      <c r="G53" s="1"/>
      <c r="H53" s="1"/>
      <c r="I53" s="80"/>
      <c r="J53" s="1"/>
      <c r="K53" s="1"/>
      <c r="L53" s="1"/>
      <c r="N53" s="90">
        <f>'[8]BD construcción mensual'!BP211</f>
        <v>7.8331895312050621</v>
      </c>
      <c r="O53" s="47">
        <v>44287</v>
      </c>
      <c r="P53" s="48">
        <f t="shared" si="38"/>
        <v>8.3618166958651621</v>
      </c>
    </row>
    <row r="54" spans="1:16" s="42" customFormat="1" x14ac:dyDescent="0.2">
      <c r="A54" s="79"/>
      <c r="E54" s="80"/>
      <c r="F54" s="1"/>
      <c r="G54" s="1"/>
      <c r="H54" s="1"/>
      <c r="I54" s="80"/>
      <c r="J54" s="1"/>
      <c r="K54" s="1"/>
      <c r="L54" s="1"/>
      <c r="N54" s="90">
        <f>'[8]BD construcción mensual'!BP212</f>
        <v>7.6825396825396828</v>
      </c>
      <c r="O54" s="47">
        <v>44317</v>
      </c>
      <c r="P54" s="48">
        <f t="shared" si="38"/>
        <v>6.8014925534514674</v>
      </c>
    </row>
    <row r="55" spans="1:16" s="42" customFormat="1" x14ac:dyDescent="0.2">
      <c r="A55" s="79"/>
      <c r="E55" s="80"/>
      <c r="F55" s="1"/>
      <c r="G55" s="1"/>
      <c r="H55" s="1"/>
      <c r="I55" s="80"/>
      <c r="J55" s="1"/>
      <c r="K55" s="1"/>
      <c r="L55" s="1"/>
      <c r="N55" s="90">
        <f>'[8]BD construcción mensual'!BP213</f>
        <v>6.7931481962107449</v>
      </c>
      <c r="O55" s="47">
        <v>44348</v>
      </c>
      <c r="P55" s="48">
        <f t="shared" si="38"/>
        <v>6.5100827177052336</v>
      </c>
    </row>
    <row r="56" spans="1:16" s="42" customFormat="1" x14ac:dyDescent="0.2">
      <c r="A56" s="79"/>
      <c r="E56" s="80"/>
      <c r="F56" s="1"/>
      <c r="G56" s="1"/>
      <c r="H56" s="1"/>
      <c r="I56" s="80"/>
      <c r="J56" s="1"/>
      <c r="K56" s="1"/>
      <c r="L56" s="1"/>
      <c r="N56" s="90">
        <f>'[8]BD construcción mensual'!BP214</f>
        <v>7.0452653485952137</v>
      </c>
      <c r="O56" s="47">
        <v>44378</v>
      </c>
      <c r="P56" s="48">
        <f t="shared" si="38"/>
        <v>6.5528051889398418</v>
      </c>
    </row>
    <row r="57" spans="1:16" s="42" customFormat="1" x14ac:dyDescent="0.2">
      <c r="A57" s="79"/>
      <c r="E57" s="80"/>
      <c r="F57" s="1"/>
      <c r="G57" s="1"/>
      <c r="H57" s="1"/>
      <c r="I57" s="80"/>
      <c r="J57" s="1"/>
      <c r="K57" s="1"/>
      <c r="L57" s="1"/>
      <c r="N57" s="90">
        <f>'[8]BD construcción mensual'!BP215</f>
        <v>5.9428986208565204</v>
      </c>
      <c r="O57" s="47">
        <v>44409</v>
      </c>
      <c r="P57" s="48">
        <f t="shared" si="38"/>
        <v>6.4760759721724632</v>
      </c>
    </row>
    <row r="58" spans="1:16" s="42" customFormat="1" x14ac:dyDescent="0.2">
      <c r="A58" s="79"/>
      <c r="E58" s="80"/>
      <c r="F58" s="1"/>
      <c r="G58" s="1"/>
      <c r="H58" s="1"/>
      <c r="I58" s="80"/>
      <c r="J58" s="1"/>
      <c r="K58" s="1"/>
      <c r="L58" s="1"/>
      <c r="N58" s="90">
        <f>'[8]BD construcción mensual'!BP216</f>
        <v>5.4367552703941335</v>
      </c>
      <c r="O58" s="47">
        <v>44440</v>
      </c>
      <c r="P58" s="48">
        <f t="shared" si="38"/>
        <v>6.460848252291842</v>
      </c>
    </row>
    <row r="59" spans="1:16" s="42" customFormat="1" x14ac:dyDescent="0.2">
      <c r="A59" s="79"/>
      <c r="E59" s="80"/>
      <c r="F59" s="1"/>
      <c r="G59" s="1"/>
      <c r="H59" s="1"/>
      <c r="I59" s="80"/>
      <c r="J59" s="1"/>
      <c r="K59" s="1"/>
      <c r="L59" s="1"/>
      <c r="N59" s="90">
        <f>'[8]BD construcción mensual'!BP217</f>
        <v>6.2993842996408418</v>
      </c>
      <c r="O59" s="47">
        <v>44470</v>
      </c>
      <c r="P59" s="48">
        <f t="shared" si="38"/>
        <v>6.550182254897031</v>
      </c>
    </row>
    <row r="60" spans="1:16" s="42" customFormat="1" x14ac:dyDescent="0.2">
      <c r="A60" s="79"/>
      <c r="E60" s="80"/>
      <c r="F60" s="1"/>
      <c r="G60" s="1"/>
      <c r="H60" s="1"/>
      <c r="I60" s="80"/>
      <c r="J60" s="1"/>
      <c r="K60" s="1"/>
      <c r="L60" s="1"/>
      <c r="N60" s="90">
        <f>'[8]BD construcción mensual'!BP218</f>
        <v>5.476005188067445</v>
      </c>
      <c r="O60" s="47">
        <v>44501</v>
      </c>
      <c r="P60" s="48">
        <f t="shared" si="38"/>
        <v>6.529314762707684</v>
      </c>
    </row>
    <row r="61" spans="1:16" s="42" customFormat="1" x14ac:dyDescent="0.2">
      <c r="A61" s="79"/>
      <c r="E61" s="80"/>
      <c r="F61" s="1"/>
      <c r="G61" s="1"/>
      <c r="H61" s="1"/>
      <c r="I61" s="80"/>
      <c r="J61" s="1"/>
      <c r="K61" s="1"/>
      <c r="L61" s="1"/>
      <c r="N61" s="90">
        <f>'[8]BD construcción mensual'!BP219</f>
        <v>7.521590909090909</v>
      </c>
      <c r="O61" s="47">
        <v>44531</v>
      </c>
      <c r="P61" s="48">
        <f t="shared" si="38"/>
        <v>6.65957046406713</v>
      </c>
    </row>
    <row r="62" spans="1:16" s="42" customFormat="1" x14ac:dyDescent="0.2">
      <c r="A62" s="79"/>
      <c r="E62" s="80"/>
      <c r="F62" s="1"/>
      <c r="G62" s="1"/>
      <c r="H62" s="1"/>
      <c r="I62" s="80"/>
      <c r="J62" s="1"/>
      <c r="K62" s="1"/>
      <c r="L62" s="1"/>
      <c r="N62" s="90">
        <f>'[8]BD construcción mensual'!BP220</f>
        <v>7.380289532293987</v>
      </c>
      <c r="O62" s="47">
        <v>44562</v>
      </c>
      <c r="P62" s="48">
        <f t="shared" si="38"/>
        <v>6.5840806628437898</v>
      </c>
    </row>
    <row r="63" spans="1:16" s="42" customFormat="1" x14ac:dyDescent="0.2">
      <c r="A63" s="79"/>
      <c r="E63" s="80"/>
      <c r="F63" s="1"/>
      <c r="G63" s="1"/>
      <c r="H63" s="1"/>
      <c r="I63" s="80"/>
      <c r="J63" s="1"/>
      <c r="K63" s="1"/>
      <c r="L63" s="1"/>
      <c r="N63" s="90">
        <f>'[8]BD construcción mensual'!BP221</f>
        <v>5.6715377697841722</v>
      </c>
      <c r="O63" s="47">
        <v>44593</v>
      </c>
      <c r="P63" s="48">
        <f t="shared" ref="P63" si="39">+AVERAGE(N52:N63)</f>
        <v>6.5273914469314098</v>
      </c>
    </row>
    <row r="64" spans="1:16" s="42" customFormat="1" x14ac:dyDescent="0.2">
      <c r="A64" s="79"/>
      <c r="E64" s="80"/>
      <c r="F64" s="1"/>
      <c r="G64" s="1"/>
      <c r="H64" s="1"/>
      <c r="I64" s="80"/>
      <c r="J64" s="1"/>
      <c r="K64" s="1"/>
      <c r="L64" s="1"/>
      <c r="N64" s="90">
        <f>'[8]BD construcción mensual'!BP222</f>
        <v>5.8036736641221376</v>
      </c>
      <c r="O64" s="47">
        <v>44621</v>
      </c>
      <c r="P64" s="48">
        <f t="shared" ref="P64" si="40">+AVERAGE(N53:N64)</f>
        <v>6.5738565010667367</v>
      </c>
    </row>
    <row r="65" spans="1:16" s="42" customFormat="1" x14ac:dyDescent="0.2">
      <c r="A65" s="79"/>
      <c r="E65" s="80"/>
      <c r="F65" s="1"/>
      <c r="G65" s="1"/>
      <c r="H65" s="1"/>
      <c r="I65" s="80"/>
      <c r="J65" s="1"/>
      <c r="K65" s="1"/>
      <c r="L65" s="1"/>
      <c r="N65" s="90">
        <f>'[8]BD construcción mensual'!BP223</f>
        <v>5.3644859813084116</v>
      </c>
      <c r="O65" s="47">
        <v>44652</v>
      </c>
      <c r="P65" s="48">
        <f t="shared" ref="P65" si="41">+AVERAGE(N54:N65)</f>
        <v>6.3681312052420163</v>
      </c>
    </row>
    <row r="66" spans="1:16" s="42" customFormat="1" x14ac:dyDescent="0.2">
      <c r="A66" s="79"/>
      <c r="E66" s="80"/>
      <c r="F66" s="1"/>
      <c r="G66" s="1"/>
      <c r="H66" s="1"/>
      <c r="I66" s="80"/>
      <c r="J66" s="1"/>
      <c r="K66" s="1"/>
      <c r="L66" s="1"/>
      <c r="N66" s="90">
        <f>'[8]BD construcción mensual'!BP224</f>
        <v>5.3701725554642561</v>
      </c>
      <c r="O66" s="47">
        <v>44682</v>
      </c>
      <c r="P66" s="48">
        <f t="shared" ref="P66" si="42">+AVERAGE(N55:N66)</f>
        <v>6.1754339446523971</v>
      </c>
    </row>
    <row r="67" spans="1:16" s="42" customFormat="1" x14ac:dyDescent="0.2">
      <c r="A67" s="79"/>
      <c r="E67" s="80"/>
      <c r="F67" s="1"/>
      <c r="G67" s="1"/>
      <c r="H67" s="1"/>
      <c r="I67" s="80"/>
      <c r="J67" s="1"/>
      <c r="K67" s="1"/>
      <c r="L67" s="1"/>
      <c r="N67" s="90">
        <f>'[8]BD construcción mensual'!BP225</f>
        <v>6.5831469052945559</v>
      </c>
      <c r="O67" s="47">
        <v>44713</v>
      </c>
      <c r="P67" s="48">
        <f t="shared" ref="P67" si="43">+AVERAGE(N56:N67)</f>
        <v>6.1579338370760484</v>
      </c>
    </row>
    <row r="68" spans="1:16" s="42" customFormat="1" x14ac:dyDescent="0.2">
      <c r="A68" s="79"/>
      <c r="E68" s="80"/>
      <c r="F68" s="1"/>
      <c r="G68" s="1"/>
      <c r="H68" s="1"/>
      <c r="I68" s="80"/>
      <c r="J68" s="1"/>
      <c r="K68" s="1"/>
      <c r="L68" s="1"/>
      <c r="N68" s="90">
        <f>'[8]BD construcción mensual'!BP226</f>
        <v>7.5098702763677387</v>
      </c>
      <c r="O68" s="47">
        <v>44743</v>
      </c>
      <c r="P68" s="48">
        <f t="shared" ref="P68" si="44">+AVERAGE(N57:N68)</f>
        <v>6.1966509143904256</v>
      </c>
    </row>
    <row r="69" spans="1:16" s="42" customFormat="1" x14ac:dyDescent="0.2">
      <c r="A69" s="79"/>
      <c r="E69" s="80"/>
      <c r="F69" s="1"/>
      <c r="G69" s="1"/>
      <c r="H69" s="1"/>
      <c r="I69" s="80"/>
      <c r="J69" s="1"/>
      <c r="K69" s="1"/>
      <c r="L69" s="1"/>
      <c r="N69" s="90">
        <f>'[8]BD construcción mensual'!BP227</f>
        <v>6.5606021282117828</v>
      </c>
      <c r="O69" s="47">
        <v>44774</v>
      </c>
      <c r="P69" s="48">
        <f t="shared" ref="P69" si="45">+AVERAGE(N58:N69)</f>
        <v>6.2481262066700305</v>
      </c>
    </row>
    <row r="70" spans="1:16" s="42" customFormat="1" x14ac:dyDescent="0.2">
      <c r="A70" s="79"/>
      <c r="E70" s="80"/>
      <c r="F70" s="1"/>
      <c r="G70" s="1"/>
      <c r="H70" s="1"/>
      <c r="I70" s="80"/>
      <c r="J70" s="1"/>
      <c r="K70" s="1"/>
      <c r="L70" s="1"/>
      <c r="N70" s="90">
        <f>'[8]BD construcción mensual'!BP228</f>
        <v>7.8600116414435393</v>
      </c>
      <c r="O70" s="47">
        <v>44805</v>
      </c>
      <c r="P70" s="48">
        <f t="shared" ref="P70" si="46">+AVERAGE(N59:N70)</f>
        <v>6.4500642375908148</v>
      </c>
    </row>
    <row r="71" spans="1:16" s="42" customFormat="1" x14ac:dyDescent="0.2">
      <c r="A71" s="79"/>
      <c r="E71" s="80"/>
      <c r="F71" s="1"/>
      <c r="G71" s="1"/>
      <c r="H71" s="1"/>
      <c r="I71" s="80"/>
      <c r="J71" s="1"/>
      <c r="K71" s="1"/>
      <c r="L71" s="1"/>
      <c r="N71" s="90">
        <f>'[8]BD construcción mensual'!BP229</f>
        <v>7.6285560923242084</v>
      </c>
      <c r="O71" s="47">
        <v>44835</v>
      </c>
      <c r="P71" s="48">
        <f>+AVERAGE(N60:N71)</f>
        <v>6.5608285536477604</v>
      </c>
    </row>
    <row r="72" spans="1:16" s="42" customFormat="1" x14ac:dyDescent="0.2">
      <c r="A72" s="79"/>
      <c r="E72" s="80"/>
      <c r="F72" s="1"/>
      <c r="G72" s="1"/>
      <c r="H72" s="1"/>
      <c r="I72" s="80"/>
      <c r="J72" s="1"/>
      <c r="K72" s="1"/>
      <c r="L72" s="1"/>
      <c r="N72" s="90"/>
      <c r="P72" s="48"/>
    </row>
    <row r="73" spans="1:16" s="42" customFormat="1" x14ac:dyDescent="0.2">
      <c r="A73" s="79"/>
      <c r="E73" s="80"/>
      <c r="F73" s="1"/>
      <c r="G73" s="1"/>
      <c r="H73" s="1"/>
      <c r="I73" s="80"/>
      <c r="J73" s="1"/>
      <c r="K73" s="1"/>
      <c r="L73" s="1"/>
      <c r="N73" s="90"/>
      <c r="P73" s="48"/>
    </row>
    <row r="74" spans="1:16" s="42" customFormat="1" x14ac:dyDescent="0.2">
      <c r="A74" s="79"/>
      <c r="E74" s="80"/>
      <c r="F74" s="1"/>
      <c r="G74" s="1"/>
      <c r="H74" s="1"/>
      <c r="I74" s="80"/>
      <c r="J74" s="1"/>
      <c r="K74" s="1"/>
      <c r="L74" s="1"/>
      <c r="N74" s="90"/>
      <c r="P74" s="48"/>
    </row>
    <row r="75" spans="1:16" s="42" customFormat="1" x14ac:dyDescent="0.2">
      <c r="A75" s="79"/>
      <c r="E75" s="80"/>
      <c r="F75" s="1"/>
      <c r="G75" s="1"/>
      <c r="H75" s="1"/>
      <c r="I75" s="80"/>
      <c r="J75" s="1"/>
      <c r="K75" s="1"/>
      <c r="L75" s="1"/>
      <c r="N75" s="90"/>
      <c r="P75" s="48"/>
    </row>
    <row r="76" spans="1:16" s="42" customFormat="1" x14ac:dyDescent="0.2">
      <c r="A76" s="80"/>
      <c r="E76" s="80"/>
      <c r="F76" s="1"/>
      <c r="G76" s="1"/>
      <c r="H76" s="1"/>
      <c r="I76" s="80"/>
      <c r="J76" s="1"/>
      <c r="K76" s="1"/>
      <c r="L76" s="1"/>
      <c r="N76" s="90"/>
      <c r="P76" s="48"/>
    </row>
    <row r="77" spans="1:16" s="42" customFormat="1" x14ac:dyDescent="0.2">
      <c r="A77" s="80"/>
      <c r="E77" s="80"/>
      <c r="F77" s="1"/>
      <c r="G77" s="1"/>
      <c r="H77" s="1"/>
      <c r="I77" s="80"/>
      <c r="J77" s="1"/>
      <c r="K77" s="1"/>
      <c r="L77" s="1"/>
      <c r="N77" s="90"/>
      <c r="P77" s="48"/>
    </row>
    <row r="78" spans="1:16" s="42" customFormat="1" x14ac:dyDescent="0.2">
      <c r="A78" s="80"/>
      <c r="E78" s="80"/>
      <c r="F78" s="1"/>
      <c r="G78" s="1"/>
      <c r="H78" s="1"/>
      <c r="I78" s="80"/>
      <c r="J78" s="1"/>
      <c r="K78" s="1"/>
      <c r="L78" s="1"/>
      <c r="N78" s="90"/>
      <c r="P78" s="48"/>
    </row>
    <row r="79" spans="1:16" s="42" customFormat="1" x14ac:dyDescent="0.2">
      <c r="A79" s="80"/>
      <c r="E79" s="80"/>
      <c r="F79" s="1"/>
      <c r="G79" s="1"/>
      <c r="H79" s="1"/>
      <c r="I79" s="80"/>
      <c r="J79" s="1"/>
      <c r="K79" s="1"/>
      <c r="L79" s="1"/>
      <c r="N79" s="90"/>
      <c r="P79" s="48"/>
    </row>
    <row r="80" spans="1:16" s="42" customFormat="1" x14ac:dyDescent="0.2">
      <c r="A80" s="80"/>
      <c r="E80" s="80"/>
      <c r="F80" s="1"/>
      <c r="G80" s="1"/>
      <c r="H80" s="1"/>
      <c r="I80" s="80"/>
      <c r="J80" s="1"/>
      <c r="K80" s="1"/>
      <c r="L80" s="1"/>
      <c r="N80" s="90"/>
      <c r="P80" s="48"/>
    </row>
    <row r="81" spans="1:16" s="42" customFormat="1" x14ac:dyDescent="0.2">
      <c r="A81" s="80"/>
      <c r="E81" s="80"/>
      <c r="F81" s="1"/>
      <c r="G81" s="1"/>
      <c r="H81" s="1"/>
      <c r="I81" s="80"/>
      <c r="J81" s="1"/>
      <c r="K81" s="1"/>
      <c r="L81" s="1"/>
      <c r="M81" s="90"/>
      <c r="N81" s="90"/>
      <c r="P81" s="48"/>
    </row>
    <row r="82" spans="1:16" s="42" customFormat="1" x14ac:dyDescent="0.2">
      <c r="A82" s="80"/>
      <c r="E82" s="80"/>
      <c r="F82" s="1"/>
      <c r="G82" s="1"/>
      <c r="H82" s="1"/>
      <c r="I82" s="80"/>
      <c r="J82" s="1"/>
      <c r="K82" s="1"/>
      <c r="L82" s="1"/>
      <c r="N82" s="90"/>
      <c r="P82" s="48"/>
    </row>
    <row r="83" spans="1:16" s="42" customFormat="1" x14ac:dyDescent="0.2">
      <c r="A83" s="80"/>
      <c r="E83" s="80"/>
      <c r="F83" s="1"/>
      <c r="G83" s="1"/>
      <c r="H83" s="1"/>
      <c r="I83" s="80"/>
      <c r="J83" s="1"/>
      <c r="K83" s="1"/>
      <c r="L83" s="1"/>
      <c r="N83" s="90"/>
      <c r="P83" s="48"/>
    </row>
    <row r="84" spans="1:16" s="42" customFormat="1" x14ac:dyDescent="0.2">
      <c r="A84" s="80"/>
      <c r="E84" s="80"/>
      <c r="F84" s="1"/>
      <c r="G84" s="1"/>
      <c r="H84" s="1"/>
      <c r="I84" s="80"/>
      <c r="J84" s="1"/>
      <c r="K84" s="1"/>
      <c r="L84" s="1"/>
      <c r="N84" s="90"/>
      <c r="P84" s="48"/>
    </row>
    <row r="85" spans="1:16" s="42" customFormat="1" x14ac:dyDescent="0.2">
      <c r="A85" s="80"/>
      <c r="E85" s="80"/>
      <c r="F85" s="1"/>
      <c r="G85" s="1"/>
      <c r="H85" s="1"/>
      <c r="I85" s="80"/>
      <c r="J85" s="1"/>
      <c r="K85" s="1"/>
      <c r="L85" s="1"/>
      <c r="N85" s="90"/>
      <c r="P85" s="48"/>
    </row>
    <row r="86" spans="1:16" s="42" customFormat="1" x14ac:dyDescent="0.2">
      <c r="A86" s="80"/>
      <c r="E86" s="80"/>
      <c r="F86" s="1"/>
      <c r="G86" s="1"/>
      <c r="H86" s="1"/>
      <c r="I86" s="80"/>
      <c r="J86" s="1"/>
      <c r="K86" s="1"/>
      <c r="L86" s="1"/>
      <c r="N86" s="90"/>
      <c r="P86" s="48"/>
    </row>
    <row r="87" spans="1:16" s="42" customFormat="1" x14ac:dyDescent="0.2">
      <c r="A87" s="80"/>
      <c r="E87" s="80"/>
      <c r="F87" s="1"/>
      <c r="G87" s="1"/>
      <c r="H87" s="1"/>
      <c r="I87" s="80"/>
      <c r="J87" s="1"/>
      <c r="K87" s="1"/>
      <c r="L87" s="1"/>
      <c r="N87" s="90"/>
      <c r="P87" s="48"/>
    </row>
    <row r="88" spans="1:16" s="42" customFormat="1" x14ac:dyDescent="0.2">
      <c r="A88" s="80"/>
      <c r="E88" s="80"/>
      <c r="F88" s="1"/>
      <c r="G88" s="1"/>
      <c r="H88" s="1"/>
      <c r="I88" s="80"/>
      <c r="J88" s="1"/>
      <c r="K88" s="1"/>
      <c r="L88" s="1"/>
      <c r="N88" s="90"/>
      <c r="P88" s="48"/>
    </row>
    <row r="89" spans="1:16" s="42" customFormat="1" x14ac:dyDescent="0.2">
      <c r="A89" s="80"/>
      <c r="E89" s="80"/>
      <c r="F89" s="1"/>
      <c r="G89" s="1"/>
      <c r="H89" s="1"/>
      <c r="I89" s="80"/>
      <c r="J89" s="1"/>
      <c r="K89" s="1"/>
      <c r="L89" s="1"/>
      <c r="N89" s="90"/>
      <c r="P89" s="48"/>
    </row>
    <row r="90" spans="1:16" s="42" customFormat="1" x14ac:dyDescent="0.2">
      <c r="A90" s="80"/>
      <c r="E90" s="80"/>
      <c r="F90" s="1"/>
      <c r="G90" s="1"/>
      <c r="H90" s="1"/>
      <c r="I90" s="80"/>
      <c r="J90" s="1"/>
      <c r="K90" s="1"/>
      <c r="L90" s="1"/>
      <c r="N90" s="90"/>
      <c r="P90" s="48"/>
    </row>
    <row r="91" spans="1:16" s="42" customFormat="1" x14ac:dyDescent="0.2">
      <c r="A91" s="80"/>
      <c r="E91" s="80"/>
      <c r="F91" s="1"/>
      <c r="G91" s="1"/>
      <c r="H91" s="1"/>
      <c r="I91" s="80"/>
      <c r="J91" s="1"/>
      <c r="K91" s="1"/>
      <c r="L91" s="1"/>
      <c r="N91" s="90"/>
      <c r="P91" s="48"/>
    </row>
    <row r="92" spans="1:16" s="42" customFormat="1" x14ac:dyDescent="0.2">
      <c r="A92" s="80"/>
      <c r="E92" s="80"/>
      <c r="F92" s="1"/>
      <c r="G92" s="1"/>
      <c r="H92" s="1"/>
      <c r="I92" s="80"/>
      <c r="J92" s="1"/>
      <c r="K92" s="1"/>
      <c r="L92" s="1"/>
      <c r="N92" s="90"/>
      <c r="P92" s="48"/>
    </row>
    <row r="93" spans="1:16" s="42" customFormat="1" x14ac:dyDescent="0.2">
      <c r="A93" s="80"/>
      <c r="E93" s="80"/>
      <c r="F93" s="1"/>
      <c r="G93" s="1"/>
      <c r="H93" s="1"/>
      <c r="I93" s="80"/>
      <c r="J93" s="1"/>
      <c r="K93" s="1"/>
      <c r="L93" s="1"/>
      <c r="N93" s="90"/>
      <c r="P93" s="48"/>
    </row>
    <row r="94" spans="1:16" s="42" customFormat="1" x14ac:dyDescent="0.2">
      <c r="A94" s="80"/>
      <c r="E94" s="80"/>
      <c r="F94" s="1"/>
      <c r="G94" s="1"/>
      <c r="H94" s="1"/>
      <c r="I94" s="80"/>
      <c r="J94" s="1"/>
      <c r="K94" s="1"/>
      <c r="L94" s="1"/>
      <c r="N94" s="90"/>
      <c r="P94" s="48"/>
    </row>
    <row r="95" spans="1:16" s="42" customFormat="1" x14ac:dyDescent="0.2">
      <c r="A95" s="80"/>
      <c r="E95" s="80"/>
      <c r="F95" s="1"/>
      <c r="G95" s="1"/>
      <c r="H95" s="1"/>
      <c r="I95" s="80"/>
      <c r="J95" s="1"/>
      <c r="K95" s="1"/>
      <c r="L95" s="1"/>
      <c r="N95" s="90"/>
      <c r="P95" s="48"/>
    </row>
    <row r="96" spans="1:16" s="42" customFormat="1" x14ac:dyDescent="0.2">
      <c r="A96" s="80"/>
      <c r="E96" s="80"/>
      <c r="F96" s="1"/>
      <c r="G96" s="1"/>
      <c r="H96" s="1"/>
      <c r="I96" s="80"/>
      <c r="J96" s="1"/>
      <c r="K96" s="1"/>
      <c r="L96" s="1"/>
      <c r="N96" s="90"/>
      <c r="P96" s="48"/>
    </row>
    <row r="97" spans="1:16" s="42" customFormat="1" x14ac:dyDescent="0.2">
      <c r="A97" s="80"/>
      <c r="E97" s="80"/>
      <c r="F97" s="1"/>
      <c r="G97" s="1"/>
      <c r="H97" s="1"/>
      <c r="I97" s="80"/>
      <c r="J97" s="1"/>
      <c r="K97" s="1"/>
      <c r="L97" s="1"/>
      <c r="N97" s="90"/>
      <c r="P97" s="48"/>
    </row>
    <row r="98" spans="1:16" s="42" customFormat="1" x14ac:dyDescent="0.2">
      <c r="A98" s="80"/>
      <c r="E98" s="80"/>
      <c r="F98" s="1"/>
      <c r="G98" s="1"/>
      <c r="H98" s="1"/>
      <c r="I98" s="80"/>
      <c r="J98" s="1"/>
      <c r="K98" s="1"/>
      <c r="L98" s="1"/>
      <c r="N98" s="90"/>
      <c r="P98" s="48"/>
    </row>
    <row r="99" spans="1:16" s="42" customFormat="1" x14ac:dyDescent="0.2">
      <c r="A99" s="80"/>
      <c r="E99" s="80"/>
      <c r="F99" s="1"/>
      <c r="G99" s="1"/>
      <c r="H99" s="1"/>
      <c r="I99" s="80"/>
      <c r="J99" s="1"/>
      <c r="K99" s="1"/>
      <c r="L99" s="1"/>
      <c r="N99" s="90"/>
      <c r="P99" s="48"/>
    </row>
    <row r="100" spans="1:16" s="42" customFormat="1" x14ac:dyDescent="0.2">
      <c r="A100" s="80"/>
      <c r="E100" s="80"/>
      <c r="F100" s="1"/>
      <c r="G100" s="1"/>
      <c r="H100" s="1"/>
      <c r="I100" s="80"/>
      <c r="J100" s="1"/>
      <c r="K100" s="1"/>
      <c r="L100" s="1"/>
      <c r="N100" s="90"/>
      <c r="P100" s="48"/>
    </row>
    <row r="101" spans="1:16" s="42" customFormat="1" x14ac:dyDescent="0.2">
      <c r="A101" s="80"/>
      <c r="E101" s="80"/>
      <c r="F101" s="1"/>
      <c r="G101" s="1"/>
      <c r="H101" s="1"/>
      <c r="I101" s="80"/>
      <c r="J101" s="1"/>
      <c r="K101" s="1"/>
      <c r="L101" s="1"/>
      <c r="N101" s="90"/>
      <c r="P101" s="48"/>
    </row>
    <row r="102" spans="1:16" s="42" customFormat="1" x14ac:dyDescent="0.2">
      <c r="A102" s="80"/>
      <c r="E102" s="80"/>
      <c r="F102" s="1"/>
      <c r="G102" s="1"/>
      <c r="H102" s="1"/>
      <c r="I102" s="80"/>
      <c r="J102" s="1"/>
      <c r="K102" s="1"/>
      <c r="L102" s="1"/>
      <c r="N102" s="90"/>
      <c r="P102" s="48"/>
    </row>
    <row r="103" spans="1:16" s="42" customFormat="1" x14ac:dyDescent="0.2">
      <c r="A103" s="80"/>
      <c r="E103" s="80"/>
      <c r="F103" s="1"/>
      <c r="G103" s="1"/>
      <c r="H103" s="1"/>
      <c r="I103" s="80"/>
      <c r="J103" s="1"/>
      <c r="K103" s="1"/>
      <c r="L103" s="1"/>
      <c r="N103" s="90"/>
      <c r="P103" s="48"/>
    </row>
    <row r="104" spans="1:16" s="42" customFormat="1" x14ac:dyDescent="0.2">
      <c r="A104" s="80"/>
      <c r="E104" s="80"/>
      <c r="F104" s="1"/>
      <c r="G104" s="1"/>
      <c r="H104" s="1"/>
      <c r="I104" s="80"/>
      <c r="J104" s="1"/>
      <c r="K104" s="1"/>
      <c r="L104" s="1"/>
      <c r="N104" s="90"/>
      <c r="P104" s="48"/>
    </row>
    <row r="105" spans="1:16" s="42" customFormat="1" x14ac:dyDescent="0.2">
      <c r="A105" s="80"/>
      <c r="E105" s="80"/>
      <c r="F105" s="1"/>
      <c r="G105" s="1"/>
      <c r="H105" s="1"/>
      <c r="I105" s="80"/>
      <c r="J105" s="1"/>
      <c r="K105" s="1"/>
      <c r="L105" s="1"/>
    </row>
    <row r="106" spans="1:16" s="42" customFormat="1" x14ac:dyDescent="0.2">
      <c r="A106" s="80"/>
      <c r="E106" s="80"/>
      <c r="F106" s="1"/>
      <c r="G106" s="1"/>
      <c r="H106" s="1"/>
      <c r="I106" s="80"/>
      <c r="J106" s="1"/>
      <c r="K106" s="1"/>
      <c r="L106" s="1"/>
    </row>
    <row r="107" spans="1:16" s="42" customFormat="1" x14ac:dyDescent="0.2">
      <c r="A107" s="80"/>
      <c r="E107" s="80"/>
      <c r="F107" s="1"/>
      <c r="G107" s="1"/>
      <c r="H107" s="1"/>
      <c r="I107" s="80"/>
      <c r="J107" s="1"/>
      <c r="K107" s="1"/>
      <c r="L107" s="1"/>
    </row>
    <row r="108" spans="1:16" s="42" customFormat="1" x14ac:dyDescent="0.2">
      <c r="A108" s="80"/>
      <c r="E108" s="80"/>
      <c r="F108" s="1"/>
      <c r="G108" s="1"/>
      <c r="H108" s="1"/>
      <c r="I108" s="80"/>
      <c r="J108" s="1"/>
      <c r="K108" s="1"/>
      <c r="L108" s="1"/>
    </row>
    <row r="109" spans="1:16" s="42" customFormat="1" x14ac:dyDescent="0.2">
      <c r="A109" s="80"/>
      <c r="E109" s="80"/>
      <c r="F109" s="1"/>
      <c r="G109" s="1"/>
      <c r="H109" s="1"/>
      <c r="I109" s="80"/>
      <c r="J109" s="1"/>
      <c r="K109" s="1"/>
      <c r="L109" s="1"/>
    </row>
    <row r="110" spans="1:16" s="42" customFormat="1" x14ac:dyDescent="0.2">
      <c r="A110" s="80"/>
      <c r="E110" s="80"/>
      <c r="F110" s="1"/>
      <c r="G110" s="1"/>
      <c r="H110" s="1"/>
      <c r="I110" s="80"/>
      <c r="J110" s="1"/>
      <c r="K110" s="1"/>
      <c r="L110" s="1"/>
    </row>
    <row r="111" spans="1:16" s="42" customFormat="1" x14ac:dyDescent="0.2">
      <c r="A111" s="79"/>
      <c r="E111" s="81"/>
      <c r="I111" s="43"/>
      <c r="J111" s="43"/>
      <c r="K111" s="43"/>
      <c r="L111" s="1"/>
    </row>
    <row r="112" spans="1:16" s="42" customFormat="1" x14ac:dyDescent="0.2">
      <c r="A112" s="79"/>
      <c r="E112" s="81"/>
      <c r="I112" s="43"/>
      <c r="J112" s="43"/>
      <c r="K112" s="43"/>
      <c r="L112" s="1"/>
    </row>
    <row r="113" spans="1:16" s="42" customFormat="1" x14ac:dyDescent="0.2">
      <c r="A113" s="79"/>
      <c r="E113" s="81"/>
      <c r="I113" s="43"/>
      <c r="J113" s="43"/>
      <c r="K113" s="43"/>
      <c r="L113" s="1"/>
    </row>
    <row r="114" spans="1:16" s="42" customFormat="1" x14ac:dyDescent="0.2">
      <c r="A114" s="79"/>
      <c r="E114" s="81"/>
      <c r="I114" s="43"/>
      <c r="J114" s="43"/>
      <c r="K114" s="43"/>
      <c r="L114" s="1"/>
    </row>
    <row r="115" spans="1:16" s="42" customFormat="1" x14ac:dyDescent="0.2">
      <c r="A115" s="79"/>
      <c r="E115" s="81"/>
      <c r="I115" s="43"/>
      <c r="J115" s="43"/>
      <c r="K115" s="43"/>
      <c r="L115" s="1"/>
    </row>
    <row r="116" spans="1:16" s="42" customFormat="1" x14ac:dyDescent="0.2">
      <c r="A116" s="79"/>
      <c r="E116" s="81"/>
      <c r="I116" s="43"/>
      <c r="J116" s="43"/>
      <c r="K116" s="43"/>
      <c r="L116" s="1"/>
      <c r="N116" s="90"/>
      <c r="O116" s="47"/>
      <c r="P116" s="48"/>
    </row>
    <row r="117" spans="1:16" s="42" customFormat="1" x14ac:dyDescent="0.2">
      <c r="A117" s="79"/>
      <c r="E117" s="81"/>
      <c r="I117" s="43"/>
      <c r="J117" s="43"/>
      <c r="K117" s="43"/>
      <c r="L117" s="1"/>
      <c r="N117" s="90"/>
      <c r="O117" s="47"/>
      <c r="P117" s="48"/>
    </row>
    <row r="118" spans="1:16" s="42" customFormat="1" x14ac:dyDescent="0.2">
      <c r="A118" s="79"/>
      <c r="I118" s="43"/>
      <c r="J118" s="43"/>
      <c r="K118" s="43"/>
      <c r="L118" s="1"/>
      <c r="N118" s="90"/>
      <c r="O118" s="47"/>
      <c r="P118" s="48"/>
    </row>
    <row r="119" spans="1:16" s="42" customFormat="1" x14ac:dyDescent="0.2">
      <c r="A119" s="79"/>
      <c r="I119" s="43"/>
      <c r="J119" s="43"/>
      <c r="K119" s="43"/>
      <c r="L119" s="1"/>
      <c r="N119" s="90"/>
      <c r="O119" s="47"/>
      <c r="P119" s="48"/>
    </row>
    <row r="120" spans="1:16" s="42" customFormat="1" x14ac:dyDescent="0.2">
      <c r="A120" s="79"/>
      <c r="I120" s="43"/>
      <c r="J120" s="43"/>
      <c r="K120" s="43"/>
      <c r="L120" s="1"/>
      <c r="N120" s="90"/>
      <c r="O120" s="47"/>
      <c r="P120" s="48"/>
    </row>
    <row r="121" spans="1:16" s="42" customFormat="1" x14ac:dyDescent="0.2">
      <c r="A121" s="79"/>
      <c r="I121" s="43"/>
      <c r="J121" s="43"/>
      <c r="K121" s="43"/>
      <c r="L121" s="1"/>
      <c r="N121" s="90"/>
      <c r="O121" s="47"/>
      <c r="P121" s="48"/>
    </row>
    <row r="122" spans="1:16" s="42" customFormat="1" x14ac:dyDescent="0.2">
      <c r="A122" s="79"/>
      <c r="I122" s="43"/>
      <c r="J122" s="43"/>
      <c r="K122" s="43"/>
      <c r="L122" s="1"/>
      <c r="N122" s="90"/>
      <c r="O122" s="47"/>
      <c r="P122" s="48"/>
    </row>
    <row r="123" spans="1:16" s="42" customFormat="1" x14ac:dyDescent="0.2">
      <c r="A123" s="79"/>
      <c r="I123" s="43"/>
      <c r="J123" s="43"/>
      <c r="K123" s="1"/>
      <c r="L123" s="1"/>
      <c r="N123" s="90"/>
      <c r="O123" s="47"/>
      <c r="P123" s="48"/>
    </row>
    <row r="124" spans="1:16" s="42" customFormat="1" x14ac:dyDescent="0.2">
      <c r="A124" s="79"/>
      <c r="I124" s="43"/>
      <c r="J124" s="43"/>
      <c r="K124" s="1"/>
      <c r="L124" s="1"/>
      <c r="N124" s="90"/>
      <c r="O124" s="47"/>
      <c r="P124" s="48"/>
    </row>
    <row r="125" spans="1:16" s="42" customFormat="1" x14ac:dyDescent="0.2">
      <c r="A125" s="79"/>
      <c r="I125" s="43"/>
      <c r="J125" s="43"/>
      <c r="K125" s="1"/>
      <c r="L125" s="1"/>
      <c r="N125" s="90"/>
      <c r="O125" s="47"/>
      <c r="P125" s="48"/>
    </row>
    <row r="126" spans="1:16" s="42" customFormat="1" x14ac:dyDescent="0.2">
      <c r="A126" s="79"/>
      <c r="I126" s="43"/>
      <c r="J126" s="43"/>
      <c r="K126" s="1"/>
      <c r="L126" s="1"/>
      <c r="N126" s="90"/>
      <c r="O126" s="47"/>
      <c r="P126" s="48"/>
    </row>
    <row r="127" spans="1:16" s="42" customFormat="1" x14ac:dyDescent="0.2">
      <c r="A127" s="79"/>
      <c r="I127" s="43"/>
      <c r="J127" s="43"/>
      <c r="K127" s="1"/>
      <c r="L127" s="1"/>
      <c r="N127" s="90"/>
      <c r="O127" s="47"/>
      <c r="P127" s="48"/>
    </row>
    <row r="128" spans="1:16" s="42" customFormat="1" x14ac:dyDescent="0.2">
      <c r="A128" s="79"/>
      <c r="I128" s="43"/>
      <c r="J128" s="43"/>
      <c r="K128" s="1"/>
      <c r="L128" s="1"/>
    </row>
    <row r="129" spans="1:12" s="42" customFormat="1" x14ac:dyDescent="0.2">
      <c r="A129" s="79"/>
      <c r="I129" s="43"/>
      <c r="J129" s="43"/>
      <c r="K129" s="1"/>
      <c r="L129" s="1"/>
    </row>
    <row r="130" spans="1:12" s="42" customFormat="1" x14ac:dyDescent="0.2">
      <c r="A130" s="79"/>
      <c r="I130" s="43"/>
      <c r="J130" s="43"/>
      <c r="K130" s="1"/>
      <c r="L130" s="1"/>
    </row>
    <row r="131" spans="1:12" s="42" customFormat="1" x14ac:dyDescent="0.2">
      <c r="A131" s="79"/>
      <c r="I131" s="43"/>
      <c r="J131" s="43"/>
      <c r="K131" s="1"/>
      <c r="L131" s="1"/>
    </row>
    <row r="132" spans="1:12" s="42" customFormat="1" x14ac:dyDescent="0.2">
      <c r="A132" s="79"/>
      <c r="I132" s="43"/>
      <c r="J132" s="43"/>
      <c r="K132" s="1"/>
      <c r="L132" s="1"/>
    </row>
    <row r="133" spans="1:12" s="42" customFormat="1" x14ac:dyDescent="0.2">
      <c r="A133" s="79"/>
      <c r="I133" s="43"/>
      <c r="J133" s="43"/>
      <c r="K133" s="1"/>
      <c r="L133" s="1"/>
    </row>
    <row r="134" spans="1:12" s="42" customFormat="1" x14ac:dyDescent="0.2">
      <c r="A134" s="79"/>
      <c r="I134" s="43"/>
      <c r="J134" s="43"/>
      <c r="K134" s="1"/>
      <c r="L134" s="1"/>
    </row>
    <row r="135" spans="1:12" s="42" customFormat="1" x14ac:dyDescent="0.2">
      <c r="A135" s="79"/>
      <c r="I135" s="43"/>
      <c r="J135" s="1"/>
      <c r="K135" s="1"/>
      <c r="L135" s="1"/>
    </row>
    <row r="136" spans="1:12" s="42" customFormat="1" x14ac:dyDescent="0.2">
      <c r="A136" s="79"/>
      <c r="I136" s="43"/>
      <c r="J136" s="1"/>
      <c r="K136" s="1"/>
      <c r="L136" s="1"/>
    </row>
    <row r="137" spans="1:12" s="42" customFormat="1" x14ac:dyDescent="0.2">
      <c r="A137" s="79"/>
      <c r="I137" s="43"/>
      <c r="J137" s="1"/>
      <c r="K137" s="1"/>
      <c r="L137" s="1"/>
    </row>
    <row r="138" spans="1:12" s="42" customFormat="1" x14ac:dyDescent="0.2">
      <c r="A138" s="79"/>
      <c r="I138" s="43"/>
      <c r="J138" s="1"/>
      <c r="K138" s="1"/>
      <c r="L138" s="1"/>
    </row>
    <row r="139" spans="1:12" s="42" customFormat="1" x14ac:dyDescent="0.2">
      <c r="A139" s="79"/>
      <c r="I139" s="43"/>
      <c r="J139" s="1"/>
      <c r="K139" s="1"/>
      <c r="L139" s="1"/>
    </row>
    <row r="140" spans="1:12" s="42" customFormat="1" x14ac:dyDescent="0.2">
      <c r="A140" s="79"/>
      <c r="I140" s="43"/>
      <c r="J140" s="1"/>
      <c r="K140" s="1"/>
      <c r="L140" s="1"/>
    </row>
    <row r="141" spans="1:12" s="42" customFormat="1" x14ac:dyDescent="0.2">
      <c r="A141" s="79"/>
      <c r="I141" s="43"/>
      <c r="J141" s="1"/>
      <c r="K141" s="1"/>
      <c r="L141" s="1"/>
    </row>
    <row r="142" spans="1:12" s="42" customFormat="1" x14ac:dyDescent="0.2">
      <c r="A142" s="79"/>
      <c r="I142" s="43"/>
      <c r="J142" s="1"/>
      <c r="K142" s="1"/>
      <c r="L142" s="1"/>
    </row>
    <row r="143" spans="1:12" s="42" customFormat="1" x14ac:dyDescent="0.2">
      <c r="A143" s="79"/>
      <c r="I143" s="43"/>
      <c r="J143" s="1"/>
      <c r="K143" s="1"/>
      <c r="L143" s="1"/>
    </row>
    <row r="144" spans="1:12" s="42" customFormat="1" x14ac:dyDescent="0.2">
      <c r="A144" s="79"/>
      <c r="I144" s="43"/>
      <c r="J144" s="1"/>
      <c r="K144" s="1"/>
      <c r="L144" s="1"/>
    </row>
    <row r="145" spans="1:23" s="42" customFormat="1" x14ac:dyDescent="0.2">
      <c r="A145" s="79"/>
      <c r="I145" s="43"/>
      <c r="J145" s="1"/>
      <c r="K145" s="1"/>
      <c r="L145" s="1"/>
    </row>
    <row r="146" spans="1:23" s="42" customFormat="1" x14ac:dyDescent="0.2">
      <c r="A146" s="79"/>
      <c r="I146" s="43"/>
      <c r="J146" s="1"/>
      <c r="K146" s="1"/>
      <c r="L146" s="1"/>
      <c r="N146" s="81"/>
      <c r="O146" s="81"/>
      <c r="P146" s="81"/>
    </row>
    <row r="147" spans="1:23" s="42" customFormat="1" x14ac:dyDescent="0.2">
      <c r="A147" s="79"/>
      <c r="I147" s="80"/>
      <c r="J147" s="1"/>
      <c r="K147" s="1"/>
      <c r="L147" s="1"/>
      <c r="N147" s="81"/>
      <c r="O147" s="81"/>
      <c r="P147" s="81"/>
    </row>
    <row r="148" spans="1:23" s="42" customFormat="1" x14ac:dyDescent="0.2">
      <c r="A148" s="79"/>
      <c r="I148" s="80"/>
      <c r="J148" s="1"/>
      <c r="K148" s="1"/>
      <c r="L148" s="1"/>
      <c r="N148" s="81"/>
      <c r="O148" s="81"/>
      <c r="P148" s="81"/>
    </row>
    <row r="149" spans="1:23" s="42" customFormat="1" x14ac:dyDescent="0.2">
      <c r="A149" s="79"/>
      <c r="I149" s="80"/>
      <c r="J149" s="1"/>
      <c r="K149" s="1"/>
      <c r="L149" s="1"/>
      <c r="N149" s="81"/>
      <c r="O149" s="81"/>
      <c r="P149" s="81"/>
    </row>
    <row r="150" spans="1:23" s="42" customFormat="1" x14ac:dyDescent="0.2">
      <c r="A150" s="79"/>
      <c r="I150" s="80"/>
      <c r="J150" s="1"/>
      <c r="K150" s="1"/>
      <c r="L150" s="1"/>
      <c r="N150" s="81"/>
      <c r="O150" s="81"/>
      <c r="P150" s="81"/>
    </row>
    <row r="151" spans="1:23" s="42" customFormat="1" x14ac:dyDescent="0.2">
      <c r="A151" s="79"/>
      <c r="I151" s="80"/>
      <c r="J151" s="1"/>
      <c r="K151" s="1"/>
      <c r="L151" s="1"/>
      <c r="N151" s="81"/>
      <c r="O151" s="81"/>
      <c r="P151" s="81"/>
    </row>
    <row r="152" spans="1:23" s="42" customFormat="1" x14ac:dyDescent="0.2">
      <c r="A152" s="79"/>
      <c r="I152" s="80"/>
      <c r="J152" s="1"/>
      <c r="K152" s="1"/>
      <c r="L152" s="1"/>
      <c r="N152" s="81"/>
      <c r="O152" s="81"/>
      <c r="P152" s="81"/>
    </row>
    <row r="153" spans="1:23" s="42" customFormat="1" x14ac:dyDescent="0.2">
      <c r="A153" s="79"/>
      <c r="I153" s="80"/>
      <c r="J153" s="1"/>
      <c r="K153" s="1"/>
      <c r="L153" s="1"/>
      <c r="N153" s="81"/>
      <c r="O153" s="81"/>
      <c r="P153" s="81"/>
    </row>
    <row r="154" spans="1:23" s="42" customFormat="1" x14ac:dyDescent="0.2">
      <c r="A154" s="79"/>
      <c r="I154" s="80"/>
      <c r="J154" s="1"/>
      <c r="K154" s="1"/>
      <c r="L154" s="1"/>
      <c r="N154" s="81"/>
      <c r="O154" s="81"/>
      <c r="P154" s="81"/>
    </row>
    <row r="155" spans="1:23" s="81" customFormat="1" x14ac:dyDescent="0.2">
      <c r="A155" s="79"/>
      <c r="B155" s="42"/>
      <c r="C155" s="42"/>
      <c r="D155" s="42"/>
      <c r="E155" s="42"/>
      <c r="F155" s="42"/>
      <c r="G155" s="42"/>
      <c r="H155" s="42"/>
      <c r="I155" s="80"/>
      <c r="J155" s="1"/>
      <c r="K155" s="1"/>
      <c r="L155" s="1"/>
      <c r="M155" s="42"/>
      <c r="Q155" s="42"/>
      <c r="R155" s="42"/>
      <c r="S155" s="42"/>
      <c r="T155" s="42"/>
      <c r="U155" s="42"/>
      <c r="V155" s="42"/>
      <c r="W155" s="42"/>
    </row>
    <row r="156" spans="1:23" s="78" customFormat="1" x14ac:dyDescent="0.2">
      <c r="A156" s="79"/>
      <c r="B156" s="42"/>
      <c r="C156" s="42"/>
      <c r="D156" s="42"/>
      <c r="E156" s="42"/>
      <c r="F156" s="42"/>
      <c r="G156" s="42"/>
      <c r="H156" s="42"/>
      <c r="I156" s="80"/>
      <c r="J156" s="1"/>
      <c r="K156" s="1"/>
      <c r="L156" s="1"/>
      <c r="M156" s="42"/>
      <c r="N156" s="81"/>
      <c r="O156" s="81"/>
      <c r="P156" s="81"/>
      <c r="Q156" s="42"/>
      <c r="R156" s="42"/>
      <c r="S156" s="42"/>
      <c r="T156" s="42"/>
      <c r="U156" s="42"/>
      <c r="V156" s="42"/>
      <c r="W156" s="42"/>
    </row>
    <row r="157" spans="1:23" s="78" customFormat="1" x14ac:dyDescent="0.2">
      <c r="A157" s="79"/>
      <c r="B157" s="42"/>
      <c r="C157" s="42"/>
      <c r="D157" s="42"/>
      <c r="E157" s="42"/>
      <c r="F157" s="42"/>
      <c r="G157" s="42"/>
      <c r="H157" s="42"/>
      <c r="I157" s="80"/>
      <c r="J157" s="1"/>
      <c r="K157" s="1"/>
      <c r="L157" s="1"/>
      <c r="M157" s="42"/>
      <c r="N157" s="81"/>
      <c r="O157" s="81"/>
      <c r="P157" s="81"/>
      <c r="Q157" s="42"/>
      <c r="R157" s="42"/>
      <c r="S157" s="42"/>
      <c r="T157" s="42"/>
      <c r="U157" s="42"/>
      <c r="V157" s="42"/>
      <c r="W157" s="42"/>
    </row>
    <row r="158" spans="1:23" s="78" customFormat="1" x14ac:dyDescent="0.2">
      <c r="A158" s="79"/>
      <c r="B158" s="81"/>
      <c r="C158" s="81"/>
      <c r="D158" s="81"/>
      <c r="E158" s="42"/>
      <c r="F158" s="42"/>
      <c r="G158" s="42"/>
      <c r="H158" s="42"/>
      <c r="I158" s="80"/>
      <c r="J158" s="80"/>
      <c r="K158" s="80"/>
      <c r="L158" s="1"/>
      <c r="M158" s="42"/>
      <c r="N158" s="81"/>
      <c r="O158" s="81"/>
      <c r="P158" s="81"/>
      <c r="Q158" s="42"/>
      <c r="R158" s="42"/>
      <c r="S158" s="42"/>
      <c r="T158" s="42"/>
      <c r="U158" s="42"/>
      <c r="V158" s="42"/>
      <c r="W158" s="42"/>
    </row>
    <row r="159" spans="1:23" x14ac:dyDescent="0.2">
      <c r="A159" s="79"/>
      <c r="B159" s="78"/>
      <c r="C159" s="78"/>
      <c r="D159" s="78"/>
      <c r="E159" s="42"/>
      <c r="F159" s="42"/>
      <c r="G159" s="1"/>
      <c r="H159" s="1"/>
      <c r="I159" s="80"/>
      <c r="J159" s="77"/>
      <c r="K159" s="77"/>
      <c r="L159" s="1"/>
      <c r="M159" s="42"/>
      <c r="Q159" s="42"/>
    </row>
    <row r="160" spans="1:23" x14ac:dyDescent="0.2">
      <c r="A160" s="83"/>
      <c r="B160" s="78"/>
      <c r="C160" s="78"/>
      <c r="D160" s="78"/>
      <c r="E160" s="42"/>
      <c r="F160" s="42"/>
      <c r="G160" s="1"/>
      <c r="H160" s="1"/>
      <c r="I160" s="80"/>
      <c r="J160" s="77"/>
      <c r="K160" s="77"/>
      <c r="M160" s="42"/>
      <c r="Q160" s="42"/>
    </row>
    <row r="161" spans="1:17" x14ac:dyDescent="0.2">
      <c r="A161" s="83"/>
      <c r="B161" s="78"/>
      <c r="C161" s="78"/>
      <c r="D161" s="78"/>
      <c r="E161" s="42"/>
      <c r="F161" s="42"/>
      <c r="G161" s="1"/>
      <c r="H161" s="1"/>
      <c r="I161" s="80"/>
      <c r="J161" s="77"/>
      <c r="K161" s="77"/>
      <c r="M161" s="42"/>
      <c r="Q161" s="42"/>
    </row>
    <row r="162" spans="1:17" x14ac:dyDescent="0.2">
      <c r="A162" s="83"/>
      <c r="E162" s="42"/>
      <c r="F162" s="42"/>
      <c r="G162" s="3"/>
      <c r="H162" s="3"/>
      <c r="I162" s="82"/>
      <c r="M162" s="42"/>
      <c r="Q162" s="42"/>
    </row>
    <row r="163" spans="1:17" x14ac:dyDescent="0.2">
      <c r="A163" s="83"/>
      <c r="E163" s="42"/>
      <c r="F163" s="42"/>
      <c r="G163" s="3"/>
      <c r="H163" s="3"/>
      <c r="I163" s="82"/>
      <c r="M163" s="42"/>
      <c r="Q163" s="42"/>
    </row>
    <row r="164" spans="1:17" x14ac:dyDescent="0.2">
      <c r="A164" s="83"/>
      <c r="E164" s="42"/>
      <c r="F164" s="42"/>
      <c r="G164" s="3"/>
      <c r="H164" s="3"/>
      <c r="I164" s="82"/>
      <c r="M164" s="42"/>
      <c r="Q164" s="42"/>
    </row>
    <row r="165" spans="1:17" x14ac:dyDescent="0.2">
      <c r="A165" s="83"/>
      <c r="E165" s="42"/>
      <c r="F165" s="42"/>
      <c r="G165" s="3"/>
      <c r="H165" s="3"/>
      <c r="I165" s="82"/>
      <c r="M165" s="42"/>
      <c r="Q165" s="42"/>
    </row>
    <row r="166" spans="1:17" x14ac:dyDescent="0.2">
      <c r="A166" s="83"/>
      <c r="E166" s="42"/>
      <c r="F166" s="42"/>
      <c r="G166" s="3"/>
      <c r="H166" s="3"/>
      <c r="I166" s="82"/>
      <c r="M166" s="42"/>
      <c r="Q166" s="42"/>
    </row>
    <row r="167" spans="1:17" x14ac:dyDescent="0.2">
      <c r="A167" s="83"/>
      <c r="E167" s="42"/>
      <c r="F167" s="42"/>
      <c r="G167" s="3"/>
      <c r="H167" s="3"/>
      <c r="I167" s="82"/>
      <c r="M167" s="42"/>
      <c r="Q167" s="42"/>
    </row>
    <row r="168" spans="1:17" x14ac:dyDescent="0.2">
      <c r="A168" s="83"/>
      <c r="E168" s="42"/>
      <c r="F168" s="42"/>
      <c r="G168" s="3"/>
      <c r="H168" s="3"/>
      <c r="I168" s="82"/>
      <c r="M168" s="42"/>
      <c r="Q168" s="42"/>
    </row>
    <row r="169" spans="1:17" x14ac:dyDescent="0.2">
      <c r="A169" s="83"/>
      <c r="E169" s="42"/>
      <c r="F169" s="42"/>
      <c r="G169" s="3"/>
      <c r="H169" s="3"/>
      <c r="I169" s="82"/>
      <c r="M169" s="42"/>
      <c r="Q169" s="42"/>
    </row>
    <row r="170" spans="1:17" x14ac:dyDescent="0.2">
      <c r="A170" s="83"/>
      <c r="E170" s="42"/>
      <c r="F170" s="42"/>
      <c r="G170" s="3"/>
      <c r="H170" s="3"/>
      <c r="I170" s="82"/>
      <c r="M170" s="42"/>
      <c r="Q170" s="42"/>
    </row>
    <row r="171" spans="1:17" x14ac:dyDescent="0.2">
      <c r="A171" s="83"/>
      <c r="E171" s="42"/>
      <c r="F171" s="3"/>
      <c r="G171" s="3"/>
      <c r="H171" s="3"/>
      <c r="I171" s="82"/>
      <c r="M171" s="42"/>
      <c r="Q171" s="42"/>
    </row>
    <row r="172" spans="1:17" x14ac:dyDescent="0.2">
      <c r="A172" s="83"/>
      <c r="E172" s="42"/>
      <c r="F172" s="3"/>
      <c r="G172" s="3"/>
      <c r="H172" s="3"/>
      <c r="I172" s="82"/>
      <c r="M172" s="42"/>
      <c r="Q172" s="42"/>
    </row>
    <row r="173" spans="1:17" x14ac:dyDescent="0.2">
      <c r="A173" s="83"/>
      <c r="E173" s="42"/>
      <c r="F173" s="3"/>
      <c r="G173" s="3"/>
      <c r="H173" s="3"/>
      <c r="I173" s="82"/>
      <c r="M173" s="42"/>
      <c r="Q173" s="42"/>
    </row>
    <row r="174" spans="1:17" x14ac:dyDescent="0.2">
      <c r="A174" s="83"/>
      <c r="E174" s="42"/>
      <c r="F174" s="3"/>
      <c r="G174" s="3"/>
      <c r="H174" s="3"/>
      <c r="I174" s="82"/>
      <c r="M174" s="42"/>
      <c r="Q174" s="42"/>
    </row>
    <row r="175" spans="1:17" x14ac:dyDescent="0.2">
      <c r="A175" s="83"/>
      <c r="E175" s="42"/>
      <c r="F175" s="3"/>
      <c r="G175" s="3"/>
      <c r="H175" s="3"/>
      <c r="I175" s="82"/>
    </row>
    <row r="176" spans="1:17" x14ac:dyDescent="0.2">
      <c r="A176" s="83"/>
      <c r="E176" s="42"/>
      <c r="F176" s="3"/>
      <c r="G176" s="3"/>
      <c r="H176" s="3"/>
      <c r="I176" s="82"/>
    </row>
    <row r="177" spans="1:9" x14ac:dyDescent="0.2">
      <c r="A177" s="83"/>
      <c r="E177" s="42"/>
      <c r="F177" s="3"/>
      <c r="G177" s="3"/>
      <c r="H177" s="3"/>
      <c r="I177" s="82"/>
    </row>
    <row r="178" spans="1:9" x14ac:dyDescent="0.2">
      <c r="A178" s="83"/>
      <c r="E178" s="3"/>
      <c r="F178" s="3"/>
      <c r="G178" s="3"/>
      <c r="H178" s="3"/>
      <c r="I178" s="82"/>
    </row>
    <row r="179" spans="1:9" x14ac:dyDescent="0.2">
      <c r="A179" s="83"/>
      <c r="E179" s="3"/>
      <c r="F179" s="3"/>
      <c r="G179" s="3"/>
      <c r="H179" s="3"/>
    </row>
    <row r="180" spans="1:9" x14ac:dyDescent="0.2">
      <c r="A180" s="82"/>
      <c r="E180" s="3"/>
      <c r="F180" s="3"/>
      <c r="G180" s="3"/>
      <c r="H180" s="3"/>
    </row>
    <row r="181" spans="1:9" x14ac:dyDescent="0.2">
      <c r="E181" s="3"/>
      <c r="F181" s="3"/>
      <c r="G181" s="3"/>
      <c r="H181" s="3"/>
    </row>
    <row r="182" spans="1:9" x14ac:dyDescent="0.2">
      <c r="E182" s="3"/>
      <c r="F182" s="3"/>
      <c r="G182" s="3"/>
      <c r="H182" s="3"/>
    </row>
    <row r="183" spans="1:9" x14ac:dyDescent="0.2">
      <c r="E183" s="3"/>
      <c r="F183" s="3"/>
      <c r="G183" s="3"/>
      <c r="H183" s="3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47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published="0">
    <tabColor theme="4" tint="-0.499984740745262"/>
  </sheetPr>
  <dimension ref="B2:M17"/>
  <sheetViews>
    <sheetView workbookViewId="0">
      <selection activeCell="N36" sqref="N36"/>
    </sheetView>
  </sheetViews>
  <sheetFormatPr baseColWidth="10" defaultRowHeight="12.75" x14ac:dyDescent="0.2"/>
  <cols>
    <col min="1" max="1" width="11.42578125" style="30"/>
    <col min="2" max="2" width="37.140625" style="30" bestFit="1" customWidth="1"/>
    <col min="3" max="16384" width="11.42578125" style="30"/>
  </cols>
  <sheetData>
    <row r="2" spans="2:13" x14ac:dyDescent="0.2">
      <c r="B2" s="35" t="s">
        <v>82</v>
      </c>
      <c r="C2" s="36" t="s">
        <v>83</v>
      </c>
      <c r="D2" s="37" t="str">
        <f>+IF(C2="I","mayo",IF(C2="II","junio",IF(C2="III","septiembre",IF(C2="IV","diciembre",0))))</f>
        <v>mayo</v>
      </c>
      <c r="E2" s="37" t="str">
        <f>+IF(C2="I","primer",IF(C2="II","segundo",IF(C2="III","tercer",IF(C2="IV","cuarto",0))))</f>
        <v>primer</v>
      </c>
    </row>
    <row r="3" spans="2:13" x14ac:dyDescent="0.2">
      <c r="B3" s="35" t="s">
        <v>84</v>
      </c>
      <c r="C3" s="36">
        <v>1</v>
      </c>
      <c r="D3" s="37" t="str">
        <f>+VLOOKUP(C3,$C$6:$E$17,2,0)</f>
        <v>enero</v>
      </c>
      <c r="E3" s="37"/>
    </row>
    <row r="4" spans="2:13" x14ac:dyDescent="0.2">
      <c r="B4" s="35" t="s">
        <v>85</v>
      </c>
      <c r="C4" s="38">
        <v>2022</v>
      </c>
      <c r="H4" s="30" t="s">
        <v>86</v>
      </c>
    </row>
    <row r="5" spans="2:13" x14ac:dyDescent="0.2">
      <c r="H5" s="30">
        <f>+IF(I5=1,12,IF(I5=2,1,IF(I5=3,2,IF(I5=4,3,I5-1))))</f>
        <v>8</v>
      </c>
      <c r="I5" s="30">
        <f>+IF(J5=1,12,IF(J5=2,1,IF(J5=3,2,IF(J5=4,3,J5-1))))</f>
        <v>9</v>
      </c>
      <c r="J5" s="30">
        <f>+IF(K5=1,12,IF(K5=2,1,IF(K5=3,2,IF(K5=4,3,K5-1))))</f>
        <v>10</v>
      </c>
      <c r="K5" s="30">
        <f>+IF(L5=1,12,IF(L5=2,1,IF(L5=3,2,IF(L5=4,3,L5-1))))</f>
        <v>11</v>
      </c>
      <c r="L5" s="30">
        <f>+IF(M5=1,12,IF(M5=2,1,IF(M5=3,2,IF(M5=4,3,M5-1))))</f>
        <v>12</v>
      </c>
      <c r="M5" s="30">
        <f>+C3</f>
        <v>1</v>
      </c>
    </row>
    <row r="6" spans="2:13" x14ac:dyDescent="0.2">
      <c r="B6" s="30" t="s">
        <v>87</v>
      </c>
      <c r="C6" s="30">
        <v>1</v>
      </c>
      <c r="D6" s="30" t="s">
        <v>87</v>
      </c>
      <c r="E6" s="30" t="s">
        <v>88</v>
      </c>
      <c r="F6" s="30" t="s">
        <v>87</v>
      </c>
      <c r="H6" s="30" t="str">
        <f>+VLOOKUP(H5,$C$6:$E$17,3,0)</f>
        <v>Ago</v>
      </c>
      <c r="I6" s="30" t="str">
        <f t="shared" ref="I6:K6" si="0">+VLOOKUP(I5,$C$6:$E$17,3,0)</f>
        <v>Sep</v>
      </c>
      <c r="J6" s="30" t="str">
        <f t="shared" si="0"/>
        <v>Oct</v>
      </c>
      <c r="K6" s="30" t="str">
        <f t="shared" si="0"/>
        <v>Nov</v>
      </c>
      <c r="L6" s="30" t="str">
        <f>+VLOOKUP(L5,$C$6:$E$17,3,0)</f>
        <v>Dic</v>
      </c>
      <c r="M6" s="30" t="str">
        <f>+VLOOKUP(M5,$C$6:$E$17,3,0)</f>
        <v>Ene</v>
      </c>
    </row>
    <row r="7" spans="2:13" x14ac:dyDescent="0.2">
      <c r="B7" s="30" t="s">
        <v>1</v>
      </c>
      <c r="C7" s="30">
        <v>2</v>
      </c>
      <c r="D7" s="30" t="s">
        <v>1</v>
      </c>
      <c r="E7" s="30" t="s">
        <v>89</v>
      </c>
      <c r="F7" s="30" t="s">
        <v>1</v>
      </c>
      <c r="H7" s="30" t="str">
        <f>+VLOOKUP(H6,$E$6:$F$17,2,0)</f>
        <v>agosto</v>
      </c>
      <c r="I7" s="30" t="str">
        <f t="shared" ref="I7:M7" si="1">+VLOOKUP(I6,$E$6:$F$17,2,0)</f>
        <v>septiembre</v>
      </c>
      <c r="J7" s="30" t="str">
        <f t="shared" si="1"/>
        <v>octubre</v>
      </c>
      <c r="K7" s="30" t="str">
        <f t="shared" si="1"/>
        <v>noviembre</v>
      </c>
      <c r="L7" s="30" t="str">
        <f t="shared" si="1"/>
        <v>diciembre</v>
      </c>
      <c r="M7" s="30" t="str">
        <f t="shared" si="1"/>
        <v>enero</v>
      </c>
    </row>
    <row r="8" spans="2:13" x14ac:dyDescent="0.2">
      <c r="B8" s="30" t="s">
        <v>90</v>
      </c>
      <c r="C8" s="30">
        <v>3</v>
      </c>
      <c r="D8" s="30" t="s">
        <v>90</v>
      </c>
      <c r="E8" s="30" t="s">
        <v>91</v>
      </c>
      <c r="F8" s="30" t="s">
        <v>90</v>
      </c>
    </row>
    <row r="9" spans="2:13" x14ac:dyDescent="0.2">
      <c r="B9" s="30" t="s">
        <v>92</v>
      </c>
      <c r="C9" s="30">
        <v>4</v>
      </c>
      <c r="D9" s="30" t="s">
        <v>92</v>
      </c>
      <c r="E9" s="30" t="s">
        <v>93</v>
      </c>
      <c r="F9" s="30" t="s">
        <v>92</v>
      </c>
    </row>
    <row r="10" spans="2:13" x14ac:dyDescent="0.2">
      <c r="B10" s="30" t="s">
        <v>94</v>
      </c>
      <c r="C10" s="30">
        <v>5</v>
      </c>
      <c r="D10" s="30" t="s">
        <v>94</v>
      </c>
      <c r="E10" s="30" t="s">
        <v>95</v>
      </c>
      <c r="F10" s="30" t="s">
        <v>94</v>
      </c>
    </row>
    <row r="11" spans="2:13" x14ac:dyDescent="0.2">
      <c r="B11" s="30" t="s">
        <v>96</v>
      </c>
      <c r="C11" s="30">
        <v>6</v>
      </c>
      <c r="D11" s="30" t="s">
        <v>96</v>
      </c>
      <c r="E11" s="30" t="s">
        <v>97</v>
      </c>
      <c r="F11" s="30" t="s">
        <v>96</v>
      </c>
    </row>
    <row r="12" spans="2:13" x14ac:dyDescent="0.2">
      <c r="B12" s="30" t="s">
        <v>98</v>
      </c>
      <c r="C12" s="30">
        <v>7</v>
      </c>
      <c r="D12" s="30" t="s">
        <v>98</v>
      </c>
      <c r="E12" s="30" t="s">
        <v>99</v>
      </c>
      <c r="F12" s="30" t="s">
        <v>98</v>
      </c>
    </row>
    <row r="13" spans="2:13" x14ac:dyDescent="0.2">
      <c r="B13" s="30" t="s">
        <v>100</v>
      </c>
      <c r="C13" s="30">
        <v>8</v>
      </c>
      <c r="D13" s="30" t="s">
        <v>100</v>
      </c>
      <c r="E13" s="30" t="s">
        <v>101</v>
      </c>
      <c r="F13" s="30" t="s">
        <v>100</v>
      </c>
    </row>
    <row r="14" spans="2:13" x14ac:dyDescent="0.2">
      <c r="B14" s="30" t="s">
        <v>102</v>
      </c>
      <c r="C14" s="30">
        <v>9</v>
      </c>
      <c r="D14" s="30" t="s">
        <v>102</v>
      </c>
      <c r="E14" s="30" t="s">
        <v>103</v>
      </c>
      <c r="F14" s="30" t="s">
        <v>102</v>
      </c>
    </row>
    <row r="15" spans="2:13" x14ac:dyDescent="0.2">
      <c r="B15" s="30" t="s">
        <v>104</v>
      </c>
      <c r="C15" s="30">
        <v>10</v>
      </c>
      <c r="D15" s="30" t="s">
        <v>104</v>
      </c>
      <c r="E15" s="30" t="s">
        <v>105</v>
      </c>
      <c r="F15" s="30" t="s">
        <v>104</v>
      </c>
    </row>
    <row r="16" spans="2:13" x14ac:dyDescent="0.2">
      <c r="B16" s="30" t="s">
        <v>106</v>
      </c>
      <c r="C16" s="30">
        <v>11</v>
      </c>
      <c r="D16" s="30" t="s">
        <v>106</v>
      </c>
      <c r="E16" s="30" t="s">
        <v>107</v>
      </c>
      <c r="F16" s="30" t="s">
        <v>106</v>
      </c>
    </row>
    <row r="17" spans="2:6" x14ac:dyDescent="0.2">
      <c r="B17" s="30" t="s">
        <v>108</v>
      </c>
      <c r="C17" s="30">
        <v>12</v>
      </c>
      <c r="D17" s="30" t="s">
        <v>108</v>
      </c>
      <c r="E17" s="30" t="s">
        <v>109</v>
      </c>
      <c r="F17" s="30" t="s">
        <v>108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>
    <tabColor theme="4" tint="-0.499984740745262"/>
  </sheetPr>
  <dimension ref="A1:AF56"/>
  <sheetViews>
    <sheetView showGridLines="0" topLeftCell="A2" zoomScaleNormal="100" zoomScaleSheetLayoutView="100" workbookViewId="0">
      <selection activeCell="M4" sqref="M4:U21"/>
    </sheetView>
  </sheetViews>
  <sheetFormatPr baseColWidth="10" defaultRowHeight="12.75" x14ac:dyDescent="0.2"/>
  <cols>
    <col min="1" max="1" width="1.85546875" style="1" customWidth="1"/>
    <col min="2" max="2" width="31.5703125" style="1" customWidth="1"/>
    <col min="3" max="3" width="11.28515625" style="1" bestFit="1" customWidth="1"/>
    <col min="4" max="7" width="8.42578125" style="1" customWidth="1"/>
    <col min="8" max="8" width="7.140625" style="1" bestFit="1" customWidth="1"/>
    <col min="9" max="9" width="9.85546875" style="1" customWidth="1"/>
    <col min="10" max="10" width="11.28515625" style="1" bestFit="1" customWidth="1"/>
    <col min="11" max="11" width="9.85546875" style="1" customWidth="1"/>
    <col min="12" max="12" width="1.7109375" style="1" customWidth="1"/>
    <col min="13" max="18" width="11.42578125" style="42"/>
    <col min="19" max="19" width="14.5703125" style="42" bestFit="1" customWidth="1"/>
    <col min="20" max="16384" width="11.42578125" style="42"/>
  </cols>
  <sheetData>
    <row r="1" spans="1:32" ht="36.75" customHeight="1" x14ac:dyDescent="0.2">
      <c r="A1" s="155"/>
      <c r="B1" s="156"/>
      <c r="C1" s="156"/>
      <c r="D1" s="156"/>
      <c r="E1" s="156"/>
      <c r="F1" s="156"/>
      <c r="G1" s="156"/>
      <c r="H1" s="156"/>
      <c r="I1" s="157"/>
      <c r="J1" s="156"/>
      <c r="K1" s="156"/>
      <c r="L1" s="158"/>
    </row>
    <row r="2" spans="1:32" x14ac:dyDescent="0.2">
      <c r="A2" s="15"/>
      <c r="B2" s="20"/>
      <c r="C2" s="20"/>
      <c r="D2" s="20"/>
      <c r="E2" s="20"/>
      <c r="F2" s="20"/>
      <c r="G2" s="20"/>
      <c r="H2" s="20"/>
      <c r="J2" s="20"/>
      <c r="K2" s="20"/>
      <c r="L2" s="159"/>
    </row>
    <row r="3" spans="1:32" x14ac:dyDescent="0.2">
      <c r="A3" s="15"/>
      <c r="B3" s="20"/>
      <c r="C3" s="20"/>
      <c r="D3" s="20"/>
      <c r="E3" s="20"/>
      <c r="F3" s="20"/>
      <c r="G3" s="20"/>
      <c r="H3" s="20"/>
      <c r="J3" s="20"/>
      <c r="K3" s="20"/>
      <c r="L3" s="159"/>
    </row>
    <row r="4" spans="1:32" x14ac:dyDescent="0.2">
      <c r="A4" s="15"/>
      <c r="B4" s="20"/>
      <c r="C4" s="20"/>
      <c r="D4" s="20"/>
      <c r="E4" s="20"/>
      <c r="F4" s="20"/>
      <c r="G4" s="20"/>
      <c r="H4" s="20"/>
      <c r="J4" s="20"/>
      <c r="K4" s="20"/>
      <c r="L4" s="93"/>
      <c r="M4" s="81"/>
      <c r="N4" s="81"/>
      <c r="O4" s="81"/>
      <c r="P4" s="81"/>
      <c r="Q4" s="81"/>
      <c r="R4" s="81"/>
      <c r="S4" s="81"/>
      <c r="T4" s="81"/>
      <c r="U4" s="81"/>
    </row>
    <row r="5" spans="1:32" x14ac:dyDescent="0.2">
      <c r="A5" s="15"/>
      <c r="B5" s="20"/>
      <c r="C5" s="20"/>
      <c r="D5" s="20"/>
      <c r="E5" s="20"/>
      <c r="F5" s="20"/>
      <c r="G5" s="20"/>
      <c r="H5" s="20"/>
      <c r="I5" s="20"/>
      <c r="J5" s="20"/>
      <c r="K5" s="20"/>
      <c r="L5" s="93"/>
      <c r="M5" s="81"/>
      <c r="N5" s="168"/>
      <c r="O5" s="168"/>
      <c r="P5" s="168"/>
      <c r="Q5" s="81"/>
      <c r="R5" s="81"/>
      <c r="S5" s="81"/>
      <c r="T5" s="81"/>
      <c r="U5" s="81"/>
    </row>
    <row r="6" spans="1:32" x14ac:dyDescent="0.2">
      <c r="A6" s="15"/>
      <c r="B6" s="20"/>
      <c r="C6" s="20"/>
      <c r="D6" s="20"/>
      <c r="E6" s="20"/>
      <c r="F6" s="20"/>
      <c r="G6" s="20"/>
      <c r="H6" s="20"/>
      <c r="I6" s="20"/>
      <c r="J6" s="20"/>
      <c r="K6" s="20"/>
      <c r="L6" s="93"/>
      <c r="M6" s="81"/>
      <c r="N6" s="168"/>
      <c r="O6" s="168"/>
      <c r="P6" s="168"/>
      <c r="Q6" s="81"/>
      <c r="R6" s="81"/>
      <c r="S6" s="124"/>
      <c r="T6" s="124"/>
      <c r="U6" s="124"/>
      <c r="V6" s="125"/>
      <c r="W6" s="125"/>
      <c r="X6" s="125"/>
    </row>
    <row r="7" spans="1:32" ht="15" customHeight="1" x14ac:dyDescent="0.2">
      <c r="B7" s="25"/>
      <c r="C7" s="348" t="s">
        <v>28</v>
      </c>
      <c r="D7" s="348"/>
      <c r="E7" s="348"/>
      <c r="F7" s="348"/>
      <c r="G7" s="348"/>
      <c r="H7" s="348"/>
      <c r="I7" s="348"/>
      <c r="J7" s="348"/>
      <c r="K7" s="348"/>
      <c r="L7" s="215"/>
      <c r="M7" s="81"/>
      <c r="N7" s="168"/>
      <c r="O7" s="168"/>
      <c r="P7" s="168"/>
      <c r="Q7" s="81"/>
      <c r="R7" s="81"/>
      <c r="S7" s="124"/>
      <c r="T7" s="124"/>
      <c r="U7" s="124"/>
      <c r="V7" s="125"/>
      <c r="W7" s="125"/>
      <c r="X7" s="125"/>
    </row>
    <row r="8" spans="1:32" ht="15" customHeight="1" x14ac:dyDescent="0.2">
      <c r="B8" s="25"/>
      <c r="C8" s="348" t="s">
        <v>29</v>
      </c>
      <c r="D8" s="348"/>
      <c r="E8" s="348"/>
      <c r="F8" s="348"/>
      <c r="G8" s="348"/>
      <c r="H8" s="348"/>
      <c r="I8" s="348"/>
      <c r="J8" s="348"/>
      <c r="K8" s="348"/>
      <c r="L8" s="215"/>
      <c r="M8" s="81"/>
      <c r="N8" s="168"/>
      <c r="O8" s="168"/>
      <c r="P8" s="168"/>
      <c r="Q8" s="81"/>
      <c r="R8" s="81"/>
      <c r="S8" s="124"/>
      <c r="T8" s="124"/>
      <c r="U8" s="124"/>
      <c r="V8" s="125"/>
      <c r="W8" s="125"/>
      <c r="X8" s="169"/>
      <c r="Y8" s="169"/>
      <c r="Z8" s="125"/>
    </row>
    <row r="9" spans="1:32" ht="15" customHeight="1" x14ac:dyDescent="0.2">
      <c r="B9" s="25"/>
      <c r="C9" s="348" t="s">
        <v>205</v>
      </c>
      <c r="D9" s="348"/>
      <c r="E9" s="348"/>
      <c r="F9" s="348"/>
      <c r="G9" s="348"/>
      <c r="H9" s="348"/>
      <c r="I9" s="348"/>
      <c r="J9" s="348"/>
      <c r="K9" s="348"/>
      <c r="L9" s="215"/>
      <c r="M9" s="81"/>
      <c r="N9" s="168"/>
      <c r="O9" s="168"/>
      <c r="P9" s="168"/>
      <c r="Q9" s="81"/>
      <c r="R9" s="81"/>
      <c r="S9" s="81"/>
      <c r="T9" s="81"/>
      <c r="U9" s="124"/>
      <c r="V9" s="125"/>
      <c r="W9" s="125"/>
      <c r="X9" s="169"/>
      <c r="Y9" s="169"/>
      <c r="Z9" s="125"/>
    </row>
    <row r="10" spans="1:32" x14ac:dyDescent="0.2">
      <c r="A10" s="15"/>
      <c r="B10" s="20"/>
      <c r="C10" s="23"/>
      <c r="D10" s="23"/>
      <c r="E10" s="23"/>
      <c r="F10" s="23"/>
      <c r="G10" s="23"/>
      <c r="H10" s="23"/>
      <c r="I10" s="20"/>
      <c r="J10" s="20"/>
      <c r="K10" s="20"/>
      <c r="L10" s="93"/>
      <c r="M10" s="81"/>
      <c r="N10" s="168"/>
      <c r="O10" s="168"/>
      <c r="P10" s="168"/>
      <c r="Q10" s="81"/>
      <c r="R10" s="81"/>
      <c r="S10" s="81"/>
      <c r="T10" s="81"/>
      <c r="U10" s="124"/>
      <c r="V10" s="125"/>
      <c r="W10" s="125"/>
      <c r="X10" s="125"/>
      <c r="Y10" s="125"/>
      <c r="Z10" s="125"/>
    </row>
    <row r="11" spans="1:32" ht="15" customHeight="1" x14ac:dyDescent="0.2">
      <c r="A11" s="15"/>
      <c r="C11" s="358" t="s">
        <v>30</v>
      </c>
      <c r="D11" s="358"/>
      <c r="E11" s="358"/>
      <c r="F11" s="358"/>
      <c r="G11" s="358"/>
      <c r="H11" s="358"/>
      <c r="I11" s="170"/>
      <c r="J11" s="170"/>
      <c r="K11" s="42"/>
      <c r="L11" s="93"/>
      <c r="M11" s="81"/>
      <c r="N11" s="168"/>
      <c r="O11" s="168"/>
      <c r="P11" s="168"/>
      <c r="Q11" s="81"/>
      <c r="R11" s="81"/>
      <c r="S11" s="81"/>
      <c r="T11" s="81"/>
      <c r="U11" s="315"/>
      <c r="V11" s="153"/>
      <c r="W11" s="153"/>
      <c r="X11" s="153"/>
      <c r="Y11" s="153"/>
      <c r="Z11" s="153"/>
      <c r="AA11" s="153"/>
    </row>
    <row r="12" spans="1:32" ht="30" customHeight="1" x14ac:dyDescent="0.2">
      <c r="A12" s="15"/>
      <c r="C12" s="23">
        <v>2017</v>
      </c>
      <c r="D12" s="23">
        <v>2018</v>
      </c>
      <c r="E12" s="23">
        <v>2019</v>
      </c>
      <c r="F12" s="23">
        <v>2020</v>
      </c>
      <c r="G12" s="23">
        <v>2021</v>
      </c>
      <c r="H12" s="23">
        <v>2022</v>
      </c>
      <c r="I12" s="350" t="s">
        <v>227</v>
      </c>
      <c r="J12" s="344" t="s">
        <v>138</v>
      </c>
      <c r="K12" s="170" t="s">
        <v>230</v>
      </c>
      <c r="L12" s="93"/>
      <c r="M12" s="81"/>
      <c r="N12" s="81"/>
      <c r="O12" s="81"/>
      <c r="P12" s="81"/>
      <c r="Q12" s="81"/>
      <c r="R12" s="81"/>
      <c r="S12" s="81"/>
      <c r="T12" s="81"/>
      <c r="U12" s="81"/>
    </row>
    <row r="13" spans="1:32" ht="12" customHeight="1" x14ac:dyDescent="0.2">
      <c r="A13" s="15"/>
      <c r="C13" s="23"/>
      <c r="D13" s="23"/>
      <c r="E13" s="23"/>
      <c r="F13" s="23"/>
      <c r="G13" s="23"/>
      <c r="H13" s="23"/>
      <c r="I13" s="350"/>
      <c r="J13" s="359"/>
      <c r="K13" s="23"/>
      <c r="L13" s="93"/>
      <c r="M13" s="81"/>
      <c r="N13" s="288">
        <v>2017</v>
      </c>
      <c r="O13" s="288">
        <v>2018</v>
      </c>
      <c r="P13" s="288">
        <v>2019</v>
      </c>
      <c r="Q13" s="288">
        <v>2020</v>
      </c>
      <c r="R13" s="288">
        <v>2021</v>
      </c>
      <c r="S13" s="288">
        <v>2022</v>
      </c>
      <c r="T13" s="81"/>
      <c r="U13" s="280"/>
      <c r="V13" s="23"/>
      <c r="W13" s="23"/>
      <c r="X13" s="23"/>
      <c r="Y13" s="23"/>
      <c r="Z13" s="23"/>
      <c r="AA13" s="23"/>
      <c r="AB13" s="23"/>
      <c r="AC13" s="23"/>
      <c r="AD13" s="23"/>
      <c r="AE13" s="23"/>
    </row>
    <row r="14" spans="1:32" ht="15" x14ac:dyDescent="0.2">
      <c r="A14" s="15"/>
      <c r="B14" s="162" t="s">
        <v>31</v>
      </c>
      <c r="C14" s="172">
        <v>3824.1390000000006</v>
      </c>
      <c r="D14" s="172">
        <v>3850.1526666666668</v>
      </c>
      <c r="E14" s="172">
        <v>3957.1779999999999</v>
      </c>
      <c r="F14" s="172">
        <v>3589.9799999999996</v>
      </c>
      <c r="G14" s="172">
        <v>3684.6336316666675</v>
      </c>
      <c r="H14" s="173">
        <v>3933.2673333333332</v>
      </c>
      <c r="I14" s="174">
        <v>6.747854102232731</v>
      </c>
      <c r="J14" s="174">
        <v>248.63370166666573</v>
      </c>
      <c r="K14" s="175">
        <v>100</v>
      </c>
      <c r="L14" s="93"/>
      <c r="M14" s="355" t="s">
        <v>32</v>
      </c>
      <c r="N14" s="289">
        <v>3824139.0000000005</v>
      </c>
      <c r="O14" s="289">
        <v>3850152.666666667</v>
      </c>
      <c r="P14" s="289">
        <v>3957178</v>
      </c>
      <c r="Q14" s="289">
        <v>3589979.9999999995</v>
      </c>
      <c r="R14" s="289">
        <v>3684633.6316666673</v>
      </c>
      <c r="S14" s="290">
        <v>3933267.333333333</v>
      </c>
      <c r="T14" s="124"/>
      <c r="U14" s="338"/>
      <c r="V14" s="327"/>
      <c r="W14" s="327"/>
      <c r="X14" s="327"/>
      <c r="Y14" s="327"/>
      <c r="Z14" s="327"/>
      <c r="AA14" s="328"/>
      <c r="AB14" s="328"/>
      <c r="AC14" s="328"/>
      <c r="AD14" s="328"/>
      <c r="AE14" s="328"/>
      <c r="AF14" s="328"/>
    </row>
    <row r="15" spans="1:32" ht="15" x14ac:dyDescent="0.2">
      <c r="A15" s="15"/>
      <c r="B15" s="1" t="s">
        <v>141</v>
      </c>
      <c r="C15" s="172">
        <v>241.46666666666667</v>
      </c>
      <c r="D15" s="172">
        <v>235.86366666666663</v>
      </c>
      <c r="E15" s="172">
        <v>295.41399999999999</v>
      </c>
      <c r="F15" s="172">
        <v>232.41800000000001</v>
      </c>
      <c r="G15" s="172">
        <v>201.06721533333334</v>
      </c>
      <c r="H15" s="173">
        <v>159.98566666666667</v>
      </c>
      <c r="I15" s="165">
        <v>-20.431748954478145</v>
      </c>
      <c r="J15" s="165">
        <v>-41.081548666666663</v>
      </c>
      <c r="K15" s="176">
        <v>4.0675004546686466</v>
      </c>
      <c r="L15" s="93"/>
      <c r="M15" s="355"/>
      <c r="N15" s="289">
        <v>241466.66666666666</v>
      </c>
      <c r="O15" s="289">
        <v>235863.66666666663</v>
      </c>
      <c r="P15" s="289">
        <v>295414</v>
      </c>
      <c r="Q15" s="289">
        <v>232418</v>
      </c>
      <c r="R15" s="289">
        <v>201067.21533333333</v>
      </c>
      <c r="S15" s="290">
        <v>159985.66666666669</v>
      </c>
      <c r="T15" s="124"/>
      <c r="U15" s="338"/>
      <c r="V15" s="327"/>
      <c r="W15" s="327"/>
      <c r="X15" s="327"/>
      <c r="Y15" s="327"/>
      <c r="Z15" s="327"/>
      <c r="AA15" s="328"/>
      <c r="AB15" s="328"/>
      <c r="AC15" s="328"/>
      <c r="AD15" s="328"/>
      <c r="AE15" s="328"/>
      <c r="AF15" s="328"/>
    </row>
    <row r="16" spans="1:32" ht="15" x14ac:dyDescent="0.2">
      <c r="A16" s="15"/>
      <c r="B16" s="1" t="s">
        <v>33</v>
      </c>
      <c r="C16" s="172">
        <v>108.17966666666666</v>
      </c>
      <c r="D16" s="172">
        <v>108.19566666666667</v>
      </c>
      <c r="E16" s="172">
        <v>112.11099999999999</v>
      </c>
      <c r="F16" s="172">
        <v>94.052999999999997</v>
      </c>
      <c r="G16" s="172">
        <v>40.727762333333338</v>
      </c>
      <c r="H16" s="173">
        <v>67.500666666666675</v>
      </c>
      <c r="I16" s="177">
        <v>65.736251636445161</v>
      </c>
      <c r="J16" s="177">
        <v>26.772904333333337</v>
      </c>
      <c r="K16" s="178">
        <v>1.7161474404401027</v>
      </c>
      <c r="L16" s="93"/>
      <c r="M16" s="355"/>
      <c r="N16" s="289">
        <v>108179.66666666666</v>
      </c>
      <c r="O16" s="289">
        <v>108195.66666666667</v>
      </c>
      <c r="P16" s="289">
        <v>112110.99999999999</v>
      </c>
      <c r="Q16" s="289">
        <v>94053</v>
      </c>
      <c r="R16" s="289">
        <v>40727.762333333339</v>
      </c>
      <c r="S16" s="290">
        <v>67500.666666666672</v>
      </c>
      <c r="T16" s="124"/>
      <c r="U16" s="338"/>
      <c r="V16" s="327"/>
      <c r="W16" s="327"/>
      <c r="X16" s="327"/>
      <c r="Y16" s="327"/>
      <c r="Z16" s="327"/>
      <c r="AA16" s="328"/>
      <c r="AB16" s="328"/>
      <c r="AC16" s="328"/>
      <c r="AD16" s="328"/>
      <c r="AE16" s="328"/>
      <c r="AF16" s="328"/>
    </row>
    <row r="17" spans="1:32" x14ac:dyDescent="0.2">
      <c r="A17" s="15"/>
      <c r="B17" s="162"/>
      <c r="C17" s="179"/>
      <c r="D17" s="179"/>
      <c r="E17" s="179"/>
      <c r="F17" s="179"/>
      <c r="G17" s="179"/>
      <c r="H17" s="220"/>
      <c r="I17" s="180"/>
      <c r="J17" s="180"/>
      <c r="K17" s="180"/>
      <c r="L17" s="93"/>
      <c r="M17" s="81"/>
      <c r="N17" s="290"/>
      <c r="O17" s="290"/>
      <c r="P17" s="290"/>
      <c r="Q17" s="290"/>
      <c r="R17" s="124"/>
      <c r="S17" s="290" t="s">
        <v>206</v>
      </c>
      <c r="T17" s="81"/>
      <c r="U17" s="318"/>
      <c r="V17" s="329"/>
      <c r="W17" s="329"/>
      <c r="X17" s="329"/>
      <c r="Y17" s="329"/>
      <c r="Z17" s="329"/>
      <c r="AA17" s="253"/>
      <c r="AB17" s="253"/>
      <c r="AC17" s="253"/>
      <c r="AD17" s="253"/>
      <c r="AE17" s="253"/>
      <c r="AF17" s="328"/>
    </row>
    <row r="18" spans="1:32" ht="15" x14ac:dyDescent="0.2">
      <c r="A18" s="15"/>
      <c r="B18" s="162" t="s">
        <v>34</v>
      </c>
      <c r="C18" s="181">
        <v>9873.2806666666675</v>
      </c>
      <c r="D18" s="181">
        <v>9975.9609999999993</v>
      </c>
      <c r="E18" s="181">
        <v>10161.370000000001</v>
      </c>
      <c r="F18" s="181">
        <v>9327.5613333333331</v>
      </c>
      <c r="G18" s="181">
        <v>9739.2471079999996</v>
      </c>
      <c r="H18" s="173">
        <v>10682.913666666665</v>
      </c>
      <c r="I18" s="174">
        <v>9.6893173384164477</v>
      </c>
      <c r="J18" s="174">
        <v>943.66655866666588</v>
      </c>
      <c r="K18" s="175">
        <v>100</v>
      </c>
      <c r="L18" s="93"/>
      <c r="M18" s="355" t="s">
        <v>35</v>
      </c>
      <c r="N18" s="289">
        <v>9873280.6666666679</v>
      </c>
      <c r="O18" s="289">
        <v>9975961</v>
      </c>
      <c r="P18" s="289">
        <v>10161370</v>
      </c>
      <c r="Q18" s="289">
        <v>9327561.333333334</v>
      </c>
      <c r="R18" s="289">
        <v>9739247.1079999991</v>
      </c>
      <c r="S18" s="291">
        <v>10682913.666666666</v>
      </c>
      <c r="T18" s="124"/>
      <c r="U18" s="338"/>
      <c r="V18" s="327"/>
      <c r="W18" s="327"/>
      <c r="X18" s="327"/>
      <c r="Y18" s="327"/>
      <c r="Z18" s="327"/>
      <c r="AA18" s="328"/>
      <c r="AB18" s="328"/>
      <c r="AC18" s="328"/>
      <c r="AD18" s="328"/>
      <c r="AE18" s="328"/>
      <c r="AF18" s="328"/>
    </row>
    <row r="19" spans="1:32" ht="15" x14ac:dyDescent="0.2">
      <c r="A19" s="15"/>
      <c r="B19" s="1" t="s">
        <v>141</v>
      </c>
      <c r="C19" s="181">
        <v>725.125</v>
      </c>
      <c r="D19" s="181">
        <v>722.55066666666664</v>
      </c>
      <c r="E19" s="181">
        <v>776.80099999999993</v>
      </c>
      <c r="F19" s="181">
        <v>670.5286666666666</v>
      </c>
      <c r="G19" s="181">
        <v>691.87266666666665</v>
      </c>
      <c r="H19" s="173">
        <v>663.08866666666665</v>
      </c>
      <c r="I19" s="165">
        <v>-4.1603031000887469</v>
      </c>
      <c r="J19" s="165">
        <v>-28.783999999999992</v>
      </c>
      <c r="K19" s="176">
        <v>6.2070020160854371</v>
      </c>
      <c r="L19" s="93"/>
      <c r="M19" s="355"/>
      <c r="N19" s="289">
        <v>725125</v>
      </c>
      <c r="O19" s="289">
        <v>722550.66666666663</v>
      </c>
      <c r="P19" s="289">
        <v>776800.99999999988</v>
      </c>
      <c r="Q19" s="289">
        <v>670528.66666666663</v>
      </c>
      <c r="R19" s="289">
        <v>691872.66666666663</v>
      </c>
      <c r="S19" s="290">
        <v>663088.66666666663</v>
      </c>
      <c r="T19" s="124"/>
      <c r="U19" s="338"/>
      <c r="V19" s="327"/>
      <c r="W19" s="327"/>
      <c r="X19" s="327"/>
      <c r="Y19" s="327"/>
      <c r="Z19" s="327"/>
      <c r="AA19" s="328"/>
      <c r="AB19" s="328"/>
      <c r="AC19" s="328"/>
      <c r="AD19" s="328"/>
      <c r="AE19" s="328"/>
      <c r="AF19" s="328"/>
    </row>
    <row r="20" spans="1:32" ht="15" x14ac:dyDescent="0.2">
      <c r="A20" s="15"/>
      <c r="B20" s="1" t="s">
        <v>33</v>
      </c>
      <c r="C20" s="181">
        <v>205.82733333333331</v>
      </c>
      <c r="D20" s="181">
        <v>216.12100000000004</v>
      </c>
      <c r="E20" s="181">
        <v>219.55433333333326</v>
      </c>
      <c r="F20" s="181">
        <v>195.60000000000005</v>
      </c>
      <c r="G20" s="181">
        <v>120.63633333333333</v>
      </c>
      <c r="H20" s="173">
        <v>178.68933333333334</v>
      </c>
      <c r="I20" s="177">
        <v>48.122318041275577</v>
      </c>
      <c r="J20" s="177">
        <v>58.053000000000011</v>
      </c>
      <c r="K20" s="178">
        <v>1.6726647702011137</v>
      </c>
      <c r="L20" s="93"/>
      <c r="M20" s="355"/>
      <c r="N20" s="289">
        <v>205827.33333333331</v>
      </c>
      <c r="O20" s="289">
        <v>216121.00000000003</v>
      </c>
      <c r="P20" s="289">
        <v>219554.33333333326</v>
      </c>
      <c r="Q20" s="289">
        <v>195600.00000000006</v>
      </c>
      <c r="R20" s="289">
        <v>120636.33333333333</v>
      </c>
      <c r="S20" s="290">
        <v>178689.33333333334</v>
      </c>
      <c r="T20" s="124"/>
      <c r="U20" s="338"/>
      <c r="V20" s="327"/>
      <c r="W20" s="327"/>
      <c r="X20" s="327"/>
      <c r="Y20" s="327"/>
      <c r="Z20" s="327"/>
      <c r="AA20" s="328"/>
      <c r="AB20" s="328"/>
      <c r="AC20" s="328"/>
      <c r="AD20" s="328"/>
      <c r="AE20" s="328"/>
      <c r="AF20" s="328"/>
    </row>
    <row r="21" spans="1:32" ht="12" customHeight="1" x14ac:dyDescent="0.2">
      <c r="A21" s="15"/>
      <c r="C21" s="143"/>
      <c r="D21" s="143"/>
      <c r="E21" s="143"/>
      <c r="F21" s="143"/>
      <c r="G21" s="143"/>
      <c r="H21" s="89"/>
      <c r="I21" s="144"/>
      <c r="J21" s="144"/>
      <c r="K21" s="144"/>
      <c r="L21" s="93"/>
      <c r="M21" s="81"/>
      <c r="N21" s="290"/>
      <c r="O21" s="290"/>
      <c r="P21" s="290"/>
      <c r="Q21" s="290"/>
      <c r="R21" s="290"/>
      <c r="S21" s="81"/>
      <c r="T21" s="81"/>
      <c r="U21" s="81"/>
    </row>
    <row r="22" spans="1:32" ht="12" customHeight="1" x14ac:dyDescent="0.2">
      <c r="A22" s="15"/>
      <c r="C22" s="143"/>
      <c r="D22" s="143"/>
      <c r="E22" s="143"/>
      <c r="F22" s="143"/>
      <c r="G22" s="143"/>
      <c r="H22" s="89"/>
      <c r="I22" s="144"/>
      <c r="J22" s="144"/>
      <c r="K22" s="144"/>
      <c r="L22" s="93"/>
      <c r="N22" s="171"/>
      <c r="O22" s="171"/>
      <c r="P22" s="171"/>
      <c r="Q22" s="171"/>
      <c r="R22" s="171"/>
    </row>
    <row r="23" spans="1:32" x14ac:dyDescent="0.2">
      <c r="A23" s="356" t="s">
        <v>36</v>
      </c>
      <c r="B23" s="347"/>
      <c r="C23" s="347"/>
      <c r="D23" s="347"/>
      <c r="E23" s="347"/>
      <c r="F23" s="347" t="s">
        <v>37</v>
      </c>
      <c r="G23" s="347"/>
      <c r="H23" s="347"/>
      <c r="I23" s="347"/>
      <c r="J23" s="347"/>
      <c r="K23" s="347"/>
      <c r="L23" s="93"/>
      <c r="N23" s="171"/>
      <c r="O23" s="171"/>
      <c r="P23" s="171"/>
      <c r="Q23" s="171"/>
      <c r="R23" s="171"/>
    </row>
    <row r="24" spans="1:32" x14ac:dyDescent="0.2">
      <c r="A24" s="357" t="s">
        <v>38</v>
      </c>
      <c r="B24" s="343"/>
      <c r="C24" s="343"/>
      <c r="D24" s="343"/>
      <c r="E24" s="343"/>
      <c r="F24" s="354" t="s">
        <v>39</v>
      </c>
      <c r="G24" s="354"/>
      <c r="H24" s="354"/>
      <c r="I24" s="354"/>
      <c r="J24" s="354"/>
      <c r="K24" s="354"/>
      <c r="L24" s="93"/>
      <c r="N24" s="171"/>
      <c r="O24" s="171"/>
      <c r="P24" s="171"/>
      <c r="Q24" s="171"/>
      <c r="R24" s="171"/>
    </row>
    <row r="25" spans="1:32" x14ac:dyDescent="0.2">
      <c r="A25" s="352" t="s">
        <v>182</v>
      </c>
      <c r="B25" s="353"/>
      <c r="C25" s="353"/>
      <c r="D25" s="353"/>
      <c r="E25" s="353"/>
      <c r="F25" s="354" t="s">
        <v>182</v>
      </c>
      <c r="G25" s="354"/>
      <c r="H25" s="354"/>
      <c r="I25" s="354"/>
      <c r="J25" s="354"/>
      <c r="K25" s="354"/>
      <c r="L25" s="93"/>
      <c r="N25" s="171"/>
      <c r="O25" s="171"/>
      <c r="P25" s="171"/>
      <c r="Q25" s="171"/>
      <c r="R25" s="171"/>
    </row>
    <row r="26" spans="1:32" x14ac:dyDescent="0.2">
      <c r="A26" s="15"/>
      <c r="C26" s="143"/>
      <c r="D26" s="143"/>
      <c r="E26" s="143"/>
      <c r="F26" s="143"/>
      <c r="G26" s="143"/>
      <c r="H26" s="89"/>
      <c r="I26" s="144"/>
      <c r="J26" s="144"/>
      <c r="K26" s="144"/>
      <c r="L26" s="93"/>
    </row>
    <row r="27" spans="1:32" x14ac:dyDescent="0.2">
      <c r="A27" s="15"/>
      <c r="C27" s="143"/>
      <c r="D27" s="143"/>
      <c r="E27" s="143"/>
      <c r="F27" s="143"/>
      <c r="G27" s="143"/>
      <c r="H27" s="89"/>
      <c r="I27" s="144"/>
      <c r="J27" s="144"/>
      <c r="K27" s="144"/>
      <c r="L27" s="93"/>
    </row>
    <row r="28" spans="1:32" x14ac:dyDescent="0.2">
      <c r="A28" s="15"/>
      <c r="C28" s="143"/>
      <c r="D28" s="143"/>
      <c r="E28" s="143"/>
      <c r="F28" s="143"/>
      <c r="G28" s="143"/>
      <c r="H28" s="89"/>
      <c r="I28" s="144"/>
      <c r="J28" s="144"/>
      <c r="K28" s="144"/>
      <c r="L28" s="93"/>
    </row>
    <row r="29" spans="1:32" x14ac:dyDescent="0.2">
      <c r="A29" s="15"/>
      <c r="C29" s="143"/>
      <c r="D29" s="143"/>
      <c r="E29" s="143"/>
      <c r="F29" s="143"/>
      <c r="G29" s="143"/>
      <c r="H29" s="89"/>
      <c r="I29" s="144"/>
      <c r="J29" s="144"/>
      <c r="K29" s="144"/>
      <c r="L29" s="93"/>
    </row>
    <row r="30" spans="1:32" x14ac:dyDescent="0.2">
      <c r="A30" s="15"/>
      <c r="C30" s="143"/>
      <c r="D30" s="143"/>
      <c r="E30" s="143"/>
      <c r="F30" s="143"/>
      <c r="G30" s="143"/>
      <c r="H30" s="89"/>
      <c r="I30" s="144"/>
      <c r="J30" s="144"/>
      <c r="K30" s="144"/>
      <c r="L30" s="93"/>
    </row>
    <row r="31" spans="1:32" x14ac:dyDescent="0.2">
      <c r="A31" s="15"/>
      <c r="C31" s="143"/>
      <c r="D31" s="143"/>
      <c r="E31" s="143"/>
      <c r="F31" s="143"/>
      <c r="G31" s="143"/>
      <c r="H31" s="89"/>
      <c r="I31" s="144"/>
      <c r="J31" s="144"/>
      <c r="K31" s="144"/>
      <c r="L31" s="93"/>
    </row>
    <row r="32" spans="1:32" x14ac:dyDescent="0.2">
      <c r="A32" s="15"/>
      <c r="C32" s="143"/>
      <c r="D32" s="143"/>
      <c r="E32" s="143"/>
      <c r="F32" s="143"/>
      <c r="G32" s="143"/>
      <c r="H32" s="89"/>
      <c r="I32" s="144"/>
      <c r="J32" s="144"/>
      <c r="K32" s="144"/>
      <c r="L32" s="93"/>
    </row>
    <row r="33" spans="1:26" x14ac:dyDescent="0.2">
      <c r="A33" s="15"/>
      <c r="C33" s="143"/>
      <c r="D33" s="143"/>
      <c r="E33" s="143"/>
      <c r="F33" s="143"/>
      <c r="G33" s="143"/>
      <c r="H33" s="89"/>
      <c r="I33" s="144"/>
      <c r="J33" s="144"/>
      <c r="K33" s="144"/>
      <c r="L33" s="93"/>
    </row>
    <row r="34" spans="1:26" x14ac:dyDescent="0.2">
      <c r="A34" s="15"/>
      <c r="C34" s="143"/>
      <c r="D34" s="143"/>
      <c r="E34" s="143"/>
      <c r="F34" s="143"/>
      <c r="G34" s="143"/>
      <c r="H34" s="89"/>
      <c r="I34" s="144"/>
      <c r="J34" s="144"/>
      <c r="K34" s="144"/>
      <c r="L34" s="93"/>
    </row>
    <row r="35" spans="1:26" x14ac:dyDescent="0.2">
      <c r="A35" s="15"/>
      <c r="C35" s="143"/>
      <c r="D35" s="143"/>
      <c r="E35" s="143"/>
      <c r="F35" s="143"/>
      <c r="G35" s="143"/>
      <c r="H35" s="89"/>
      <c r="I35" s="144"/>
      <c r="J35" s="144"/>
      <c r="K35" s="144"/>
      <c r="L35" s="93"/>
    </row>
    <row r="36" spans="1:26" x14ac:dyDescent="0.2">
      <c r="A36" s="15"/>
      <c r="C36" s="143"/>
      <c r="D36" s="143"/>
      <c r="E36" s="143"/>
      <c r="F36" s="143"/>
      <c r="G36" s="143"/>
      <c r="H36" s="89"/>
      <c r="I36" s="144"/>
      <c r="J36" s="144"/>
      <c r="K36" s="144"/>
      <c r="L36" s="93"/>
    </row>
    <row r="37" spans="1:26" x14ac:dyDescent="0.2">
      <c r="A37" s="15"/>
      <c r="C37" s="143"/>
      <c r="D37" s="143"/>
      <c r="E37" s="143"/>
      <c r="F37" s="143"/>
      <c r="G37" s="143"/>
      <c r="H37" s="89"/>
      <c r="I37" s="144"/>
      <c r="J37" s="144"/>
      <c r="K37" s="144"/>
      <c r="L37" s="93"/>
    </row>
    <row r="38" spans="1:26" x14ac:dyDescent="0.2">
      <c r="A38" s="15"/>
      <c r="C38" s="143"/>
      <c r="D38" s="143"/>
      <c r="E38" s="143"/>
      <c r="F38" s="143"/>
      <c r="G38" s="143"/>
      <c r="H38" s="89"/>
      <c r="I38" s="144"/>
      <c r="J38" s="144"/>
      <c r="K38" s="144"/>
      <c r="L38" s="93"/>
    </row>
    <row r="39" spans="1:26" x14ac:dyDescent="0.2">
      <c r="A39" s="15"/>
      <c r="C39" s="143"/>
      <c r="D39" s="143"/>
      <c r="E39" s="143"/>
      <c r="F39" s="143"/>
      <c r="G39" s="143"/>
      <c r="H39" s="89"/>
      <c r="I39" s="144"/>
      <c r="J39" s="144"/>
      <c r="K39" s="144"/>
      <c r="L39" s="93"/>
    </row>
    <row r="40" spans="1:26" x14ac:dyDescent="0.2">
      <c r="A40" s="208"/>
      <c r="C40" s="143"/>
      <c r="D40" s="143"/>
      <c r="E40" s="143"/>
      <c r="F40" s="143"/>
      <c r="G40" s="143"/>
      <c r="H40" s="89"/>
      <c r="I40" s="144"/>
      <c r="J40" s="144"/>
      <c r="K40" s="144"/>
      <c r="L40" s="93"/>
    </row>
    <row r="41" spans="1:26" x14ac:dyDescent="0.2">
      <c r="A41" s="208" t="s">
        <v>193</v>
      </c>
      <c r="B41" s="81"/>
      <c r="C41" s="143"/>
      <c r="D41" s="143"/>
      <c r="E41" s="143"/>
      <c r="F41" s="143"/>
      <c r="G41" s="143"/>
      <c r="H41" s="89"/>
      <c r="I41" s="144"/>
      <c r="J41" s="144"/>
      <c r="K41" s="144"/>
      <c r="L41" s="93"/>
    </row>
    <row r="42" spans="1:26" x14ac:dyDescent="0.2">
      <c r="A42" s="199" t="s">
        <v>181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94"/>
    </row>
    <row r="43" spans="1:26" s="81" customFormat="1" x14ac:dyDescent="0.2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</row>
    <row r="44" spans="1:26" s="81" customFormat="1" x14ac:dyDescent="0.2">
      <c r="C44" s="106"/>
      <c r="D44" s="106"/>
      <c r="E44" s="106"/>
      <c r="F44" s="106"/>
      <c r="G44" s="106"/>
      <c r="H44" s="106"/>
      <c r="I44" s="182"/>
      <c r="J44" s="80"/>
      <c r="K44" s="80"/>
      <c r="L44" s="80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</row>
    <row r="45" spans="1:26" s="81" customFormat="1" x14ac:dyDescent="0.2">
      <c r="C45" s="106"/>
      <c r="D45" s="106"/>
      <c r="E45" s="106"/>
      <c r="F45" s="106"/>
      <c r="G45" s="106"/>
      <c r="H45" s="106"/>
      <c r="I45" s="182"/>
      <c r="J45" s="80"/>
      <c r="K45" s="80"/>
      <c r="L45" s="80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</row>
    <row r="46" spans="1:26" s="81" customFormat="1" x14ac:dyDescent="0.2">
      <c r="A46" s="80"/>
      <c r="B46" s="80"/>
      <c r="C46" s="106"/>
      <c r="D46" s="106"/>
      <c r="E46" s="106"/>
      <c r="F46" s="106"/>
      <c r="G46" s="106"/>
      <c r="H46" s="106"/>
      <c r="I46" s="80"/>
      <c r="J46" s="80"/>
      <c r="K46" s="80"/>
      <c r="L46" s="80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</row>
    <row r="47" spans="1:26" s="81" customFormat="1" x14ac:dyDescent="0.2">
      <c r="A47" s="79"/>
      <c r="B47" s="79"/>
      <c r="C47" s="116"/>
      <c r="D47" s="116"/>
      <c r="E47" s="116"/>
      <c r="F47" s="116"/>
      <c r="G47" s="106"/>
      <c r="H47" s="106"/>
      <c r="I47" s="80"/>
      <c r="J47" s="80"/>
      <c r="K47" s="80"/>
      <c r="L47" s="80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</row>
    <row r="48" spans="1:26" s="81" customFormat="1" x14ac:dyDescent="0.2">
      <c r="A48" s="79"/>
      <c r="B48" s="80" t="s">
        <v>40</v>
      </c>
      <c r="C48" s="116"/>
      <c r="D48" s="116"/>
      <c r="E48" s="116"/>
      <c r="F48" s="116"/>
      <c r="G48" s="106"/>
      <c r="H48" s="106"/>
      <c r="I48" s="80"/>
      <c r="J48" s="80"/>
      <c r="K48" s="80"/>
      <c r="L48" s="80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</row>
    <row r="49" spans="1:26" s="81" customFormat="1" x14ac:dyDescent="0.2">
      <c r="A49" s="79"/>
      <c r="B49" s="80" t="s">
        <v>35</v>
      </c>
      <c r="C49" s="116"/>
      <c r="D49" s="116"/>
      <c r="E49" s="116"/>
      <c r="F49" s="116"/>
      <c r="G49" s="106"/>
      <c r="H49" s="106"/>
      <c r="I49" s="80"/>
      <c r="J49" s="80"/>
      <c r="K49" s="80"/>
      <c r="L49" s="80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</row>
    <row r="50" spans="1:26" s="81" customFormat="1" x14ac:dyDescent="0.2">
      <c r="A50" s="79"/>
      <c r="B50" s="79"/>
      <c r="C50" s="79"/>
      <c r="D50" s="79"/>
      <c r="E50" s="79"/>
      <c r="F50" s="79"/>
      <c r="G50" s="80"/>
      <c r="H50" s="80"/>
      <c r="I50" s="80"/>
      <c r="J50" s="80"/>
      <c r="K50" s="80"/>
      <c r="L50" s="80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</row>
    <row r="51" spans="1:26" s="81" customFormat="1" x14ac:dyDescent="0.2">
      <c r="A51" s="79"/>
      <c r="B51" s="79"/>
      <c r="C51" s="79"/>
      <c r="D51" s="79"/>
      <c r="E51" s="79"/>
      <c r="F51" s="79"/>
      <c r="G51" s="80"/>
      <c r="H51" s="80"/>
      <c r="I51" s="80"/>
      <c r="J51" s="80"/>
      <c r="K51" s="80"/>
      <c r="L51" s="80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</row>
    <row r="52" spans="1:26" s="81" customFormat="1" x14ac:dyDescent="0.2">
      <c r="A52" s="79"/>
      <c r="B52" s="79"/>
      <c r="C52" s="79"/>
      <c r="D52" s="79"/>
      <c r="E52" s="79"/>
      <c r="F52" s="79"/>
      <c r="G52" s="80"/>
      <c r="H52" s="182"/>
      <c r="I52" s="80"/>
      <c r="J52" s="80"/>
      <c r="K52" s="80"/>
      <c r="L52" s="80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</row>
    <row r="53" spans="1:26" s="81" customFormat="1" x14ac:dyDescent="0.2">
      <c r="A53" s="79"/>
      <c r="B53" s="79"/>
      <c r="C53" s="79"/>
      <c r="D53" s="79"/>
      <c r="E53" s="79"/>
      <c r="F53" s="79"/>
      <c r="G53" s="80"/>
      <c r="H53" s="80"/>
      <c r="I53" s="80"/>
      <c r="J53" s="80"/>
      <c r="K53" s="80"/>
      <c r="L53" s="80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</row>
    <row r="54" spans="1:26" s="81" customFormat="1" x14ac:dyDescent="0.2">
      <c r="A54" s="79"/>
      <c r="B54" s="79"/>
      <c r="C54" s="79"/>
      <c r="D54" s="79"/>
      <c r="E54" s="79"/>
      <c r="F54" s="79"/>
      <c r="G54" s="80"/>
      <c r="H54" s="80"/>
      <c r="I54" s="80"/>
      <c r="J54" s="80"/>
      <c r="K54" s="80"/>
      <c r="L54" s="80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</row>
    <row r="55" spans="1:26" s="81" customFormat="1" x14ac:dyDescent="0.2">
      <c r="A55" s="79"/>
      <c r="B55" s="79"/>
      <c r="C55" s="79"/>
      <c r="D55" s="79"/>
      <c r="E55" s="79"/>
      <c r="F55" s="79"/>
      <c r="G55" s="80"/>
      <c r="H55" s="80"/>
      <c r="I55" s="80"/>
      <c r="J55" s="80"/>
      <c r="K55" s="80"/>
      <c r="L55" s="80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</row>
    <row r="56" spans="1:26" x14ac:dyDescent="0.2">
      <c r="A56" s="79"/>
      <c r="B56" s="79"/>
      <c r="C56" s="79"/>
      <c r="D56" s="79"/>
      <c r="E56" s="79"/>
      <c r="F56" s="79"/>
    </row>
  </sheetData>
  <mergeCells count="14">
    <mergeCell ref="C7:K7"/>
    <mergeCell ref="C8:K8"/>
    <mergeCell ref="C9:K9"/>
    <mergeCell ref="C11:H11"/>
    <mergeCell ref="I12:I13"/>
    <mergeCell ref="J12:J13"/>
    <mergeCell ref="A25:E25"/>
    <mergeCell ref="F25:K25"/>
    <mergeCell ref="M14:M16"/>
    <mergeCell ref="M18:M20"/>
    <mergeCell ref="A23:E23"/>
    <mergeCell ref="F23:K23"/>
    <mergeCell ref="A24:E24"/>
    <mergeCell ref="F24:K24"/>
  </mergeCells>
  <conditionalFormatting sqref="AA14:AE20">
    <cfRule type="cellIs" dxfId="5" priority="2" operator="notEqual">
      <formula>0</formula>
    </cfRule>
  </conditionalFormatting>
  <conditionalFormatting sqref="AF14:AF20">
    <cfRule type="cellIs" dxfId="4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>
    <tabColor theme="4" tint="-0.499984740745262"/>
  </sheetPr>
  <dimension ref="A1:AF60"/>
  <sheetViews>
    <sheetView showGridLines="0" topLeftCell="A2" zoomScaleNormal="100" zoomScaleSheetLayoutView="100" workbookViewId="0">
      <selection activeCell="I16" sqref="I16"/>
    </sheetView>
  </sheetViews>
  <sheetFormatPr baseColWidth="10" defaultColWidth="10.85546875" defaultRowHeight="12.75" x14ac:dyDescent="0.2"/>
  <cols>
    <col min="1" max="1" width="1.85546875" style="1" customWidth="1"/>
    <col min="2" max="2" width="17.5703125" style="1" customWidth="1"/>
    <col min="3" max="3" width="12.7109375" style="1" customWidth="1"/>
    <col min="4" max="4" width="13.85546875" style="1" customWidth="1"/>
    <col min="5" max="6" width="10.85546875" style="1" customWidth="1"/>
    <col min="7" max="7" width="8.28515625" style="1" customWidth="1"/>
    <col min="8" max="8" width="8.42578125" style="1" customWidth="1"/>
    <col min="9" max="10" width="10.85546875" style="1" customWidth="1"/>
    <col min="11" max="11" width="3" style="1" customWidth="1"/>
    <col min="12" max="12" width="8.28515625" style="42" customWidth="1"/>
    <col min="13" max="13" width="9" style="54" customWidth="1"/>
    <col min="14" max="15" width="11.140625" style="54" customWidth="1"/>
    <col min="16" max="16" width="11.28515625" style="54" customWidth="1"/>
    <col min="17" max="21" width="10.85546875" style="54"/>
    <col min="22" max="16384" width="10.85546875" style="42"/>
  </cols>
  <sheetData>
    <row r="1" spans="1:32" ht="31.5" customHeight="1" x14ac:dyDescent="0.2">
      <c r="A1" s="155"/>
      <c r="B1" s="156"/>
      <c r="C1" s="156"/>
      <c r="D1" s="156"/>
      <c r="E1" s="156"/>
      <c r="F1" s="156"/>
      <c r="G1" s="156"/>
      <c r="H1" s="156"/>
      <c r="I1" s="157"/>
      <c r="J1" s="156"/>
      <c r="K1" s="158"/>
      <c r="L1" s="112"/>
    </row>
    <row r="2" spans="1:32" x14ac:dyDescent="0.2">
      <c r="A2" s="15"/>
      <c r="B2" s="20"/>
      <c r="C2" s="20"/>
      <c r="D2" s="20"/>
      <c r="E2" s="20"/>
      <c r="F2" s="20"/>
      <c r="G2" s="20"/>
      <c r="H2" s="20"/>
      <c r="J2" s="20"/>
      <c r="K2" s="159"/>
      <c r="L2" s="112"/>
    </row>
    <row r="3" spans="1:32" x14ac:dyDescent="0.2">
      <c r="A3" s="15"/>
      <c r="B3" s="20"/>
      <c r="C3" s="20"/>
      <c r="D3" s="20"/>
      <c r="E3" s="20"/>
      <c r="F3" s="20"/>
      <c r="G3" s="20"/>
      <c r="H3" s="20"/>
      <c r="J3" s="20"/>
      <c r="K3" s="159"/>
      <c r="L3" s="112"/>
    </row>
    <row r="4" spans="1:32" x14ac:dyDescent="0.2">
      <c r="A4" s="15"/>
      <c r="B4" s="20"/>
      <c r="C4" s="20"/>
      <c r="D4" s="20"/>
      <c r="E4" s="20"/>
      <c r="F4" s="20"/>
      <c r="G4" s="20"/>
      <c r="H4" s="20"/>
      <c r="J4" s="20"/>
      <c r="K4" s="93"/>
    </row>
    <row r="5" spans="1:32" x14ac:dyDescent="0.2">
      <c r="A5" s="15"/>
      <c r="B5" s="20"/>
      <c r="C5" s="20"/>
      <c r="D5" s="20"/>
      <c r="E5" s="20"/>
      <c r="F5" s="20"/>
      <c r="G5" s="20"/>
      <c r="H5" s="20"/>
      <c r="I5" s="20"/>
      <c r="J5" s="20"/>
      <c r="K5" s="93"/>
    </row>
    <row r="6" spans="1:32" x14ac:dyDescent="0.2">
      <c r="A6" s="15"/>
      <c r="B6" s="20"/>
      <c r="C6" s="20"/>
      <c r="D6" s="20"/>
      <c r="E6" s="20"/>
      <c r="F6" s="20"/>
      <c r="G6" s="20"/>
      <c r="H6" s="20"/>
      <c r="I6" s="20"/>
      <c r="J6" s="20"/>
      <c r="K6" s="93"/>
      <c r="M6" s="292"/>
      <c r="N6" s="292"/>
      <c r="O6" s="292"/>
      <c r="P6" s="292"/>
      <c r="Q6" s="292"/>
      <c r="R6" s="292"/>
      <c r="S6" s="292"/>
      <c r="T6" s="292"/>
      <c r="U6" s="292"/>
    </row>
    <row r="7" spans="1:32" ht="15" customHeight="1" x14ac:dyDescent="0.2">
      <c r="B7" s="216"/>
      <c r="C7" s="360" t="s">
        <v>149</v>
      </c>
      <c r="D7" s="360"/>
      <c r="E7" s="360"/>
      <c r="F7" s="360"/>
      <c r="G7" s="360"/>
      <c r="H7" s="360"/>
      <c r="I7" s="360"/>
      <c r="J7" s="360"/>
      <c r="K7" s="217"/>
      <c r="M7" s="292"/>
      <c r="N7" s="292"/>
      <c r="O7" s="292"/>
      <c r="P7" s="292"/>
      <c r="Q7" s="292"/>
      <c r="R7" s="292"/>
      <c r="S7" s="292"/>
      <c r="T7" s="292"/>
      <c r="U7" s="292"/>
    </row>
    <row r="8" spans="1:32" ht="15" customHeight="1" x14ac:dyDescent="0.2">
      <c r="A8" s="218"/>
      <c r="B8" s="216"/>
      <c r="C8" s="360" t="s">
        <v>226</v>
      </c>
      <c r="D8" s="360"/>
      <c r="E8" s="360"/>
      <c r="F8" s="360"/>
      <c r="G8" s="360"/>
      <c r="H8" s="360"/>
      <c r="I8" s="360"/>
      <c r="J8" s="360"/>
      <c r="K8" s="217"/>
      <c r="M8" s="292"/>
      <c r="N8" s="292"/>
      <c r="O8" s="292"/>
      <c r="P8" s="292"/>
      <c r="Q8" s="292"/>
      <c r="R8" s="292"/>
      <c r="S8" s="292"/>
      <c r="T8" s="292"/>
      <c r="U8" s="292"/>
    </row>
    <row r="9" spans="1:32" x14ac:dyDescent="0.2">
      <c r="A9" s="15"/>
      <c r="B9" s="20"/>
      <c r="C9" s="23"/>
      <c r="D9" s="23"/>
      <c r="E9" s="23"/>
      <c r="F9" s="23"/>
      <c r="G9" s="23"/>
      <c r="H9" s="23"/>
      <c r="I9" s="20"/>
      <c r="J9" s="20"/>
      <c r="K9" s="93"/>
      <c r="M9" s="293"/>
      <c r="N9" s="292"/>
      <c r="O9" s="292"/>
      <c r="P9" s="292"/>
      <c r="Q9" s="293"/>
      <c r="R9" s="292"/>
      <c r="S9" s="293"/>
      <c r="T9" s="292"/>
      <c r="U9" s="292"/>
    </row>
    <row r="10" spans="1:32" ht="12.75" customHeight="1" x14ac:dyDescent="0.2">
      <c r="A10" s="15"/>
      <c r="C10" s="361" t="s">
        <v>202</v>
      </c>
      <c r="D10" s="361"/>
      <c r="E10" s="361"/>
      <c r="F10" s="361"/>
      <c r="G10" s="361"/>
      <c r="H10" s="361"/>
      <c r="I10" s="350" t="s">
        <v>227</v>
      </c>
      <c r="J10" s="20"/>
      <c r="K10" s="93"/>
      <c r="M10" s="345"/>
      <c r="N10" s="345"/>
      <c r="O10" s="109"/>
      <c r="P10" s="292">
        <v>6</v>
      </c>
      <c r="Q10" s="294"/>
      <c r="R10" s="292"/>
      <c r="S10" s="292"/>
      <c r="T10" s="280"/>
      <c r="U10" s="280"/>
    </row>
    <row r="11" spans="1:32" x14ac:dyDescent="0.2">
      <c r="A11" s="15"/>
      <c r="C11" s="23">
        <v>2017</v>
      </c>
      <c r="D11" s="23">
        <v>2018</v>
      </c>
      <c r="E11" s="23">
        <v>2019</v>
      </c>
      <c r="F11" s="23">
        <v>2020</v>
      </c>
      <c r="G11" s="23">
        <v>2021</v>
      </c>
      <c r="H11" s="23">
        <v>2022</v>
      </c>
      <c r="I11" s="350"/>
      <c r="J11" s="20"/>
      <c r="K11" s="93"/>
      <c r="M11" s="292"/>
      <c r="N11" s="292"/>
      <c r="O11" s="292">
        <v>2017</v>
      </c>
      <c r="P11" s="292">
        <v>2018</v>
      </c>
      <c r="Q11" s="292">
        <v>2019</v>
      </c>
      <c r="R11" s="292">
        <v>2020</v>
      </c>
      <c r="S11" s="292">
        <v>2021</v>
      </c>
      <c r="T11" s="292">
        <v>2022</v>
      </c>
      <c r="U11" s="292"/>
      <c r="V11" s="54"/>
      <c r="W11" s="54"/>
      <c r="X11" s="54"/>
      <c r="Y11" s="54"/>
      <c r="Z11" s="54"/>
    </row>
    <row r="12" spans="1:32" x14ac:dyDescent="0.2">
      <c r="A12" s="15"/>
      <c r="C12" s="23"/>
      <c r="D12" s="161"/>
      <c r="E12" s="23"/>
      <c r="F12" s="23"/>
      <c r="G12" s="23"/>
      <c r="H12" s="23"/>
      <c r="I12" s="23"/>
      <c r="J12" s="20"/>
      <c r="K12" s="93"/>
      <c r="M12" s="280"/>
      <c r="N12" s="292"/>
      <c r="O12" s="295">
        <v>43040</v>
      </c>
      <c r="P12" s="295">
        <v>43405</v>
      </c>
      <c r="Q12" s="295">
        <v>43770</v>
      </c>
      <c r="R12" s="295">
        <v>44136</v>
      </c>
      <c r="S12" s="295">
        <v>44501</v>
      </c>
      <c r="T12" s="295">
        <v>44866</v>
      </c>
      <c r="U12" s="339"/>
      <c r="V12" s="332"/>
      <c r="W12" s="332"/>
      <c r="X12" s="332"/>
      <c r="Y12" s="332"/>
      <c r="Z12" s="332"/>
    </row>
    <row r="13" spans="1:32" ht="15" x14ac:dyDescent="0.2">
      <c r="A13" s="15"/>
      <c r="B13" s="162" t="s">
        <v>18</v>
      </c>
      <c r="C13" s="163">
        <v>1752</v>
      </c>
      <c r="D13" s="163">
        <v>2994</v>
      </c>
      <c r="E13" s="163">
        <v>4179</v>
      </c>
      <c r="F13" s="163">
        <v>4876</v>
      </c>
      <c r="G13" s="163">
        <v>4626</v>
      </c>
      <c r="H13" s="163">
        <v>3149</v>
      </c>
      <c r="I13" s="57">
        <v>-31.928231733679201</v>
      </c>
      <c r="J13" s="20"/>
      <c r="K13" s="93"/>
      <c r="L13" s="138"/>
      <c r="M13" s="296"/>
      <c r="N13" s="297" t="s">
        <v>18</v>
      </c>
      <c r="O13" s="297">
        <v>1752</v>
      </c>
      <c r="P13" s="297">
        <v>2994</v>
      </c>
      <c r="Q13" s="297">
        <v>4179</v>
      </c>
      <c r="R13" s="297">
        <v>4876</v>
      </c>
      <c r="S13" s="297">
        <v>4626</v>
      </c>
      <c r="T13" s="298">
        <v>3149</v>
      </c>
      <c r="U13" s="339"/>
      <c r="V13" s="332"/>
      <c r="W13" s="332"/>
      <c r="X13" s="332"/>
      <c r="Y13" s="332"/>
      <c r="Z13" s="332"/>
      <c r="AA13" s="333"/>
      <c r="AB13" s="333"/>
      <c r="AC13" s="333"/>
      <c r="AD13" s="333"/>
      <c r="AE13" s="333"/>
      <c r="AF13" s="333"/>
    </row>
    <row r="14" spans="1:32" ht="15" x14ac:dyDescent="0.2">
      <c r="A14" s="15"/>
      <c r="B14" s="1" t="s">
        <v>41</v>
      </c>
      <c r="C14" s="164">
        <v>0</v>
      </c>
      <c r="D14" s="164">
        <v>12</v>
      </c>
      <c r="E14" s="164">
        <v>132</v>
      </c>
      <c r="F14" s="164">
        <v>257</v>
      </c>
      <c r="G14" s="164">
        <v>254</v>
      </c>
      <c r="H14" s="164">
        <v>330</v>
      </c>
      <c r="I14" s="57">
        <v>29.921259842519675</v>
      </c>
      <c r="J14" s="20"/>
      <c r="K14" s="93"/>
      <c r="L14" s="138"/>
      <c r="M14" s="296"/>
      <c r="N14" s="297" t="s">
        <v>41</v>
      </c>
      <c r="O14" s="297">
        <v>0</v>
      </c>
      <c r="P14" s="297">
        <v>12</v>
      </c>
      <c r="Q14" s="297">
        <v>132</v>
      </c>
      <c r="R14" s="297">
        <v>257</v>
      </c>
      <c r="S14" s="297">
        <v>254</v>
      </c>
      <c r="T14" s="298">
        <v>330</v>
      </c>
      <c r="U14" s="339"/>
      <c r="V14" s="332"/>
      <c r="W14" s="332"/>
      <c r="X14" s="332"/>
      <c r="Y14" s="332"/>
      <c r="Z14" s="332"/>
      <c r="AA14" s="333"/>
      <c r="AB14" s="333"/>
      <c r="AC14" s="333"/>
      <c r="AD14" s="333"/>
      <c r="AE14" s="333"/>
      <c r="AF14" s="333"/>
    </row>
    <row r="15" spans="1:32" ht="15" x14ac:dyDescent="0.2">
      <c r="A15" s="15"/>
      <c r="B15" s="1" t="s">
        <v>42</v>
      </c>
      <c r="C15" s="164">
        <v>593</v>
      </c>
      <c r="D15" s="164">
        <v>1951</v>
      </c>
      <c r="E15" s="164">
        <v>3123</v>
      </c>
      <c r="F15" s="164">
        <v>3254</v>
      </c>
      <c r="G15" s="164">
        <v>3323</v>
      </c>
      <c r="H15" s="164">
        <v>2260</v>
      </c>
      <c r="I15" s="57">
        <v>-31.989166415889258</v>
      </c>
      <c r="J15" s="20"/>
      <c r="K15" s="93"/>
      <c r="L15" s="138"/>
      <c r="M15" s="296"/>
      <c r="N15" s="297" t="s">
        <v>42</v>
      </c>
      <c r="O15" s="297">
        <v>593</v>
      </c>
      <c r="P15" s="297">
        <v>1951</v>
      </c>
      <c r="Q15" s="297">
        <v>3123</v>
      </c>
      <c r="R15" s="297">
        <v>3254</v>
      </c>
      <c r="S15" s="297">
        <v>3323</v>
      </c>
      <c r="T15" s="298">
        <v>2260</v>
      </c>
      <c r="U15" s="339"/>
      <c r="V15" s="332"/>
      <c r="W15" s="332"/>
      <c r="X15" s="332"/>
      <c r="Y15" s="332"/>
      <c r="Z15" s="332"/>
      <c r="AA15" s="333"/>
      <c r="AB15" s="333"/>
      <c r="AC15" s="333"/>
      <c r="AD15" s="333"/>
      <c r="AE15" s="333"/>
      <c r="AF15" s="333"/>
    </row>
    <row r="16" spans="1:32" ht="15" x14ac:dyDescent="0.2">
      <c r="A16" s="15"/>
      <c r="B16" s="1" t="s">
        <v>21</v>
      </c>
      <c r="C16" s="164">
        <v>593</v>
      </c>
      <c r="D16" s="164">
        <v>1963</v>
      </c>
      <c r="E16" s="164">
        <v>3255</v>
      </c>
      <c r="F16" s="164">
        <v>3511</v>
      </c>
      <c r="G16" s="164">
        <v>3577</v>
      </c>
      <c r="H16" s="164">
        <v>2590</v>
      </c>
      <c r="I16" s="57">
        <v>-27.592954990215269</v>
      </c>
      <c r="J16" s="20"/>
      <c r="K16" s="93"/>
      <c r="L16" s="138"/>
      <c r="M16" s="296"/>
      <c r="N16" s="297" t="s">
        <v>21</v>
      </c>
      <c r="O16" s="297">
        <v>593</v>
      </c>
      <c r="P16" s="297">
        <v>1963</v>
      </c>
      <c r="Q16" s="297">
        <v>3255</v>
      </c>
      <c r="R16" s="297">
        <v>3511</v>
      </c>
      <c r="S16" s="297">
        <v>3577</v>
      </c>
      <c r="T16" s="298">
        <v>2590</v>
      </c>
      <c r="U16" s="339"/>
      <c r="V16" s="332"/>
      <c r="W16" s="332"/>
      <c r="X16" s="332"/>
      <c r="Y16" s="332"/>
      <c r="Z16" s="332"/>
      <c r="AA16" s="333"/>
      <c r="AB16" s="333"/>
      <c r="AC16" s="333"/>
      <c r="AD16" s="333"/>
      <c r="AE16" s="333"/>
      <c r="AF16" s="333"/>
    </row>
    <row r="17" spans="1:32" ht="15" x14ac:dyDescent="0.2">
      <c r="A17" s="15" t="s">
        <v>11</v>
      </c>
      <c r="B17" s="1" t="s">
        <v>43</v>
      </c>
      <c r="C17" s="164">
        <v>1159</v>
      </c>
      <c r="D17" s="164">
        <v>1031</v>
      </c>
      <c r="E17" s="164">
        <v>924</v>
      </c>
      <c r="F17" s="164">
        <v>1365</v>
      </c>
      <c r="G17" s="164">
        <v>1049</v>
      </c>
      <c r="H17" s="164">
        <v>559</v>
      </c>
      <c r="I17" s="57">
        <v>-46.711153479504283</v>
      </c>
      <c r="J17" s="20"/>
      <c r="K17" s="93"/>
      <c r="L17" s="138"/>
      <c r="M17" s="296"/>
      <c r="N17" s="297" t="s">
        <v>43</v>
      </c>
      <c r="O17" s="297">
        <v>1159</v>
      </c>
      <c r="P17" s="297">
        <v>1031</v>
      </c>
      <c r="Q17" s="297">
        <v>924</v>
      </c>
      <c r="R17" s="297">
        <v>1365</v>
      </c>
      <c r="S17" s="297">
        <v>1049</v>
      </c>
      <c r="T17" s="298">
        <v>559</v>
      </c>
      <c r="U17" s="339"/>
      <c r="V17" s="332"/>
      <c r="W17" s="332"/>
      <c r="X17" s="332"/>
      <c r="Y17" s="332"/>
      <c r="Z17" s="332"/>
      <c r="AA17" s="333"/>
      <c r="AB17" s="333"/>
      <c r="AC17" s="333"/>
      <c r="AD17" s="333"/>
      <c r="AE17" s="333"/>
      <c r="AF17" s="333"/>
    </row>
    <row r="18" spans="1:32" ht="12" customHeight="1" x14ac:dyDescent="0.2">
      <c r="A18" s="15"/>
      <c r="C18" s="143"/>
      <c r="D18" s="143"/>
      <c r="I18" s="144"/>
      <c r="J18" s="144"/>
      <c r="K18" s="93"/>
      <c r="M18" s="299"/>
      <c r="N18" s="300"/>
      <c r="O18" s="301"/>
      <c r="P18" s="292"/>
      <c r="Q18" s="292"/>
      <c r="R18" s="292"/>
      <c r="S18" s="292"/>
      <c r="T18" s="292"/>
      <c r="U18" s="292"/>
    </row>
    <row r="19" spans="1:32" ht="12" customHeight="1" x14ac:dyDescent="0.2">
      <c r="A19" s="15"/>
      <c r="C19" s="143"/>
      <c r="D19" s="143"/>
      <c r="E19" s="143"/>
      <c r="F19" s="89"/>
      <c r="G19" s="89"/>
      <c r="H19" s="89"/>
      <c r="I19" s="144"/>
      <c r="J19" s="144"/>
      <c r="K19" s="93"/>
      <c r="L19" s="95"/>
      <c r="M19" s="302"/>
      <c r="N19" s="302"/>
      <c r="O19" s="302"/>
      <c r="P19" s="302"/>
      <c r="Q19" s="302"/>
      <c r="R19" s="302"/>
      <c r="S19" s="292"/>
      <c r="T19" s="292"/>
      <c r="U19" s="292"/>
    </row>
    <row r="20" spans="1:32" ht="14.25" x14ac:dyDescent="0.2">
      <c r="A20" s="15"/>
      <c r="C20" s="353" t="s">
        <v>149</v>
      </c>
      <c r="D20" s="353"/>
      <c r="E20" s="353"/>
      <c r="F20" s="353"/>
      <c r="G20" s="353"/>
      <c r="H20" s="353"/>
      <c r="I20" s="279"/>
      <c r="J20" s="279"/>
      <c r="K20" s="93"/>
      <c r="M20" s="299"/>
      <c r="N20" s="299"/>
      <c r="O20" s="299" t="s">
        <v>110</v>
      </c>
      <c r="P20" s="299"/>
      <c r="Q20" s="299"/>
      <c r="R20" s="299"/>
      <c r="S20" s="292"/>
      <c r="T20" s="292"/>
      <c r="U20" s="292"/>
    </row>
    <row r="21" spans="1:32" x14ac:dyDescent="0.2">
      <c r="A21" s="15"/>
      <c r="C21" s="353" t="s">
        <v>228</v>
      </c>
      <c r="D21" s="353"/>
      <c r="E21" s="353"/>
      <c r="F21" s="353"/>
      <c r="G21" s="353"/>
      <c r="H21" s="353"/>
      <c r="I21" s="279"/>
      <c r="J21" s="279"/>
      <c r="K21" s="93"/>
      <c r="M21" s="331"/>
      <c r="N21" s="330"/>
      <c r="O21" s="330"/>
      <c r="P21" s="330"/>
      <c r="Q21" s="330"/>
      <c r="R21" s="330"/>
    </row>
    <row r="22" spans="1:32" x14ac:dyDescent="0.2">
      <c r="A22" s="15"/>
      <c r="C22" s="143"/>
      <c r="D22" s="143"/>
      <c r="E22" s="143"/>
      <c r="F22" s="89"/>
      <c r="G22" s="89"/>
      <c r="H22" s="89"/>
      <c r="I22" s="144"/>
      <c r="J22" s="144"/>
      <c r="K22" s="93"/>
      <c r="M22" s="331"/>
      <c r="N22" s="330"/>
      <c r="O22" s="330"/>
      <c r="P22" s="330"/>
      <c r="Q22" s="330"/>
      <c r="R22" s="330"/>
    </row>
    <row r="23" spans="1:32" x14ac:dyDescent="0.2">
      <c r="A23" s="15"/>
      <c r="C23" s="143"/>
      <c r="D23" s="143"/>
      <c r="E23" s="143"/>
      <c r="F23" s="89"/>
      <c r="G23" s="89"/>
      <c r="H23" s="89"/>
      <c r="I23" s="144"/>
      <c r="J23" s="144"/>
      <c r="K23" s="93"/>
      <c r="M23" s="330"/>
      <c r="N23" s="330"/>
      <c r="O23" s="330"/>
      <c r="P23" s="330"/>
      <c r="Q23" s="330"/>
      <c r="R23" s="330"/>
    </row>
    <row r="24" spans="1:32" x14ac:dyDescent="0.2">
      <c r="A24" s="15"/>
      <c r="C24" s="143"/>
      <c r="D24" s="143"/>
      <c r="E24" s="143"/>
      <c r="F24" s="89"/>
      <c r="G24" s="89"/>
      <c r="H24" s="89"/>
      <c r="I24" s="144"/>
      <c r="J24" s="144"/>
      <c r="K24" s="93"/>
      <c r="M24" s="330"/>
      <c r="N24" s="331"/>
      <c r="O24" s="331"/>
      <c r="P24" s="331"/>
      <c r="Q24" s="331"/>
      <c r="R24" s="331"/>
    </row>
    <row r="25" spans="1:32" x14ac:dyDescent="0.2">
      <c r="A25" s="15"/>
      <c r="C25" s="143"/>
      <c r="D25" s="143"/>
      <c r="E25" s="143"/>
      <c r="F25" s="89"/>
      <c r="G25" s="89"/>
      <c r="H25" s="89"/>
      <c r="I25" s="144"/>
      <c r="J25" s="144"/>
      <c r="K25" s="93"/>
      <c r="M25" s="330"/>
    </row>
    <row r="26" spans="1:32" x14ac:dyDescent="0.2">
      <c r="A26" s="15"/>
      <c r="C26" s="143"/>
      <c r="D26" s="143"/>
      <c r="E26" s="143"/>
      <c r="F26" s="89"/>
      <c r="G26" s="89"/>
      <c r="H26" s="89"/>
      <c r="I26" s="144"/>
      <c r="J26" s="144"/>
      <c r="K26" s="93"/>
      <c r="M26" s="330"/>
    </row>
    <row r="27" spans="1:32" x14ac:dyDescent="0.2">
      <c r="A27" s="15"/>
      <c r="C27" s="143"/>
      <c r="D27" s="143"/>
      <c r="E27" s="143"/>
      <c r="F27" s="89"/>
      <c r="G27" s="89"/>
      <c r="H27" s="89"/>
      <c r="I27" s="144"/>
      <c r="J27" s="144"/>
      <c r="K27" s="93"/>
    </row>
    <row r="28" spans="1:32" x14ac:dyDescent="0.2">
      <c r="A28" s="15"/>
      <c r="C28" s="143"/>
      <c r="D28" s="143"/>
      <c r="E28" s="143"/>
      <c r="F28" s="89"/>
      <c r="G28" s="89"/>
      <c r="H28" s="89"/>
      <c r="I28" s="144"/>
      <c r="J28" s="144"/>
      <c r="K28" s="93"/>
    </row>
    <row r="29" spans="1:32" x14ac:dyDescent="0.2">
      <c r="A29" s="15"/>
      <c r="C29" s="143"/>
      <c r="D29" s="143"/>
      <c r="E29" s="143"/>
      <c r="F29" s="89"/>
      <c r="G29" s="89"/>
      <c r="H29" s="89"/>
      <c r="I29" s="144"/>
      <c r="J29" s="144"/>
      <c r="K29" s="93"/>
    </row>
    <row r="30" spans="1:32" x14ac:dyDescent="0.2">
      <c r="A30" s="15"/>
      <c r="C30" s="143"/>
      <c r="D30" s="143"/>
      <c r="E30" s="143"/>
      <c r="F30" s="89"/>
      <c r="G30" s="89"/>
      <c r="H30" s="89"/>
      <c r="I30" s="144"/>
      <c r="J30" s="144"/>
      <c r="K30" s="93"/>
    </row>
    <row r="31" spans="1:32" x14ac:dyDescent="0.2">
      <c r="A31" s="15"/>
      <c r="C31" s="143"/>
      <c r="D31" s="143"/>
      <c r="E31" s="143"/>
      <c r="F31" s="89"/>
      <c r="G31" s="89"/>
      <c r="H31" s="89"/>
      <c r="I31" s="144"/>
      <c r="J31" s="144"/>
      <c r="K31" s="93"/>
    </row>
    <row r="32" spans="1:32" x14ac:dyDescent="0.2">
      <c r="A32" s="15"/>
      <c r="C32" s="143"/>
      <c r="D32" s="143"/>
      <c r="E32" s="143"/>
      <c r="F32" s="89"/>
      <c r="G32" s="89"/>
      <c r="H32" s="89"/>
      <c r="I32" s="144"/>
      <c r="J32" s="144"/>
      <c r="K32" s="93"/>
    </row>
    <row r="33" spans="1:26" x14ac:dyDescent="0.2">
      <c r="A33" s="15"/>
      <c r="C33" s="143"/>
      <c r="D33" s="143"/>
      <c r="E33" s="143"/>
      <c r="F33" s="89"/>
      <c r="G33" s="89"/>
      <c r="H33" s="89"/>
      <c r="I33" s="144"/>
      <c r="J33" s="144"/>
      <c r="K33" s="93"/>
    </row>
    <row r="34" spans="1:26" x14ac:dyDescent="0.2">
      <c r="A34" s="15"/>
      <c r="C34" s="143"/>
      <c r="D34" s="143"/>
      <c r="E34" s="143"/>
      <c r="F34" s="89"/>
      <c r="G34" s="89"/>
      <c r="H34" s="89"/>
      <c r="I34" s="144"/>
      <c r="J34" s="144"/>
      <c r="K34" s="93"/>
    </row>
    <row r="35" spans="1:26" x14ac:dyDescent="0.2">
      <c r="A35" s="15"/>
      <c r="C35" s="143"/>
      <c r="D35" s="143"/>
      <c r="E35" s="143"/>
      <c r="F35" s="89"/>
      <c r="G35" s="89"/>
      <c r="H35" s="89"/>
      <c r="I35" s="144"/>
      <c r="J35" s="144"/>
      <c r="K35" s="93"/>
    </row>
    <row r="36" spans="1:26" x14ac:dyDescent="0.2">
      <c r="A36" s="15"/>
      <c r="C36" s="143"/>
      <c r="D36" s="143"/>
      <c r="E36" s="143"/>
      <c r="F36" s="89"/>
      <c r="G36" s="89"/>
      <c r="H36" s="89"/>
      <c r="I36" s="144"/>
      <c r="J36" s="144"/>
      <c r="K36" s="93"/>
    </row>
    <row r="37" spans="1:26" x14ac:dyDescent="0.2">
      <c r="A37" s="15"/>
      <c r="C37" s="143"/>
      <c r="D37" s="143"/>
      <c r="E37" s="143"/>
      <c r="F37" s="89"/>
      <c r="G37" s="89"/>
      <c r="H37" s="89"/>
      <c r="I37" s="144"/>
      <c r="J37" s="144"/>
      <c r="K37" s="93"/>
    </row>
    <row r="38" spans="1:26" x14ac:dyDescent="0.2">
      <c r="A38" s="15"/>
      <c r="C38" s="143"/>
      <c r="D38" s="143"/>
      <c r="E38" s="143"/>
      <c r="F38" s="89"/>
      <c r="G38" s="89"/>
      <c r="H38" s="89"/>
      <c r="I38" s="144"/>
      <c r="J38" s="144"/>
      <c r="K38" s="93"/>
    </row>
    <row r="39" spans="1:26" x14ac:dyDescent="0.2">
      <c r="A39" s="15"/>
      <c r="C39" s="143"/>
      <c r="D39" s="143"/>
      <c r="E39" s="143"/>
      <c r="F39" s="89"/>
      <c r="G39" s="89"/>
      <c r="H39" s="89"/>
      <c r="I39" s="144"/>
      <c r="J39" s="144"/>
      <c r="K39" s="93"/>
    </row>
    <row r="40" spans="1:26" x14ac:dyDescent="0.2">
      <c r="A40" s="15"/>
      <c r="C40" s="143"/>
      <c r="D40" s="143"/>
      <c r="E40" s="143"/>
      <c r="F40" s="89"/>
      <c r="G40" s="89"/>
      <c r="H40" s="89"/>
      <c r="I40" s="144"/>
      <c r="J40" s="144"/>
      <c r="K40" s="93"/>
    </row>
    <row r="41" spans="1:26" x14ac:dyDescent="0.2">
      <c r="A41" s="11"/>
      <c r="B41" s="198" t="s">
        <v>44</v>
      </c>
      <c r="C41" s="2"/>
      <c r="D41" s="143"/>
      <c r="E41" s="143"/>
      <c r="F41" s="89"/>
      <c r="G41" s="89"/>
      <c r="H41" s="89"/>
      <c r="I41" s="144"/>
      <c r="J41" s="144"/>
      <c r="K41" s="93"/>
    </row>
    <row r="42" spans="1:26" x14ac:dyDescent="0.2">
      <c r="A42" s="11"/>
      <c r="B42" s="198" t="s">
        <v>231</v>
      </c>
      <c r="C42" s="2"/>
      <c r="D42" s="143"/>
      <c r="E42" s="143"/>
      <c r="F42" s="89"/>
      <c r="G42" s="89"/>
      <c r="H42" s="89"/>
      <c r="I42" s="144"/>
      <c r="J42" s="144"/>
      <c r="K42" s="93"/>
    </row>
    <row r="43" spans="1:26" x14ac:dyDescent="0.2">
      <c r="A43" s="9"/>
      <c r="B43" s="199" t="s">
        <v>171</v>
      </c>
      <c r="C43" s="10"/>
      <c r="D43" s="10"/>
      <c r="E43" s="10"/>
      <c r="F43" s="10"/>
      <c r="G43" s="10"/>
      <c r="H43" s="10"/>
      <c r="I43" s="10"/>
      <c r="J43" s="10"/>
      <c r="K43" s="94"/>
    </row>
    <row r="44" spans="1:26" s="81" customFormat="1" x14ac:dyDescent="0.2">
      <c r="A44" s="80"/>
      <c r="B44" s="80"/>
      <c r="C44" s="79"/>
      <c r="D44" s="166"/>
      <c r="E44" s="166"/>
      <c r="F44" s="79"/>
      <c r="G44" s="80"/>
      <c r="H44" s="106"/>
      <c r="I44" s="80"/>
      <c r="J44" s="80"/>
      <c r="K44" s="80"/>
      <c r="L44" s="42"/>
      <c r="M44" s="54"/>
      <c r="N44" s="54"/>
      <c r="O44" s="54"/>
      <c r="P44" s="54"/>
      <c r="Q44" s="54"/>
      <c r="R44" s="54"/>
      <c r="S44" s="54"/>
      <c r="T44" s="54"/>
      <c r="U44" s="54"/>
      <c r="V44" s="42"/>
      <c r="W44" s="42"/>
      <c r="X44" s="42"/>
      <c r="Y44" s="42"/>
      <c r="Z44" s="42"/>
    </row>
    <row r="45" spans="1:26" s="81" customFormat="1" x14ac:dyDescent="0.2">
      <c r="A45" s="80"/>
      <c r="B45" s="80"/>
      <c r="C45" s="79"/>
      <c r="D45" s="116"/>
      <c r="E45" s="116"/>
      <c r="F45" s="79"/>
      <c r="G45" s="80"/>
      <c r="H45" s="106"/>
      <c r="I45" s="80"/>
      <c r="J45" s="80"/>
      <c r="K45" s="80"/>
      <c r="L45" s="42"/>
      <c r="M45" s="54"/>
      <c r="N45" s="54"/>
      <c r="O45" s="54"/>
      <c r="P45" s="54"/>
      <c r="Q45" s="54"/>
      <c r="R45" s="54"/>
      <c r="S45" s="54"/>
      <c r="T45" s="54"/>
      <c r="U45" s="54"/>
      <c r="V45" s="42"/>
      <c r="W45" s="42"/>
      <c r="X45" s="42"/>
      <c r="Y45" s="42"/>
      <c r="Z45" s="42"/>
    </row>
    <row r="46" spans="1:26" s="81" customFormat="1" x14ac:dyDescent="0.2">
      <c r="A46" s="80"/>
      <c r="B46" s="80"/>
      <c r="C46" s="79"/>
      <c r="D46" s="116"/>
      <c r="E46" s="116"/>
      <c r="F46" s="79"/>
      <c r="G46" s="80"/>
      <c r="H46" s="106"/>
      <c r="I46" s="80"/>
      <c r="J46" s="80"/>
      <c r="K46" s="80"/>
      <c r="L46" s="42"/>
      <c r="M46" s="54"/>
      <c r="N46" s="54"/>
      <c r="O46" s="54"/>
      <c r="P46" s="54"/>
      <c r="Q46" s="54"/>
      <c r="R46" s="54"/>
      <c r="S46" s="54"/>
      <c r="T46" s="54"/>
      <c r="U46" s="54"/>
      <c r="V46" s="42"/>
      <c r="W46" s="42"/>
      <c r="X46" s="42"/>
      <c r="Y46" s="42"/>
      <c r="Z46" s="42"/>
    </row>
    <row r="47" spans="1:26" s="81" customFormat="1" x14ac:dyDescent="0.2">
      <c r="A47" s="80"/>
      <c r="B47" s="80"/>
      <c r="C47" s="79"/>
      <c r="D47" s="116"/>
      <c r="E47" s="116"/>
      <c r="F47" s="79"/>
      <c r="G47" s="80"/>
      <c r="H47" s="80"/>
      <c r="I47" s="80"/>
      <c r="J47" s="80"/>
      <c r="K47" s="80"/>
      <c r="L47" s="42"/>
      <c r="M47" s="54"/>
      <c r="N47" s="54"/>
      <c r="O47" s="54"/>
      <c r="P47" s="54"/>
      <c r="Q47" s="54"/>
      <c r="R47" s="54"/>
      <c r="S47" s="54"/>
      <c r="T47" s="54"/>
      <c r="U47" s="54"/>
      <c r="V47" s="42"/>
      <c r="W47" s="42"/>
      <c r="X47" s="42"/>
      <c r="Y47" s="42"/>
      <c r="Z47" s="42"/>
    </row>
    <row r="48" spans="1:26" s="81" customFormat="1" x14ac:dyDescent="0.2">
      <c r="A48" s="80"/>
      <c r="B48" s="80"/>
      <c r="C48" s="167"/>
      <c r="D48" s="167"/>
      <c r="E48" s="167"/>
      <c r="F48" s="80"/>
      <c r="G48" s="80"/>
      <c r="H48" s="80"/>
      <c r="I48" s="80"/>
      <c r="J48" s="80"/>
      <c r="K48" s="80"/>
      <c r="L48" s="42"/>
      <c r="M48" s="54"/>
      <c r="N48" s="54"/>
      <c r="O48" s="54"/>
      <c r="P48" s="54"/>
      <c r="Q48" s="54"/>
      <c r="R48" s="54"/>
      <c r="S48" s="54"/>
      <c r="T48" s="54"/>
      <c r="U48" s="54"/>
      <c r="V48" s="42"/>
      <c r="W48" s="42"/>
      <c r="X48" s="42"/>
      <c r="Y48" s="42"/>
      <c r="Z48" s="42"/>
    </row>
    <row r="57" spans="1:11" x14ac:dyDescent="0.2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</row>
    <row r="58" spans="1:11" x14ac:dyDescent="0.2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</row>
    <row r="59" spans="1:11" x14ac:dyDescent="0.2">
      <c r="B59" s="79"/>
      <c r="C59" s="79"/>
      <c r="D59" s="79"/>
      <c r="E59" s="79"/>
      <c r="F59" s="79"/>
      <c r="G59" s="79"/>
      <c r="H59" s="79"/>
      <c r="I59" s="79"/>
      <c r="J59" s="79"/>
      <c r="K59" s="79"/>
    </row>
    <row r="60" spans="1:11" x14ac:dyDescent="0.2">
      <c r="B60" s="79"/>
      <c r="C60" s="79"/>
      <c r="D60" s="79"/>
      <c r="E60" s="79"/>
      <c r="F60" s="79"/>
      <c r="G60" s="79"/>
      <c r="H60" s="79"/>
      <c r="I60" s="79"/>
      <c r="J60" s="79"/>
      <c r="K60" s="79"/>
    </row>
  </sheetData>
  <mergeCells count="7">
    <mergeCell ref="M10:N10"/>
    <mergeCell ref="C20:H20"/>
    <mergeCell ref="C21:H21"/>
    <mergeCell ref="C7:J7"/>
    <mergeCell ref="C8:J8"/>
    <mergeCell ref="C10:H10"/>
    <mergeCell ref="I10:I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>
    <tabColor theme="4" tint="-0.499984740745262"/>
  </sheetPr>
  <dimension ref="A1:R51"/>
  <sheetViews>
    <sheetView showGridLines="0" zoomScaleNormal="100" zoomScaleSheetLayoutView="100" workbookViewId="0">
      <selection activeCell="K13" sqref="K13"/>
    </sheetView>
  </sheetViews>
  <sheetFormatPr baseColWidth="10" defaultColWidth="10.85546875" defaultRowHeight="12.75" x14ac:dyDescent="0.2"/>
  <cols>
    <col min="1" max="1" width="1.85546875" style="1" customWidth="1"/>
    <col min="2" max="2" width="17.5703125" style="1" customWidth="1"/>
    <col min="3" max="3" width="12.7109375" style="1" customWidth="1"/>
    <col min="4" max="4" width="13.85546875" style="1" customWidth="1"/>
    <col min="5" max="6" width="10.85546875" style="1" customWidth="1"/>
    <col min="7" max="7" width="8.28515625" style="1" customWidth="1"/>
    <col min="8" max="8" width="8.42578125" style="1" customWidth="1"/>
    <col min="9" max="10" width="10.85546875" style="1" customWidth="1"/>
    <col min="11" max="11" width="3" style="1" customWidth="1"/>
    <col min="12" max="12" width="8.28515625" style="42" customWidth="1"/>
    <col min="13" max="13" width="9" style="42" customWidth="1"/>
    <col min="14" max="14" width="11.140625" style="42" customWidth="1"/>
    <col min="15" max="15" width="11.28515625" style="42" customWidth="1"/>
    <col min="16" max="16384" width="10.85546875" style="42"/>
  </cols>
  <sheetData>
    <row r="1" spans="1:15" ht="31.5" customHeight="1" x14ac:dyDescent="0.2">
      <c r="A1" s="155"/>
      <c r="B1" s="156"/>
      <c r="C1" s="156"/>
      <c r="D1" s="156"/>
      <c r="E1" s="156"/>
      <c r="F1" s="156"/>
      <c r="G1" s="156"/>
      <c r="H1" s="156"/>
      <c r="I1" s="157"/>
      <c r="J1" s="156"/>
      <c r="K1" s="158"/>
      <c r="L1" s="112"/>
    </row>
    <row r="2" spans="1:15" x14ac:dyDescent="0.2">
      <c r="A2" s="15"/>
      <c r="B2" s="20"/>
      <c r="C2" s="20"/>
      <c r="D2" s="20"/>
      <c r="E2" s="20"/>
      <c r="F2" s="20"/>
      <c r="G2" s="20"/>
      <c r="H2" s="20"/>
      <c r="J2" s="20"/>
      <c r="K2" s="159"/>
      <c r="L2" s="112"/>
    </row>
    <row r="3" spans="1:15" x14ac:dyDescent="0.2">
      <c r="A3" s="15"/>
      <c r="B3" s="20"/>
      <c r="C3" s="20"/>
      <c r="D3" s="20"/>
      <c r="E3" s="20"/>
      <c r="F3" s="20"/>
      <c r="G3" s="20"/>
      <c r="H3" s="20"/>
      <c r="J3" s="20"/>
      <c r="K3" s="159"/>
      <c r="L3" s="112"/>
    </row>
    <row r="4" spans="1:15" x14ac:dyDescent="0.2">
      <c r="A4" s="15"/>
      <c r="B4" s="20"/>
      <c r="C4" s="20"/>
      <c r="D4" s="20"/>
      <c r="E4" s="20"/>
      <c r="F4" s="20"/>
      <c r="G4" s="20"/>
      <c r="H4" s="20"/>
      <c r="J4" s="20"/>
      <c r="K4" s="93"/>
    </row>
    <row r="5" spans="1:15" x14ac:dyDescent="0.2">
      <c r="A5" s="15"/>
      <c r="B5" s="20"/>
      <c r="C5" s="20"/>
      <c r="D5" s="20"/>
      <c r="E5" s="20"/>
      <c r="F5" s="20"/>
      <c r="G5" s="20"/>
      <c r="H5" s="20"/>
      <c r="I5" s="20"/>
      <c r="J5" s="20"/>
      <c r="K5" s="93"/>
    </row>
    <row r="6" spans="1:15" x14ac:dyDescent="0.2">
      <c r="A6" s="15"/>
      <c r="B6" s="20"/>
      <c r="C6" s="20"/>
      <c r="D6" s="20"/>
      <c r="E6" s="20"/>
      <c r="F6" s="20"/>
      <c r="G6" s="20"/>
      <c r="H6" s="20"/>
      <c r="I6" s="20"/>
      <c r="J6" s="20"/>
      <c r="K6" s="93"/>
    </row>
    <row r="7" spans="1:15" ht="15" customHeight="1" x14ac:dyDescent="0.2">
      <c r="B7" s="216"/>
      <c r="C7" s="360" t="s">
        <v>149</v>
      </c>
      <c r="D7" s="360"/>
      <c r="E7" s="360"/>
      <c r="F7" s="360"/>
      <c r="G7" s="360"/>
      <c r="H7" s="360"/>
      <c r="I7" s="360"/>
      <c r="J7" s="360"/>
      <c r="K7" s="217"/>
    </row>
    <row r="8" spans="1:15" ht="15" customHeight="1" x14ac:dyDescent="0.2">
      <c r="A8" s="218"/>
      <c r="B8" s="216"/>
      <c r="C8" s="360" t="str">
        <f>+CONCATENATE("miles de viviendas ",C11,"-",'Fechas Mensual'!C4)</f>
        <v>miles de viviendas 2021-2022</v>
      </c>
      <c r="D8" s="360"/>
      <c r="E8" s="360"/>
      <c r="F8" s="360"/>
      <c r="G8" s="360"/>
      <c r="H8" s="360"/>
      <c r="I8" s="360"/>
      <c r="J8" s="360"/>
      <c r="K8" s="217"/>
    </row>
    <row r="9" spans="1:15" x14ac:dyDescent="0.2">
      <c r="A9" s="15"/>
      <c r="B9" s="20"/>
      <c r="C9" s="23"/>
      <c r="D9" s="23"/>
      <c r="E9" s="23"/>
      <c r="F9" s="23"/>
      <c r="G9" s="23"/>
      <c r="H9" s="23"/>
      <c r="I9" s="20"/>
      <c r="J9" s="20"/>
      <c r="K9" s="93"/>
    </row>
    <row r="10" spans="1:15" ht="15.75" customHeight="1" x14ac:dyDescent="0.2">
      <c r="A10" s="15"/>
      <c r="C10" s="349" t="str">
        <f>'Resumen licencias área '!$C$10</f>
        <v>Año corrido a Noviembre</v>
      </c>
      <c r="D10" s="349"/>
      <c r="E10" s="350" t="str">
        <f>+CONCATENATE("% Cambio   '",MID(C11,3,2),"/'",MID(D11,3,2))</f>
        <v>% Cambio   '21/'22</v>
      </c>
      <c r="F10" s="362" t="str">
        <f>+CONCATENATE("% del total '",MID(D11,3,2))</f>
        <v>% del total '22</v>
      </c>
      <c r="G10" s="349" t="str">
        <f>'Resumen licencias área '!$G$10</f>
        <v>Noviembre</v>
      </c>
      <c r="H10" s="349"/>
      <c r="I10" s="350" t="str">
        <f>+CONCATENATE("% Cambio   '",MID(C11,3,2),"/'",MID(D11,3,2))</f>
        <v>% Cambio   '21/'22</v>
      </c>
      <c r="J10" s="350" t="str">
        <f>+CONCATENATE("% del total '",MID(D11,3,2))</f>
        <v>% del total '22</v>
      </c>
      <c r="K10" s="93"/>
    </row>
    <row r="11" spans="1:15" x14ac:dyDescent="0.2">
      <c r="A11" s="15"/>
      <c r="C11" s="23">
        <f>+D11-1</f>
        <v>2021</v>
      </c>
      <c r="D11" s="23">
        <f>+'Fechas Mensual'!C4</f>
        <v>2022</v>
      </c>
      <c r="E11" s="350"/>
      <c r="F11" s="362"/>
      <c r="G11" s="23">
        <f>+H11-1</f>
        <v>2021</v>
      </c>
      <c r="H11" s="160">
        <f>+'Fechas Mensual'!C4</f>
        <v>2022</v>
      </c>
      <c r="I11" s="350"/>
      <c r="J11" s="350"/>
      <c r="K11" s="93"/>
    </row>
    <row r="12" spans="1:15" x14ac:dyDescent="0.2">
      <c r="A12" s="15"/>
      <c r="C12" s="23"/>
      <c r="D12" s="161"/>
      <c r="E12" s="23"/>
      <c r="F12" s="23"/>
      <c r="G12" s="23"/>
      <c r="H12" s="23"/>
      <c r="I12" s="23"/>
      <c r="J12" s="23"/>
      <c r="K12" s="93"/>
    </row>
    <row r="13" spans="1:15" x14ac:dyDescent="0.2">
      <c r="A13" s="15"/>
      <c r="B13" s="162" t="s">
        <v>18</v>
      </c>
      <c r="C13" s="163">
        <f>SUM('[8]BD construcción mensual'!$BK$208:$BK$218)</f>
        <v>44762</v>
      </c>
      <c r="D13" s="163">
        <f>SUM('[8]BD construcción mensual'!$BK$220:$BK$230)</f>
        <v>43541</v>
      </c>
      <c r="E13" s="57">
        <f>+((D13/C13)-1)*100</f>
        <v>-2.727760153701797</v>
      </c>
      <c r="F13" s="57">
        <v>100</v>
      </c>
      <c r="G13" s="163">
        <f>'[8]BD construcción mensual'!$BK$218</f>
        <v>4626</v>
      </c>
      <c r="H13" s="163">
        <f>'[8]BD construcción mensual'!$BK$230</f>
        <v>3149</v>
      </c>
      <c r="I13" s="57">
        <f>+((H13/G13)-1)*100</f>
        <v>-31.928231733679201</v>
      </c>
      <c r="J13" s="57">
        <v>100</v>
      </c>
      <c r="K13" s="93"/>
      <c r="L13" s="138"/>
      <c r="M13" s="138"/>
      <c r="N13" s="138"/>
      <c r="O13" s="138"/>
    </row>
    <row r="14" spans="1:15" x14ac:dyDescent="0.2">
      <c r="A14" s="15"/>
      <c r="B14" s="1" t="s">
        <v>41</v>
      </c>
      <c r="C14" s="164">
        <f>SUM('[8]BD construcción mensual'!$BL$208:$BL$218)</f>
        <v>1346</v>
      </c>
      <c r="D14" s="163">
        <f>SUM('[8]BD construcción mensual'!$BL$220:$BL$230)</f>
        <v>3132</v>
      </c>
      <c r="E14" s="165">
        <f>+((D14/C14)-1)*100</f>
        <v>132.68945022288264</v>
      </c>
      <c r="F14" s="165">
        <f>+(D14/$D$13)*100</f>
        <v>7.1932201832755336</v>
      </c>
      <c r="G14" s="164">
        <f>'[8]BD construcción mensual'!$BL$218</f>
        <v>254</v>
      </c>
      <c r="H14" s="163">
        <f>'[8]BD construcción mensual'!$BL$230</f>
        <v>330</v>
      </c>
      <c r="I14" s="165">
        <f>+((H14/G14)-1)*100</f>
        <v>29.921259842519675</v>
      </c>
      <c r="J14" s="165">
        <f>+(H14/$H$13)*100</f>
        <v>10.479517307081613</v>
      </c>
      <c r="K14" s="93"/>
      <c r="L14" s="138"/>
      <c r="M14" s="138"/>
      <c r="N14" s="138"/>
      <c r="O14" s="138"/>
    </row>
    <row r="15" spans="1:15" x14ac:dyDescent="0.2">
      <c r="A15" s="15"/>
      <c r="B15" s="1" t="s">
        <v>42</v>
      </c>
      <c r="C15" s="164">
        <f>SUM('[8]BD construcción mensual'!$BM$208:$BM$218)</f>
        <v>33161</v>
      </c>
      <c r="D15" s="163">
        <f>SUM('[8]BD construcción mensual'!$BM$220:$BM$230)</f>
        <v>31481</v>
      </c>
      <c r="E15" s="165">
        <f>+((D15/C15)-1)*100</f>
        <v>-5.0661922137450581</v>
      </c>
      <c r="F15" s="165">
        <f>+(D15/$D$13)*100</f>
        <v>72.301968259801114</v>
      </c>
      <c r="G15" s="164">
        <f>'[8]BD construcción mensual'!$BM$218</f>
        <v>3323</v>
      </c>
      <c r="H15" s="163">
        <f>'[8]BD construcción mensual'!$BM$230</f>
        <v>2260</v>
      </c>
      <c r="I15" s="165">
        <f>+((H15/G15)-1)*100</f>
        <v>-31.989166415889258</v>
      </c>
      <c r="J15" s="165">
        <f t="shared" ref="J15:J17" si="0">+(H15/$H$13)*100</f>
        <v>71.76881549698318</v>
      </c>
      <c r="K15" s="93"/>
      <c r="L15" s="138"/>
      <c r="M15" s="138"/>
      <c r="N15" s="138"/>
      <c r="O15" s="138"/>
    </row>
    <row r="16" spans="1:15" x14ac:dyDescent="0.2">
      <c r="A16" s="15"/>
      <c r="B16" s="1" t="s">
        <v>21</v>
      </c>
      <c r="C16" s="164">
        <f>SUM('[8]BD construcción mensual'!$BN$208:$BN$218)</f>
        <v>34507</v>
      </c>
      <c r="D16" s="163">
        <f>SUM('[8]BD construcción mensual'!$BN$220:$BN$230)</f>
        <v>34613</v>
      </c>
      <c r="E16" s="165">
        <f t="shared" ref="E16:E17" si="1">+((D16/C16)-1)*100</f>
        <v>0.3071840496131184</v>
      </c>
      <c r="F16" s="165">
        <f>+(D16/$D$13)*100</f>
        <v>79.495188443076643</v>
      </c>
      <c r="G16" s="164">
        <f>'[8]BD construcción mensual'!$BN$218</f>
        <v>3577</v>
      </c>
      <c r="H16" s="163">
        <f>'[8]BD construcción mensual'!$BN$230</f>
        <v>2590</v>
      </c>
      <c r="I16" s="165">
        <f t="shared" ref="I16:I17" si="2">+((H16/G16)-1)*100</f>
        <v>-27.592954990215269</v>
      </c>
      <c r="J16" s="165">
        <f t="shared" si="0"/>
        <v>82.248332804064788</v>
      </c>
      <c r="K16" s="93"/>
      <c r="L16" s="138"/>
      <c r="M16" s="138"/>
      <c r="N16" s="138"/>
      <c r="O16" s="138"/>
    </row>
    <row r="17" spans="1:18" x14ac:dyDescent="0.2">
      <c r="A17" s="15" t="s">
        <v>11</v>
      </c>
      <c r="B17" s="1" t="s">
        <v>43</v>
      </c>
      <c r="C17" s="164">
        <f>SUM('[8]BD construcción mensual'!$BO$208:$BO$218)</f>
        <v>10255</v>
      </c>
      <c r="D17" s="163">
        <f>SUM('[8]BD construcción mensual'!$BO$220:$BO$230)</f>
        <v>8928</v>
      </c>
      <c r="E17" s="165">
        <f t="shared" si="1"/>
        <v>-12.940029254022424</v>
      </c>
      <c r="F17" s="165">
        <f>+(D17/$D$13)*100</f>
        <v>20.504811556923361</v>
      </c>
      <c r="G17" s="164">
        <f>'[8]BD construcción mensual'!$BO$218</f>
        <v>1049</v>
      </c>
      <c r="H17" s="163">
        <f>'[8]BD construcción mensual'!$BO$230</f>
        <v>559</v>
      </c>
      <c r="I17" s="165">
        <f t="shared" si="2"/>
        <v>-46.711153479504283</v>
      </c>
      <c r="J17" s="165">
        <f t="shared" si="0"/>
        <v>17.751667195935216</v>
      </c>
      <c r="K17" s="93"/>
      <c r="L17" s="138"/>
      <c r="M17" s="138"/>
      <c r="N17" s="138"/>
      <c r="O17" s="138"/>
    </row>
    <row r="18" spans="1:18" ht="12" customHeight="1" x14ac:dyDescent="0.2">
      <c r="A18" s="15"/>
      <c r="C18" s="143"/>
      <c r="D18" s="143"/>
      <c r="E18" s="143"/>
      <c r="F18" s="89"/>
      <c r="G18" s="89"/>
      <c r="H18" s="89"/>
      <c r="I18" s="144"/>
      <c r="J18" s="144"/>
      <c r="K18" s="93"/>
      <c r="M18" s="138"/>
      <c r="N18" s="138"/>
      <c r="O18" s="138"/>
      <c r="P18" s="138"/>
      <c r="Q18" s="138"/>
      <c r="R18" s="138"/>
    </row>
    <row r="19" spans="1:18" ht="12" customHeight="1" x14ac:dyDescent="0.2">
      <c r="A19" s="15"/>
      <c r="C19" s="143"/>
      <c r="D19" s="143"/>
      <c r="E19" s="143"/>
      <c r="F19" s="89"/>
      <c r="G19" s="89"/>
      <c r="H19" s="89"/>
      <c r="I19" s="144"/>
      <c r="J19" s="144"/>
      <c r="K19" s="93"/>
      <c r="L19" s="95"/>
      <c r="M19" s="95"/>
      <c r="N19" s="95"/>
      <c r="O19" s="95"/>
      <c r="P19" s="95"/>
      <c r="Q19" s="95"/>
    </row>
    <row r="20" spans="1:18" ht="14.25" x14ac:dyDescent="0.2">
      <c r="A20" s="15"/>
      <c r="C20" s="353" t="s">
        <v>149</v>
      </c>
      <c r="D20" s="353"/>
      <c r="E20" s="353"/>
      <c r="F20" s="353"/>
      <c r="G20" s="353"/>
      <c r="H20" s="353"/>
      <c r="I20" s="353"/>
      <c r="J20" s="353"/>
      <c r="K20" s="93"/>
      <c r="M20" s="138"/>
      <c r="N20" s="138"/>
      <c r="O20" s="138"/>
      <c r="P20" s="138"/>
      <c r="Q20" s="138"/>
    </row>
    <row r="21" spans="1:18" x14ac:dyDescent="0.2">
      <c r="A21" s="15"/>
      <c r="C21" s="353" t="s">
        <v>197</v>
      </c>
      <c r="D21" s="353"/>
      <c r="E21" s="353"/>
      <c r="F21" s="353"/>
      <c r="G21" s="353"/>
      <c r="H21" s="353"/>
      <c r="I21" s="353"/>
      <c r="J21" s="353"/>
      <c r="K21" s="93"/>
      <c r="M21" s="95"/>
      <c r="N21" s="138"/>
      <c r="O21" s="138"/>
      <c r="P21" s="138"/>
      <c r="Q21" s="138"/>
    </row>
    <row r="22" spans="1:18" x14ac:dyDescent="0.2">
      <c r="A22" s="15"/>
      <c r="C22" s="143"/>
      <c r="D22" s="143"/>
      <c r="E22" s="143"/>
      <c r="F22" s="89"/>
      <c r="G22" s="89"/>
      <c r="H22" s="89"/>
      <c r="I22" s="144"/>
      <c r="J22" s="144"/>
      <c r="K22" s="93"/>
      <c r="M22" s="95"/>
      <c r="N22" s="138"/>
      <c r="O22" s="138"/>
      <c r="P22" s="138"/>
      <c r="Q22" s="138"/>
    </row>
    <row r="23" spans="1:18" x14ac:dyDescent="0.2">
      <c r="A23" s="15"/>
      <c r="C23" s="143"/>
      <c r="D23" s="143"/>
      <c r="E23" s="143"/>
      <c r="F23" s="89"/>
      <c r="G23" s="89"/>
      <c r="H23" s="89"/>
      <c r="I23" s="144"/>
      <c r="J23" s="144"/>
      <c r="K23" s="93"/>
      <c r="M23" s="138"/>
      <c r="N23" s="138"/>
      <c r="O23" s="138"/>
      <c r="P23" s="138"/>
      <c r="Q23" s="138"/>
    </row>
    <row r="24" spans="1:18" x14ac:dyDescent="0.2">
      <c r="A24" s="15"/>
      <c r="C24" s="143"/>
      <c r="D24" s="143"/>
      <c r="E24" s="143"/>
      <c r="F24" s="89"/>
      <c r="G24" s="89"/>
      <c r="H24" s="89"/>
      <c r="I24" s="144"/>
      <c r="J24" s="144"/>
      <c r="K24" s="93"/>
      <c r="M24" s="138"/>
      <c r="N24" s="95"/>
      <c r="O24" s="95"/>
      <c r="P24" s="95"/>
      <c r="Q24" s="95"/>
    </row>
    <row r="25" spans="1:18" x14ac:dyDescent="0.2">
      <c r="A25" s="15"/>
      <c r="C25" s="143"/>
      <c r="D25" s="143"/>
      <c r="E25" s="143"/>
      <c r="F25" s="89"/>
      <c r="G25" s="89"/>
      <c r="H25" s="89"/>
      <c r="I25" s="144"/>
      <c r="J25" s="144"/>
      <c r="K25" s="93"/>
      <c r="M25" s="138"/>
    </row>
    <row r="26" spans="1:18" x14ac:dyDescent="0.2">
      <c r="A26" s="15"/>
      <c r="C26" s="143"/>
      <c r="D26" s="143"/>
      <c r="E26" s="143"/>
      <c r="F26" s="89"/>
      <c r="G26" s="89"/>
      <c r="H26" s="89"/>
      <c r="I26" s="144"/>
      <c r="J26" s="144"/>
      <c r="K26" s="93"/>
      <c r="M26" s="138"/>
    </row>
    <row r="27" spans="1:18" x14ac:dyDescent="0.2">
      <c r="A27" s="15"/>
      <c r="C27" s="143"/>
      <c r="D27" s="143"/>
      <c r="E27" s="143"/>
      <c r="F27" s="89"/>
      <c r="G27" s="89"/>
      <c r="H27" s="89"/>
      <c r="I27" s="144"/>
      <c r="J27" s="144"/>
      <c r="K27" s="93"/>
    </row>
    <row r="28" spans="1:18" x14ac:dyDescent="0.2">
      <c r="A28" s="15"/>
      <c r="C28" s="143"/>
      <c r="D28" s="143"/>
      <c r="E28" s="143"/>
      <c r="F28" s="89"/>
      <c r="G28" s="89"/>
      <c r="H28" s="89"/>
      <c r="I28" s="144"/>
      <c r="J28" s="144"/>
      <c r="K28" s="93"/>
    </row>
    <row r="29" spans="1:18" x14ac:dyDescent="0.2">
      <c r="A29" s="15"/>
      <c r="C29" s="143"/>
      <c r="D29" s="143"/>
      <c r="E29" s="143"/>
      <c r="F29" s="89"/>
      <c r="G29" s="89"/>
      <c r="H29" s="89"/>
      <c r="I29" s="144"/>
      <c r="J29" s="144"/>
      <c r="K29" s="93"/>
    </row>
    <row r="30" spans="1:18" x14ac:dyDescent="0.2">
      <c r="A30" s="15"/>
      <c r="C30" s="143"/>
      <c r="D30" s="143"/>
      <c r="E30" s="143"/>
      <c r="F30" s="89"/>
      <c r="G30" s="89"/>
      <c r="H30" s="89"/>
      <c r="I30" s="144"/>
      <c r="J30" s="144"/>
      <c r="K30" s="93"/>
    </row>
    <row r="31" spans="1:18" x14ac:dyDescent="0.2">
      <c r="A31" s="15"/>
      <c r="C31" s="143"/>
      <c r="D31" s="143"/>
      <c r="E31" s="143"/>
      <c r="F31" s="89"/>
      <c r="G31" s="89"/>
      <c r="H31" s="89"/>
      <c r="I31" s="144"/>
      <c r="J31" s="144"/>
      <c r="K31" s="93"/>
    </row>
    <row r="32" spans="1:18" x14ac:dyDescent="0.2">
      <c r="A32" s="11"/>
      <c r="B32" s="198" t="s">
        <v>44</v>
      </c>
      <c r="C32" s="2"/>
      <c r="D32" s="143"/>
      <c r="E32" s="143"/>
      <c r="F32" s="89"/>
      <c r="G32" s="89"/>
      <c r="H32" s="89"/>
      <c r="I32" s="144"/>
      <c r="J32" s="144"/>
      <c r="K32" s="93"/>
    </row>
    <row r="33" spans="1:11" x14ac:dyDescent="0.2">
      <c r="A33" s="11"/>
      <c r="B33" s="198" t="s">
        <v>198</v>
      </c>
      <c r="C33" s="2"/>
      <c r="D33" s="143"/>
      <c r="E33" s="143"/>
      <c r="F33" s="89"/>
      <c r="G33" s="89"/>
      <c r="H33" s="89"/>
      <c r="I33" s="144"/>
      <c r="J33" s="144"/>
      <c r="K33" s="93"/>
    </row>
    <row r="34" spans="1:11" x14ac:dyDescent="0.2">
      <c r="A34" s="9"/>
      <c r="B34" s="199" t="s">
        <v>171</v>
      </c>
      <c r="C34" s="10"/>
      <c r="D34" s="10"/>
      <c r="E34" s="10"/>
      <c r="F34" s="10"/>
      <c r="G34" s="10"/>
      <c r="H34" s="10"/>
      <c r="I34" s="10"/>
      <c r="J34" s="10"/>
      <c r="K34" s="94"/>
    </row>
    <row r="35" spans="1:11" s="81" customFormat="1" x14ac:dyDescent="0.2">
      <c r="A35" s="80"/>
      <c r="B35" s="80"/>
      <c r="C35" s="79"/>
      <c r="D35" s="166">
        <f>C11</f>
        <v>2021</v>
      </c>
      <c r="E35" s="166">
        <f>D11</f>
        <v>2022</v>
      </c>
      <c r="F35" s="79"/>
      <c r="G35" s="80"/>
      <c r="H35" s="106"/>
      <c r="I35" s="80"/>
      <c r="J35" s="80"/>
      <c r="K35" s="80"/>
    </row>
    <row r="36" spans="1:11" s="81" customFormat="1" x14ac:dyDescent="0.2">
      <c r="A36" s="80"/>
      <c r="B36" s="80"/>
      <c r="C36" s="79" t="s">
        <v>41</v>
      </c>
      <c r="D36" s="116">
        <f>+C14</f>
        <v>1346</v>
      </c>
      <c r="E36" s="116">
        <f>+D14</f>
        <v>3132</v>
      </c>
      <c r="F36" s="79"/>
      <c r="G36" s="80"/>
      <c r="H36" s="106"/>
      <c r="I36" s="80"/>
      <c r="J36" s="80"/>
      <c r="K36" s="80"/>
    </row>
    <row r="37" spans="1:11" s="81" customFormat="1" x14ac:dyDescent="0.2">
      <c r="A37" s="80"/>
      <c r="B37" s="80"/>
      <c r="C37" s="79" t="s">
        <v>21</v>
      </c>
      <c r="D37" s="116">
        <f>+C16</f>
        <v>34507</v>
      </c>
      <c r="E37" s="116">
        <f>+D16</f>
        <v>34613</v>
      </c>
      <c r="F37" s="79"/>
      <c r="G37" s="80"/>
      <c r="H37" s="106"/>
      <c r="I37" s="80"/>
      <c r="J37" s="80"/>
      <c r="K37" s="80"/>
    </row>
    <row r="38" spans="1:11" s="81" customFormat="1" x14ac:dyDescent="0.2">
      <c r="A38" s="80"/>
      <c r="B38" s="80"/>
      <c r="C38" s="79" t="s">
        <v>43</v>
      </c>
      <c r="D38" s="116">
        <f>+C17</f>
        <v>10255</v>
      </c>
      <c r="E38" s="116">
        <f>+D17</f>
        <v>8928</v>
      </c>
      <c r="F38" s="79"/>
      <c r="G38" s="80"/>
      <c r="H38" s="80"/>
      <c r="I38" s="80"/>
      <c r="J38" s="80"/>
      <c r="K38" s="80"/>
    </row>
    <row r="39" spans="1:11" s="81" customFormat="1" x14ac:dyDescent="0.2">
      <c r="A39" s="80"/>
      <c r="B39" s="80"/>
      <c r="C39" s="167"/>
      <c r="D39" s="167"/>
      <c r="E39" s="167"/>
      <c r="F39" s="80"/>
      <c r="G39" s="80"/>
      <c r="H39" s="80"/>
      <c r="I39" s="80"/>
      <c r="J39" s="80"/>
      <c r="K39" s="80"/>
    </row>
    <row r="48" spans="1:11" x14ac:dyDescent="0.2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</row>
    <row r="49" spans="1:11" x14ac:dyDescent="0.2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</row>
    <row r="50" spans="1:11" x14ac:dyDescent="0.2">
      <c r="B50" s="79"/>
      <c r="C50" s="79"/>
      <c r="D50" s="79"/>
      <c r="E50" s="79"/>
      <c r="F50" s="79"/>
      <c r="G50" s="79"/>
      <c r="H50" s="79"/>
      <c r="I50" s="79"/>
      <c r="J50" s="79"/>
      <c r="K50" s="79"/>
    </row>
    <row r="51" spans="1:11" x14ac:dyDescent="0.2">
      <c r="B51" s="79"/>
      <c r="C51" s="79"/>
      <c r="D51" s="79"/>
      <c r="E51" s="79"/>
      <c r="F51" s="79"/>
      <c r="G51" s="79"/>
      <c r="H51" s="79"/>
      <c r="I51" s="79"/>
      <c r="J51" s="79"/>
      <c r="K51" s="79"/>
    </row>
  </sheetData>
  <mergeCells count="10">
    <mergeCell ref="C8:J8"/>
    <mergeCell ref="C7:J7"/>
    <mergeCell ref="C20:J20"/>
    <mergeCell ref="C21:J21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499984740745262"/>
  </sheetPr>
  <dimension ref="A1:AG194"/>
  <sheetViews>
    <sheetView showGridLines="0" zoomScaleNormal="100" zoomScaleSheetLayoutView="100" workbookViewId="0">
      <selection activeCell="O9" sqref="O9"/>
    </sheetView>
  </sheetViews>
  <sheetFormatPr baseColWidth="10" defaultRowHeight="12.75" x14ac:dyDescent="0.2"/>
  <cols>
    <col min="1" max="1" width="1.85546875" style="83" customWidth="1"/>
    <col min="2" max="2" width="13" style="83" customWidth="1"/>
    <col min="3" max="3" width="8.5703125" style="83" customWidth="1"/>
    <col min="4" max="6" width="10.42578125" style="83" customWidth="1"/>
    <col min="7" max="8" width="10.42578125" style="52" customWidth="1"/>
    <col min="9" max="11" width="10.85546875" style="52" customWidth="1"/>
    <col min="12" max="12" width="1.7109375" style="52" customWidth="1"/>
    <col min="13" max="13" width="12.42578125" style="81" customWidth="1"/>
    <col min="14" max="14" width="14.140625" style="81" customWidth="1"/>
    <col min="15" max="15" width="16.7109375" style="81" customWidth="1"/>
    <col min="16" max="16" width="14" style="81" customWidth="1"/>
    <col min="17" max="17" width="19.28515625" style="81" customWidth="1"/>
    <col min="18" max="24" width="11.42578125" style="42"/>
    <col min="25" max="16384" width="11.42578125" style="43"/>
  </cols>
  <sheetData>
    <row r="1" spans="1:33" ht="31.5" customHeight="1" x14ac:dyDescent="0.2">
      <c r="A1" s="52"/>
      <c r="B1" s="40"/>
      <c r="C1" s="40"/>
      <c r="D1" s="40"/>
      <c r="E1" s="40"/>
      <c r="F1" s="40"/>
      <c r="G1" s="40"/>
      <c r="H1" s="40"/>
      <c r="I1" s="40"/>
      <c r="J1" s="40"/>
      <c r="K1" s="40"/>
      <c r="L1" s="137"/>
      <c r="N1" s="80" t="s">
        <v>45</v>
      </c>
      <c r="O1" s="80"/>
      <c r="P1" s="80"/>
    </row>
    <row r="2" spans="1:33" x14ac:dyDescent="0.2">
      <c r="A2" s="52"/>
      <c r="B2" s="45"/>
      <c r="C2" s="45"/>
      <c r="D2" s="45"/>
      <c r="E2" s="45"/>
      <c r="F2" s="45"/>
      <c r="G2" s="45"/>
      <c r="H2" s="45"/>
      <c r="I2" s="45"/>
      <c r="J2" s="45"/>
      <c r="K2" s="45"/>
      <c r="L2" s="139"/>
      <c r="N2" s="303">
        <v>111994.49250000002</v>
      </c>
      <c r="O2" s="304">
        <v>42736</v>
      </c>
      <c r="P2" s="305"/>
      <c r="AF2" s="335"/>
      <c r="AG2" s="336"/>
    </row>
    <row r="3" spans="1:33" x14ac:dyDescent="0.2">
      <c r="A3" s="52"/>
      <c r="B3" s="45"/>
      <c r="C3" s="45"/>
      <c r="D3" s="45"/>
      <c r="E3" s="45"/>
      <c r="F3" s="45"/>
      <c r="G3" s="45"/>
      <c r="H3" s="45"/>
      <c r="I3" s="45"/>
      <c r="J3" s="45"/>
      <c r="K3" s="45"/>
      <c r="L3" s="139"/>
      <c r="N3" s="303">
        <v>127776.7095</v>
      </c>
      <c r="O3" s="304">
        <v>42767</v>
      </c>
      <c r="P3" s="305"/>
      <c r="AF3" s="335"/>
      <c r="AG3" s="336"/>
    </row>
    <row r="4" spans="1:33" x14ac:dyDescent="0.2">
      <c r="A4" s="52"/>
      <c r="B4" s="45"/>
      <c r="C4" s="45"/>
      <c r="D4" s="45"/>
      <c r="E4" s="45"/>
      <c r="F4" s="45"/>
      <c r="G4" s="45"/>
      <c r="H4" s="45"/>
      <c r="I4" s="45"/>
      <c r="J4" s="45"/>
      <c r="K4" s="45"/>
      <c r="L4" s="140"/>
      <c r="N4" s="303">
        <v>134718.367</v>
      </c>
      <c r="O4" s="304">
        <v>42795</v>
      </c>
      <c r="P4" s="305"/>
      <c r="AF4" s="335"/>
      <c r="AG4" s="336"/>
    </row>
    <row r="5" spans="1:33" x14ac:dyDescent="0.2">
      <c r="A5" s="52"/>
      <c r="B5" s="45"/>
      <c r="C5" s="45"/>
      <c r="D5" s="45"/>
      <c r="E5" s="45"/>
      <c r="F5" s="45"/>
      <c r="G5" s="45"/>
      <c r="H5" s="45"/>
      <c r="I5" s="45"/>
      <c r="J5" s="45"/>
      <c r="K5" s="45"/>
      <c r="L5" s="140"/>
      <c r="N5" s="303">
        <v>110856.32149999999</v>
      </c>
      <c r="O5" s="304">
        <v>42826</v>
      </c>
      <c r="P5" s="305"/>
      <c r="AF5" s="335"/>
      <c r="AG5" s="336"/>
    </row>
    <row r="6" spans="1:33" x14ac:dyDescent="0.2">
      <c r="A6" s="52"/>
      <c r="B6" s="45"/>
      <c r="C6" s="45"/>
      <c r="D6" s="45"/>
      <c r="E6" s="45"/>
      <c r="F6" s="45"/>
      <c r="G6" s="45"/>
      <c r="H6" s="45"/>
      <c r="I6" s="45"/>
      <c r="J6" s="45"/>
      <c r="K6" s="45"/>
      <c r="L6" s="140"/>
      <c r="N6" s="303">
        <v>122693.2775</v>
      </c>
      <c r="O6" s="304">
        <v>42856</v>
      </c>
      <c r="P6" s="305"/>
      <c r="AF6" s="335"/>
      <c r="AG6" s="336"/>
    </row>
    <row r="7" spans="1:33" ht="15" customHeight="1" x14ac:dyDescent="0.2">
      <c r="A7" s="52"/>
      <c r="B7" s="45"/>
      <c r="C7" s="363" t="s">
        <v>160</v>
      </c>
      <c r="D7" s="363"/>
      <c r="E7" s="363"/>
      <c r="F7" s="363"/>
      <c r="G7" s="363"/>
      <c r="H7" s="363"/>
      <c r="I7" s="363"/>
      <c r="J7" s="363"/>
      <c r="K7" s="363"/>
      <c r="L7" s="140"/>
      <c r="M7" s="80"/>
      <c r="N7" s="303">
        <v>124835.4025</v>
      </c>
      <c r="O7" s="304">
        <v>42887</v>
      </c>
      <c r="P7" s="305"/>
      <c r="AF7" s="335"/>
      <c r="AG7" s="336"/>
    </row>
    <row r="8" spans="1:33" ht="15" customHeight="1" x14ac:dyDescent="0.2">
      <c r="A8" s="52"/>
      <c r="B8" s="45"/>
      <c r="C8" s="348" t="s">
        <v>232</v>
      </c>
      <c r="D8" s="348"/>
      <c r="E8" s="348"/>
      <c r="F8" s="348"/>
      <c r="G8" s="348"/>
      <c r="H8" s="348"/>
      <c r="I8" s="348"/>
      <c r="J8" s="348"/>
      <c r="K8" s="348"/>
      <c r="L8" s="140"/>
      <c r="N8" s="303">
        <v>129286.52500000001</v>
      </c>
      <c r="O8" s="304">
        <v>42917</v>
      </c>
      <c r="P8" s="305"/>
      <c r="X8" s="43"/>
      <c r="AF8" s="335"/>
      <c r="AG8" s="336"/>
    </row>
    <row r="9" spans="1:33" x14ac:dyDescent="0.2">
      <c r="A9" s="52"/>
      <c r="B9" s="45"/>
      <c r="C9" s="50"/>
      <c r="D9" s="50"/>
      <c r="E9" s="50"/>
      <c r="F9" s="50"/>
      <c r="G9" s="50"/>
      <c r="H9" s="50"/>
      <c r="I9" s="45"/>
      <c r="J9" s="45"/>
      <c r="K9" s="20"/>
      <c r="L9" s="140"/>
      <c r="N9" s="303">
        <v>124732.465</v>
      </c>
      <c r="O9" s="304">
        <v>42948</v>
      </c>
      <c r="P9" s="305"/>
      <c r="R9" s="323"/>
      <c r="S9" s="153"/>
      <c r="T9" s="153"/>
      <c r="U9" s="153"/>
      <c r="V9" s="153"/>
      <c r="W9" s="153"/>
      <c r="X9" s="43"/>
      <c r="AF9" s="335"/>
      <c r="AG9" s="336"/>
    </row>
    <row r="10" spans="1:33" ht="15.75" customHeight="1" x14ac:dyDescent="0.2">
      <c r="A10" s="52"/>
      <c r="B10" s="52"/>
      <c r="C10" s="358" t="s">
        <v>30</v>
      </c>
      <c r="D10" s="358"/>
      <c r="E10" s="358"/>
      <c r="F10" s="358"/>
      <c r="G10" s="358"/>
      <c r="H10" s="358"/>
      <c r="I10" s="364" t="s">
        <v>227</v>
      </c>
      <c r="J10" s="364" t="s">
        <v>233</v>
      </c>
      <c r="K10" s="364" t="s">
        <v>234</v>
      </c>
      <c r="L10" s="140"/>
      <c r="N10" s="303">
        <v>123294.60950000002</v>
      </c>
      <c r="O10" s="304">
        <v>42979</v>
      </c>
      <c r="P10" s="305"/>
      <c r="X10" s="43"/>
      <c r="AF10" s="335"/>
      <c r="AG10" s="336"/>
    </row>
    <row r="11" spans="1:33" x14ac:dyDescent="0.2">
      <c r="A11" s="52"/>
      <c r="B11" s="52"/>
      <c r="C11" s="53">
        <v>2017</v>
      </c>
      <c r="D11" s="53">
        <v>2018</v>
      </c>
      <c r="E11" s="53">
        <v>2019</v>
      </c>
      <c r="F11" s="53">
        <v>2020</v>
      </c>
      <c r="G11" s="53">
        <v>2021</v>
      </c>
      <c r="H11" s="53">
        <v>2022</v>
      </c>
      <c r="I11" s="364"/>
      <c r="J11" s="364"/>
      <c r="K11" s="364"/>
      <c r="L11" s="140"/>
      <c r="M11" s="374"/>
      <c r="N11" s="303">
        <v>124176.31999999999</v>
      </c>
      <c r="O11" s="304">
        <v>43009</v>
      </c>
      <c r="P11" s="305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F11" s="335"/>
      <c r="AG11" s="336"/>
    </row>
    <row r="12" spans="1:33" ht="12" customHeight="1" x14ac:dyDescent="0.2">
      <c r="A12" s="52"/>
      <c r="B12" s="52"/>
      <c r="C12" s="50"/>
      <c r="D12" s="50"/>
      <c r="E12" s="50"/>
      <c r="F12" s="50"/>
      <c r="G12" s="50"/>
      <c r="H12" s="50"/>
      <c r="I12" s="50"/>
      <c r="J12" s="50"/>
      <c r="K12" s="50"/>
      <c r="L12" s="140"/>
      <c r="N12" s="303">
        <v>120614.46550000002</v>
      </c>
      <c r="O12" s="304">
        <v>43040</v>
      </c>
      <c r="P12" s="305"/>
      <c r="X12" s="43"/>
      <c r="AF12" s="335"/>
      <c r="AG12" s="336"/>
    </row>
    <row r="13" spans="1:33" ht="15" x14ac:dyDescent="0.2">
      <c r="A13" s="52"/>
      <c r="B13" s="3" t="s">
        <v>46</v>
      </c>
      <c r="C13" s="100">
        <v>111.99449250000002</v>
      </c>
      <c r="D13" s="100">
        <v>103.20697550000001</v>
      </c>
      <c r="E13" s="100">
        <v>100.35754050000003</v>
      </c>
      <c r="F13" s="100">
        <v>101.369658</v>
      </c>
      <c r="G13" s="100">
        <v>83.805153830246013</v>
      </c>
      <c r="H13" s="100">
        <v>88.700921340395197</v>
      </c>
      <c r="I13" s="55">
        <v>5.8418453834783834</v>
      </c>
      <c r="J13" s="55">
        <v>105.84184538347839</v>
      </c>
      <c r="K13" s="55">
        <v>-17.32718104835077</v>
      </c>
      <c r="L13" s="140"/>
      <c r="M13" s="306">
        <v>1</v>
      </c>
      <c r="N13" s="303">
        <v>106242.58</v>
      </c>
      <c r="O13" s="304">
        <v>43070</v>
      </c>
      <c r="P13" s="305">
        <v>121.76846129166667</v>
      </c>
      <c r="R13" s="334"/>
      <c r="S13" s="334"/>
      <c r="T13" s="334"/>
      <c r="U13" s="334"/>
      <c r="V13" s="334"/>
      <c r="W13" s="334"/>
      <c r="X13" s="228"/>
      <c r="Y13" s="228"/>
      <c r="Z13" s="228"/>
      <c r="AA13" s="228"/>
      <c r="AB13" s="228"/>
      <c r="AC13" s="228"/>
      <c r="AF13" s="335"/>
      <c r="AG13" s="336"/>
    </row>
    <row r="14" spans="1:33" ht="15" x14ac:dyDescent="0.2">
      <c r="A14" s="52"/>
      <c r="B14" s="3" t="s">
        <v>47</v>
      </c>
      <c r="C14" s="100">
        <v>127.7767095</v>
      </c>
      <c r="D14" s="100">
        <v>108.66653299999999</v>
      </c>
      <c r="E14" s="100">
        <v>111.66401699999999</v>
      </c>
      <c r="F14" s="100">
        <v>111.78067699999998</v>
      </c>
      <c r="G14" s="100">
        <v>105.18267706759997</v>
      </c>
      <c r="H14" s="100">
        <v>105.56135084426927</v>
      </c>
      <c r="I14" s="55">
        <v>0.3600153439961673</v>
      </c>
      <c r="J14" s="55">
        <v>100.36001534399617</v>
      </c>
      <c r="K14" s="55">
        <v>-5.9026301409858313</v>
      </c>
      <c r="L14" s="140"/>
      <c r="M14" s="306">
        <v>1</v>
      </c>
      <c r="N14" s="303">
        <v>103206.97550000002</v>
      </c>
      <c r="O14" s="304">
        <v>43101</v>
      </c>
      <c r="P14" s="305">
        <v>121.03616820833331</v>
      </c>
      <c r="R14" s="334"/>
      <c r="S14" s="334"/>
      <c r="T14" s="334"/>
      <c r="U14" s="334"/>
      <c r="V14" s="334"/>
      <c r="W14" s="334"/>
      <c r="X14" s="228"/>
      <c r="Y14" s="228"/>
      <c r="Z14" s="228"/>
      <c r="AA14" s="228"/>
      <c r="AB14" s="228"/>
      <c r="AC14" s="228"/>
      <c r="AF14" s="335"/>
      <c r="AG14" s="336"/>
    </row>
    <row r="15" spans="1:33" ht="15" x14ac:dyDescent="0.2">
      <c r="A15" s="52"/>
      <c r="B15" s="3" t="s">
        <v>48</v>
      </c>
      <c r="C15" s="100">
        <v>134.718367</v>
      </c>
      <c r="D15" s="100">
        <v>108.49291450000001</v>
      </c>
      <c r="E15" s="100">
        <v>124.74040999999997</v>
      </c>
      <c r="F15" s="100">
        <v>71.038660999999976</v>
      </c>
      <c r="G15" s="100">
        <v>116.54260924393023</v>
      </c>
      <c r="H15" s="100">
        <v>122.60773959707981</v>
      </c>
      <c r="I15" s="55">
        <v>5.2042170606073634</v>
      </c>
      <c r="J15" s="55">
        <v>105.20421706060736</v>
      </c>
      <c r="K15" s="55">
        <v>64.055188545755755</v>
      </c>
      <c r="L15" s="140"/>
      <c r="M15" s="306">
        <v>1</v>
      </c>
      <c r="N15" s="303">
        <v>108666.53299999998</v>
      </c>
      <c r="O15" s="304">
        <v>43132</v>
      </c>
      <c r="P15" s="305">
        <v>119.4436535</v>
      </c>
      <c r="R15" s="334"/>
      <c r="S15" s="334"/>
      <c r="T15" s="334"/>
      <c r="U15" s="334"/>
      <c r="V15" s="334"/>
      <c r="W15" s="334"/>
      <c r="X15" s="228"/>
      <c r="Y15" s="228"/>
      <c r="Z15" s="228"/>
      <c r="AA15" s="228"/>
      <c r="AB15" s="228"/>
      <c r="AC15" s="228"/>
      <c r="AF15" s="335"/>
      <c r="AG15" s="336"/>
    </row>
    <row r="16" spans="1:33" ht="15" x14ac:dyDescent="0.2">
      <c r="A16" s="52"/>
      <c r="B16" s="3" t="s">
        <v>49</v>
      </c>
      <c r="C16" s="100">
        <v>110.85632149999999</v>
      </c>
      <c r="D16" s="100">
        <v>112.33092800000001</v>
      </c>
      <c r="E16" s="100">
        <v>106.86716749999999</v>
      </c>
      <c r="F16" s="100">
        <v>9.7335584999999991</v>
      </c>
      <c r="G16" s="100">
        <v>102.11058250583397</v>
      </c>
      <c r="H16" s="100">
        <v>104.88768348304002</v>
      </c>
      <c r="I16" s="55">
        <v>2.7196994758573512</v>
      </c>
      <c r="J16" s="55">
        <v>102.71969947585735</v>
      </c>
      <c r="K16" s="55">
        <v>949.05705868859764</v>
      </c>
      <c r="L16" s="140"/>
      <c r="M16" s="306">
        <v>1</v>
      </c>
      <c r="N16" s="303">
        <v>108492.91450000001</v>
      </c>
      <c r="O16" s="304">
        <v>43160</v>
      </c>
      <c r="P16" s="305">
        <v>117.258199125</v>
      </c>
      <c r="R16" s="334"/>
      <c r="S16" s="334"/>
      <c r="T16" s="334"/>
      <c r="U16" s="334"/>
      <c r="V16" s="334"/>
      <c r="W16" s="334"/>
      <c r="X16" s="228"/>
      <c r="Y16" s="228"/>
      <c r="Z16" s="228"/>
      <c r="AA16" s="228"/>
      <c r="AB16" s="228"/>
      <c r="AC16" s="228"/>
      <c r="AF16" s="335"/>
      <c r="AG16" s="336"/>
    </row>
    <row r="17" spans="1:33" ht="15" x14ac:dyDescent="0.2">
      <c r="A17" s="52"/>
      <c r="B17" s="3" t="s">
        <v>50</v>
      </c>
      <c r="C17" s="100">
        <v>122.69327749999999</v>
      </c>
      <c r="D17" s="100">
        <v>113.544653</v>
      </c>
      <c r="E17" s="100">
        <v>127.66071099999995</v>
      </c>
      <c r="F17" s="100">
        <v>59.455902587164353</v>
      </c>
      <c r="G17" s="100">
        <v>94.154875061550143</v>
      </c>
      <c r="H17" s="100">
        <v>111.11060281866631</v>
      </c>
      <c r="I17" s="55">
        <v>18.008337588501931</v>
      </c>
      <c r="J17" s="55">
        <v>118.00833758850193</v>
      </c>
      <c r="K17" s="55">
        <v>58.36085395140698</v>
      </c>
      <c r="L17" s="140"/>
      <c r="M17" s="306">
        <v>1</v>
      </c>
      <c r="N17" s="303">
        <v>112330.92800000001</v>
      </c>
      <c r="O17" s="304">
        <v>43191</v>
      </c>
      <c r="P17" s="305">
        <v>117.381083</v>
      </c>
      <c r="R17" s="334"/>
      <c r="S17" s="334"/>
      <c r="T17" s="334"/>
      <c r="U17" s="334"/>
      <c r="V17" s="334"/>
      <c r="W17" s="334"/>
      <c r="X17" s="228"/>
      <c r="Y17" s="228"/>
      <c r="Z17" s="228"/>
      <c r="AA17" s="228"/>
      <c r="AB17" s="228"/>
      <c r="AC17" s="228"/>
      <c r="AF17" s="335"/>
      <c r="AG17" s="336"/>
    </row>
    <row r="18" spans="1:33" ht="15" x14ac:dyDescent="0.2">
      <c r="A18" s="52"/>
      <c r="B18" s="3" t="s">
        <v>51</v>
      </c>
      <c r="C18" s="100">
        <v>124.8354025</v>
      </c>
      <c r="D18" s="100">
        <v>114.04818299999999</v>
      </c>
      <c r="E18" s="100">
        <v>114.08541</v>
      </c>
      <c r="F18" s="100">
        <v>89.300057801723497</v>
      </c>
      <c r="G18" s="100">
        <v>97.520667980120649</v>
      </c>
      <c r="H18" s="100">
        <v>103.34162415308684</v>
      </c>
      <c r="I18" s="55">
        <v>5.9689461665221266</v>
      </c>
      <c r="J18" s="55">
        <v>105.96894616652213</v>
      </c>
      <c r="K18" s="55">
        <v>9.2056045435599856</v>
      </c>
      <c r="L18" s="140"/>
      <c r="M18" s="306">
        <v>1</v>
      </c>
      <c r="N18" s="303">
        <v>113544.65299999999</v>
      </c>
      <c r="O18" s="304">
        <v>43221</v>
      </c>
      <c r="P18" s="305">
        <v>116.61869762499998</v>
      </c>
      <c r="R18" s="334"/>
      <c r="S18" s="334"/>
      <c r="T18" s="334"/>
      <c r="U18" s="334"/>
      <c r="V18" s="334"/>
      <c r="W18" s="334"/>
      <c r="X18" s="228"/>
      <c r="Y18" s="228"/>
      <c r="Z18" s="228"/>
      <c r="AA18" s="228"/>
      <c r="AB18" s="228"/>
      <c r="AC18" s="228"/>
      <c r="AF18" s="335"/>
      <c r="AG18" s="336"/>
    </row>
    <row r="19" spans="1:33" ht="15" x14ac:dyDescent="0.2">
      <c r="A19" s="52"/>
      <c r="B19" s="3" t="s">
        <v>52</v>
      </c>
      <c r="C19" s="100">
        <v>129.28652500000001</v>
      </c>
      <c r="D19" s="100">
        <v>120.22081449999997</v>
      </c>
      <c r="E19" s="100">
        <v>130.56851200000003</v>
      </c>
      <c r="F19" s="100">
        <v>99.404998228282835</v>
      </c>
      <c r="G19" s="100">
        <v>110.36481385031321</v>
      </c>
      <c r="H19" s="100">
        <v>109.81638650000002</v>
      </c>
      <c r="I19" s="55">
        <v>-0.49692228091555712</v>
      </c>
      <c r="J19" s="55">
        <v>99.503077719084445</v>
      </c>
      <c r="K19" s="55">
        <v>11.025417048809993</v>
      </c>
      <c r="L19" s="140"/>
      <c r="M19" s="306">
        <v>1</v>
      </c>
      <c r="N19" s="303">
        <v>114048.18299999999</v>
      </c>
      <c r="O19" s="304">
        <v>43252</v>
      </c>
      <c r="P19" s="305">
        <v>115.71976266666667</v>
      </c>
      <c r="R19" s="334"/>
      <c r="S19" s="334"/>
      <c r="T19" s="334"/>
      <c r="U19" s="334"/>
      <c r="V19" s="334"/>
      <c r="W19" s="334"/>
      <c r="X19" s="228"/>
      <c r="Y19" s="228"/>
      <c r="Z19" s="228"/>
      <c r="AA19" s="228"/>
      <c r="AB19" s="228"/>
      <c r="AC19" s="228"/>
      <c r="AF19" s="335"/>
      <c r="AG19" s="336"/>
    </row>
    <row r="20" spans="1:33" ht="15" x14ac:dyDescent="0.2">
      <c r="A20" s="52"/>
      <c r="B20" s="3" t="s">
        <v>53</v>
      </c>
      <c r="C20" s="100">
        <v>124.73246499999999</v>
      </c>
      <c r="D20" s="100">
        <v>124.31773349999997</v>
      </c>
      <c r="E20" s="100">
        <v>120.8886955</v>
      </c>
      <c r="F20" s="100">
        <v>99.11044458958051</v>
      </c>
      <c r="G20" s="100">
        <v>110.74802504245596</v>
      </c>
      <c r="H20" s="226">
        <v>117.04563829155524</v>
      </c>
      <c r="I20" s="227">
        <v>5.6864339085821447</v>
      </c>
      <c r="J20" s="227">
        <v>105.68643390858215</v>
      </c>
      <c r="K20" s="227">
        <v>11.742032336820852</v>
      </c>
      <c r="L20" s="140"/>
      <c r="M20" s="306">
        <v>1</v>
      </c>
      <c r="N20" s="303">
        <v>120220.81449999998</v>
      </c>
      <c r="O20" s="304">
        <v>43282</v>
      </c>
      <c r="P20" s="305">
        <v>114.96428679166664</v>
      </c>
      <c r="R20" s="334"/>
      <c r="S20" s="334"/>
      <c r="T20" s="334"/>
      <c r="U20" s="334"/>
      <c r="V20" s="334"/>
      <c r="W20" s="334"/>
      <c r="X20" s="228"/>
      <c r="Y20" s="228"/>
      <c r="Z20" s="228"/>
      <c r="AA20" s="228"/>
      <c r="AB20" s="228"/>
      <c r="AC20" s="228"/>
      <c r="AF20" s="335"/>
      <c r="AG20" s="336"/>
    </row>
    <row r="21" spans="1:33" ht="15" x14ac:dyDescent="0.2">
      <c r="A21" s="52"/>
      <c r="B21" s="3" t="s">
        <v>54</v>
      </c>
      <c r="C21" s="100">
        <v>123.29460950000002</v>
      </c>
      <c r="D21" s="100">
        <v>122.95635099999997</v>
      </c>
      <c r="E21" s="100">
        <v>118.7755545</v>
      </c>
      <c r="F21" s="100">
        <v>112.86116375557997</v>
      </c>
      <c r="G21" s="100">
        <v>114.44906506618025</v>
      </c>
      <c r="H21" s="226">
        <v>122.245397</v>
      </c>
      <c r="I21" s="227">
        <v>6.8120538418653842</v>
      </c>
      <c r="J21" s="227">
        <v>106.81205384186538</v>
      </c>
      <c r="K21" s="227">
        <v>1.4069510341388591</v>
      </c>
      <c r="L21" s="140"/>
      <c r="M21" s="306">
        <v>1</v>
      </c>
      <c r="N21" s="303">
        <v>124317.73349999997</v>
      </c>
      <c r="O21" s="304">
        <v>43313</v>
      </c>
      <c r="P21" s="305">
        <v>114.92972583333334</v>
      </c>
      <c r="R21" s="334"/>
      <c r="S21" s="334"/>
      <c r="T21" s="334"/>
      <c r="U21" s="334"/>
      <c r="V21" s="334"/>
      <c r="W21" s="334"/>
      <c r="X21" s="228"/>
      <c r="Y21" s="228"/>
      <c r="Z21" s="228"/>
      <c r="AA21" s="228"/>
      <c r="AB21" s="228"/>
      <c r="AC21" s="228"/>
      <c r="AF21" s="335"/>
      <c r="AG21" s="336"/>
    </row>
    <row r="22" spans="1:33" ht="15" x14ac:dyDescent="0.2">
      <c r="A22" s="52"/>
      <c r="B22" s="3" t="s">
        <v>55</v>
      </c>
      <c r="C22" s="100">
        <v>124.17631999999999</v>
      </c>
      <c r="D22" s="100">
        <v>130.79363699999996</v>
      </c>
      <c r="E22" s="100">
        <v>125.54833850000001</v>
      </c>
      <c r="F22" s="100">
        <v>121.0496906279358</v>
      </c>
      <c r="G22" s="100">
        <v>115.20726701117586</v>
      </c>
      <c r="H22" s="226">
        <v>115.83033605537534</v>
      </c>
      <c r="I22" s="227">
        <v>0.54082442919076712</v>
      </c>
      <c r="J22" s="227">
        <v>100.54082442919076</v>
      </c>
      <c r="K22" s="227">
        <v>-4.8264672023966559</v>
      </c>
      <c r="L22" s="140"/>
      <c r="M22" s="306">
        <v>1</v>
      </c>
      <c r="N22" s="303">
        <v>122956.35099999997</v>
      </c>
      <c r="O22" s="304">
        <v>43344</v>
      </c>
      <c r="P22" s="305">
        <v>114.90153762500002</v>
      </c>
      <c r="R22" s="334"/>
      <c r="S22" s="334"/>
      <c r="T22" s="334"/>
      <c r="U22" s="334"/>
      <c r="V22" s="334"/>
      <c r="W22" s="334"/>
      <c r="X22" s="228"/>
      <c r="Y22" s="228"/>
      <c r="Z22" s="228"/>
      <c r="AA22" s="228"/>
      <c r="AB22" s="228"/>
      <c r="AC22" s="228"/>
      <c r="AF22" s="335"/>
      <c r="AG22" s="336"/>
    </row>
    <row r="23" spans="1:33" ht="15" x14ac:dyDescent="0.2">
      <c r="A23" s="52"/>
      <c r="B23" s="3" t="s">
        <v>56</v>
      </c>
      <c r="C23" s="100">
        <v>120.61446550000002</v>
      </c>
      <c r="D23" s="100">
        <v>125.23150549999997</v>
      </c>
      <c r="E23" s="100">
        <v>113.05466800000001</v>
      </c>
      <c r="F23" s="100">
        <v>105.7053376601541</v>
      </c>
      <c r="G23" s="100">
        <v>114.16892633884289</v>
      </c>
      <c r="H23" s="163">
        <v>114.94943089336398</v>
      </c>
      <c r="I23" s="57">
        <v>0.68364009328125697</v>
      </c>
      <c r="J23" s="57">
        <v>100.68364009328126</v>
      </c>
      <c r="K23" s="57">
        <v>8.0067751222738579</v>
      </c>
      <c r="L23" s="140"/>
      <c r="M23" s="306">
        <v>1</v>
      </c>
      <c r="N23" s="303">
        <v>130793.63699999997</v>
      </c>
      <c r="O23" s="304">
        <v>43374</v>
      </c>
      <c r="P23" s="305">
        <v>115.45298070833331</v>
      </c>
      <c r="R23" s="334"/>
      <c r="S23" s="334"/>
      <c r="T23" s="334"/>
      <c r="U23" s="334"/>
      <c r="V23" s="334"/>
      <c r="W23" s="334"/>
      <c r="X23" s="228"/>
      <c r="Y23" s="228"/>
      <c r="Z23" s="228"/>
      <c r="AA23" s="228"/>
      <c r="AB23" s="228"/>
      <c r="AC23" s="228"/>
      <c r="AF23" s="335"/>
      <c r="AG23" s="336"/>
    </row>
    <row r="24" spans="1:33" ht="15" x14ac:dyDescent="0.2">
      <c r="A24" s="52"/>
      <c r="B24" s="3" t="s">
        <v>57</v>
      </c>
      <c r="C24" s="100">
        <v>106.24258</v>
      </c>
      <c r="D24" s="100">
        <v>107.81156399999999</v>
      </c>
      <c r="E24" s="100">
        <v>112.48054149999999</v>
      </c>
      <c r="F24" s="100">
        <v>97.794090010109869</v>
      </c>
      <c r="G24" s="100">
        <v>99.873407101563942</v>
      </c>
      <c r="H24" s="100"/>
      <c r="I24" s="55"/>
      <c r="J24" s="55"/>
      <c r="K24" s="55">
        <v>2.1262195816118545</v>
      </c>
      <c r="L24" s="140"/>
      <c r="M24" s="306" t="s">
        <v>235</v>
      </c>
      <c r="N24" s="303">
        <v>125231.50549999997</v>
      </c>
      <c r="O24" s="304">
        <v>43405</v>
      </c>
      <c r="P24" s="305">
        <v>115.83773404166665</v>
      </c>
      <c r="R24" s="334"/>
      <c r="S24" s="334"/>
      <c r="T24" s="334"/>
      <c r="U24" s="334"/>
      <c r="V24" s="334"/>
      <c r="W24" s="334"/>
      <c r="X24" s="228"/>
      <c r="Y24" s="228"/>
      <c r="Z24" s="228"/>
      <c r="AA24" s="228"/>
      <c r="AB24" s="228"/>
      <c r="AC24" s="228"/>
      <c r="AF24" s="335"/>
      <c r="AG24" s="336"/>
    </row>
    <row r="25" spans="1:33" x14ac:dyDescent="0.2">
      <c r="A25" s="52"/>
      <c r="B25" s="61" t="s">
        <v>58</v>
      </c>
      <c r="C25" s="101">
        <v>1461.2215355000001</v>
      </c>
      <c r="D25" s="101">
        <v>1391.6217925000001</v>
      </c>
      <c r="E25" s="101">
        <v>1406.691566</v>
      </c>
      <c r="F25" s="101">
        <v>1078.6042397605308</v>
      </c>
      <c r="G25" s="101">
        <v>1264.1280700998134</v>
      </c>
      <c r="H25" s="101">
        <v>1216.0971109768323</v>
      </c>
      <c r="I25" s="60"/>
      <c r="J25" s="60"/>
      <c r="K25" s="60"/>
      <c r="L25" s="140"/>
      <c r="N25" s="303">
        <v>107811.56399999998</v>
      </c>
      <c r="O25" s="304">
        <v>43435</v>
      </c>
      <c r="P25" s="305">
        <v>115.96848270833331</v>
      </c>
      <c r="AF25" s="335"/>
      <c r="AG25" s="336"/>
    </row>
    <row r="26" spans="1:33" x14ac:dyDescent="0.2">
      <c r="A26" s="52"/>
      <c r="B26" s="61" t="s">
        <v>59</v>
      </c>
      <c r="C26" s="62"/>
      <c r="D26" s="62">
        <v>-4.7631205336830966</v>
      </c>
      <c r="E26" s="62">
        <v>1.0828928938319882</v>
      </c>
      <c r="F26" s="62">
        <v>-23.323330726464963</v>
      </c>
      <c r="G26" s="62">
        <v>17.200361680431755</v>
      </c>
      <c r="H26" s="62">
        <v>-3.7995326786144923</v>
      </c>
      <c r="I26" s="60"/>
      <c r="J26" s="60"/>
      <c r="K26" s="60"/>
      <c r="L26" s="140"/>
      <c r="N26" s="303">
        <v>100357.54050000003</v>
      </c>
      <c r="O26" s="304">
        <v>43466</v>
      </c>
      <c r="P26" s="305">
        <v>115.73102979166666</v>
      </c>
      <c r="AF26" s="335"/>
      <c r="AG26" s="336"/>
    </row>
    <row r="27" spans="1:33" x14ac:dyDescent="0.2">
      <c r="A27" s="52"/>
      <c r="B27" s="3"/>
      <c r="C27" s="58"/>
      <c r="D27" s="58"/>
      <c r="E27" s="58"/>
      <c r="F27" s="58"/>
      <c r="G27" s="59"/>
      <c r="H27" s="59"/>
      <c r="I27" s="65"/>
      <c r="J27" s="65"/>
      <c r="K27" s="65"/>
      <c r="L27" s="140"/>
      <c r="N27" s="303">
        <v>111664.01699999999</v>
      </c>
      <c r="O27" s="304">
        <v>43497</v>
      </c>
      <c r="P27" s="305">
        <v>115.98082012499998</v>
      </c>
      <c r="AF27" s="335"/>
      <c r="AG27" s="336"/>
    </row>
    <row r="28" spans="1:33" x14ac:dyDescent="0.2">
      <c r="A28" s="52"/>
      <c r="B28" s="61" t="s">
        <v>26</v>
      </c>
      <c r="C28" s="101">
        <v>1354.9789555</v>
      </c>
      <c r="D28" s="101">
        <v>1283.8102285</v>
      </c>
      <c r="E28" s="101">
        <v>1294.2110244999999</v>
      </c>
      <c r="F28" s="101">
        <v>980.81014975042103</v>
      </c>
      <c r="G28" s="101">
        <v>1164.2546629982494</v>
      </c>
      <c r="H28" s="163">
        <v>1216.0971109768323</v>
      </c>
      <c r="I28" s="57">
        <v>4.4528443497984682</v>
      </c>
      <c r="J28" s="57">
        <v>104.45284434979847</v>
      </c>
      <c r="K28" s="57">
        <v>18.703366119784558</v>
      </c>
      <c r="L28" s="140"/>
      <c r="N28" s="303">
        <v>124740.40999999997</v>
      </c>
      <c r="O28" s="304">
        <v>43525</v>
      </c>
      <c r="P28" s="305">
        <v>117.33477808333332</v>
      </c>
      <c r="AF28" s="335"/>
      <c r="AG28" s="336"/>
    </row>
    <row r="29" spans="1:33" x14ac:dyDescent="0.2">
      <c r="A29" s="52"/>
      <c r="B29" s="61" t="s">
        <v>59</v>
      </c>
      <c r="C29" s="62"/>
      <c r="D29" s="62">
        <v>-5.2523861504356724</v>
      </c>
      <c r="E29" s="62">
        <v>0.81015057904252341</v>
      </c>
      <c r="F29" s="62">
        <v>-24.215593038288084</v>
      </c>
      <c r="G29" s="62">
        <v>18.703366119784558</v>
      </c>
      <c r="H29" s="57">
        <v>4.4528443497984682</v>
      </c>
      <c r="I29" s="63"/>
      <c r="J29" s="63"/>
      <c r="K29" s="63"/>
      <c r="L29" s="140"/>
      <c r="N29" s="303">
        <v>106867.1675</v>
      </c>
      <c r="O29" s="304">
        <v>43556</v>
      </c>
      <c r="P29" s="305">
        <v>116.87946470833332</v>
      </c>
      <c r="AF29" s="335"/>
      <c r="AG29" s="336"/>
    </row>
    <row r="30" spans="1:33" ht="12" customHeight="1" x14ac:dyDescent="0.2">
      <c r="A30" s="52"/>
      <c r="B30" s="52"/>
      <c r="C30" s="64"/>
      <c r="D30" s="64"/>
      <c r="E30" s="64"/>
      <c r="F30" s="64"/>
      <c r="G30" s="64"/>
      <c r="H30" s="59"/>
      <c r="I30" s="65"/>
      <c r="J30" s="65"/>
      <c r="K30" s="65"/>
      <c r="L30" s="140"/>
      <c r="N30" s="303">
        <v>127660.71099999995</v>
      </c>
      <c r="O30" s="304">
        <v>43586</v>
      </c>
      <c r="P30" s="305">
        <v>118.05580287499998</v>
      </c>
      <c r="AF30" s="335"/>
      <c r="AG30" s="336"/>
    </row>
    <row r="31" spans="1:33" ht="12" customHeight="1" x14ac:dyDescent="0.2">
      <c r="A31" s="52"/>
      <c r="B31" s="52"/>
      <c r="C31" s="64"/>
      <c r="D31" s="64"/>
      <c r="E31" s="64"/>
      <c r="F31" s="64"/>
      <c r="G31" s="64"/>
      <c r="H31" s="59"/>
      <c r="I31" s="65"/>
      <c r="J31" s="65"/>
      <c r="K31" s="65"/>
      <c r="L31" s="140"/>
      <c r="N31" s="303">
        <v>114085.40999999999</v>
      </c>
      <c r="O31" s="304">
        <v>43617</v>
      </c>
      <c r="P31" s="305">
        <v>118.05890512499998</v>
      </c>
      <c r="AF31" s="335"/>
      <c r="AG31" s="336"/>
    </row>
    <row r="32" spans="1:33" ht="14.25" x14ac:dyDescent="0.2">
      <c r="A32" s="52"/>
      <c r="B32" s="66"/>
      <c r="C32" s="347" t="s">
        <v>161</v>
      </c>
      <c r="D32" s="347"/>
      <c r="E32" s="347"/>
      <c r="F32" s="347"/>
      <c r="G32" s="347"/>
      <c r="H32" s="347"/>
      <c r="I32" s="347"/>
      <c r="J32" s="347"/>
      <c r="K32" s="67"/>
      <c r="L32" s="140"/>
      <c r="N32" s="303">
        <v>130568.51200000003</v>
      </c>
      <c r="O32" s="304">
        <v>43647</v>
      </c>
      <c r="P32" s="305">
        <v>118.92121324999997</v>
      </c>
      <c r="AF32" s="335"/>
      <c r="AG32" s="336"/>
    </row>
    <row r="33" spans="1:33" x14ac:dyDescent="0.2">
      <c r="A33" s="103"/>
      <c r="B33" s="52"/>
      <c r="C33" s="347" t="s">
        <v>236</v>
      </c>
      <c r="D33" s="347"/>
      <c r="E33" s="347"/>
      <c r="F33" s="347"/>
      <c r="G33" s="347"/>
      <c r="H33" s="347"/>
      <c r="I33" s="347"/>
      <c r="J33" s="347"/>
      <c r="K33" s="67"/>
      <c r="L33" s="140"/>
      <c r="N33" s="303">
        <v>120888.6955</v>
      </c>
      <c r="O33" s="304">
        <v>43678</v>
      </c>
      <c r="P33" s="305">
        <v>118.63546008333331</v>
      </c>
      <c r="AF33" s="335"/>
      <c r="AG33" s="336"/>
    </row>
    <row r="34" spans="1:33" x14ac:dyDescent="0.2">
      <c r="A34" s="103"/>
      <c r="B34" s="52"/>
      <c r="C34" s="69"/>
      <c r="D34" s="69"/>
      <c r="E34" s="69"/>
      <c r="F34" s="69"/>
      <c r="G34" s="69"/>
      <c r="H34" s="70"/>
      <c r="I34" s="71"/>
      <c r="J34" s="71"/>
      <c r="K34" s="71"/>
      <c r="L34" s="140"/>
      <c r="N34" s="303">
        <v>118775.5545</v>
      </c>
      <c r="O34" s="304">
        <v>43709</v>
      </c>
      <c r="P34" s="305">
        <v>118.28706037499998</v>
      </c>
      <c r="AF34" s="335"/>
      <c r="AG34" s="336"/>
    </row>
    <row r="35" spans="1:33" x14ac:dyDescent="0.2">
      <c r="A35" s="103"/>
      <c r="B35" s="52"/>
      <c r="C35" s="69"/>
      <c r="D35" s="69"/>
      <c r="E35" s="69"/>
      <c r="F35" s="69"/>
      <c r="G35" s="69"/>
      <c r="H35" s="70"/>
      <c r="I35" s="71"/>
      <c r="J35" s="71"/>
      <c r="K35" s="71"/>
      <c r="L35" s="140"/>
      <c r="N35" s="303">
        <v>125548.33850000001</v>
      </c>
      <c r="O35" s="304">
        <v>43739</v>
      </c>
      <c r="P35" s="305">
        <v>117.84995216666667</v>
      </c>
      <c r="AF35" s="335"/>
      <c r="AG35" s="336"/>
    </row>
    <row r="36" spans="1:33" x14ac:dyDescent="0.2">
      <c r="A36" s="103"/>
      <c r="B36" s="52"/>
      <c r="C36" s="69"/>
      <c r="D36" s="69"/>
      <c r="E36" s="69"/>
      <c r="F36" s="69"/>
      <c r="G36" s="69"/>
      <c r="H36" s="70"/>
      <c r="I36" s="71"/>
      <c r="J36" s="71"/>
      <c r="K36" s="71"/>
      <c r="L36" s="140"/>
      <c r="N36" s="303">
        <v>113054.66800000001</v>
      </c>
      <c r="O36" s="304">
        <v>43770</v>
      </c>
      <c r="P36" s="305">
        <v>116.83521570833335</v>
      </c>
      <c r="AF36" s="335"/>
      <c r="AG36" s="336"/>
    </row>
    <row r="37" spans="1:33" x14ac:dyDescent="0.2">
      <c r="A37" s="103"/>
      <c r="B37" s="52"/>
      <c r="C37" s="69"/>
      <c r="D37" s="69"/>
      <c r="E37" s="69"/>
      <c r="F37" s="69"/>
      <c r="G37" s="69"/>
      <c r="H37" s="70"/>
      <c r="I37" s="71"/>
      <c r="J37" s="71"/>
      <c r="K37" s="71"/>
      <c r="L37" s="140"/>
      <c r="N37" s="303">
        <v>112480.54149999999</v>
      </c>
      <c r="O37" s="304">
        <v>43800</v>
      </c>
      <c r="P37" s="305">
        <v>117.22429716666667</v>
      </c>
      <c r="AF37" s="335"/>
      <c r="AG37" s="336"/>
    </row>
    <row r="38" spans="1:33" x14ac:dyDescent="0.2">
      <c r="A38" s="103"/>
      <c r="B38" s="52"/>
      <c r="C38" s="69"/>
      <c r="D38" s="69"/>
      <c r="E38" s="69"/>
      <c r="F38" s="69"/>
      <c r="G38" s="69"/>
      <c r="H38" s="70"/>
      <c r="I38" s="71"/>
      <c r="J38" s="71"/>
      <c r="K38" s="71"/>
      <c r="L38" s="140"/>
      <c r="N38" s="303">
        <v>101369.658</v>
      </c>
      <c r="O38" s="304">
        <v>43831</v>
      </c>
      <c r="P38" s="305">
        <v>117.30864029166668</v>
      </c>
      <c r="AF38" s="335"/>
      <c r="AG38" s="336"/>
    </row>
    <row r="39" spans="1:33" x14ac:dyDescent="0.2">
      <c r="A39" s="103"/>
      <c r="B39" s="3"/>
      <c r="C39" s="143"/>
      <c r="D39" s="143"/>
      <c r="E39" s="143"/>
      <c r="F39" s="143"/>
      <c r="G39" s="143"/>
      <c r="H39" s="70"/>
      <c r="I39" s="71"/>
      <c r="J39" s="71"/>
      <c r="K39" s="71"/>
      <c r="L39" s="140"/>
      <c r="N39" s="303">
        <v>111780.67699999998</v>
      </c>
      <c r="O39" s="304">
        <v>43862</v>
      </c>
      <c r="P39" s="305">
        <v>117.31836195833334</v>
      </c>
      <c r="AF39" s="335"/>
      <c r="AG39" s="336"/>
    </row>
    <row r="40" spans="1:33" x14ac:dyDescent="0.2">
      <c r="A40" s="103"/>
      <c r="B40" s="3"/>
      <c r="C40" s="143"/>
      <c r="D40" s="143"/>
      <c r="E40" s="143"/>
      <c r="F40" s="143"/>
      <c r="G40" s="143"/>
      <c r="H40" s="70"/>
      <c r="I40" s="71"/>
      <c r="J40" s="71"/>
      <c r="K40" s="71"/>
      <c r="L40" s="140"/>
      <c r="N40" s="303">
        <v>71038.660999999978</v>
      </c>
      <c r="O40" s="304">
        <v>43891</v>
      </c>
      <c r="P40" s="305">
        <v>112.84321620833335</v>
      </c>
      <c r="AF40" s="335"/>
      <c r="AG40" s="336"/>
    </row>
    <row r="41" spans="1:33" x14ac:dyDescent="0.2">
      <c r="A41" s="103"/>
      <c r="B41" s="3"/>
      <c r="C41" s="143"/>
      <c r="D41" s="143"/>
      <c r="E41" s="143"/>
      <c r="F41" s="143"/>
      <c r="G41" s="143"/>
      <c r="H41" s="70"/>
      <c r="I41" s="71"/>
      <c r="J41" s="71"/>
      <c r="K41" s="71"/>
      <c r="L41" s="140"/>
      <c r="N41" s="303">
        <v>9733.5584999999992</v>
      </c>
      <c r="O41" s="304">
        <v>43922</v>
      </c>
      <c r="P41" s="305">
        <v>104.74874879166669</v>
      </c>
      <c r="AF41" s="335"/>
      <c r="AG41" s="336"/>
    </row>
    <row r="42" spans="1:33" x14ac:dyDescent="0.2">
      <c r="A42" s="103"/>
      <c r="B42" s="3"/>
      <c r="C42" s="143"/>
      <c r="D42" s="143"/>
      <c r="E42" s="143"/>
      <c r="F42" s="143"/>
      <c r="G42" s="143"/>
      <c r="H42" s="70"/>
      <c r="I42" s="71"/>
      <c r="J42" s="71"/>
      <c r="K42" s="71"/>
      <c r="L42" s="140"/>
      <c r="N42" s="303">
        <v>59455.902587164353</v>
      </c>
      <c r="O42" s="304">
        <v>43952</v>
      </c>
      <c r="P42" s="305">
        <v>99.065014757263725</v>
      </c>
      <c r="AF42" s="335"/>
      <c r="AG42" s="336"/>
    </row>
    <row r="43" spans="1:33" x14ac:dyDescent="0.2">
      <c r="A43" s="103"/>
      <c r="B43" s="3"/>
      <c r="C43" s="143"/>
      <c r="D43" s="143"/>
      <c r="E43" s="143"/>
      <c r="F43" s="143"/>
      <c r="G43" s="143"/>
      <c r="H43" s="70"/>
      <c r="I43" s="71"/>
      <c r="J43" s="71"/>
      <c r="K43" s="71"/>
      <c r="L43" s="140"/>
      <c r="N43" s="303">
        <v>89300.057801723495</v>
      </c>
      <c r="O43" s="304">
        <v>43983</v>
      </c>
      <c r="P43" s="305">
        <v>96.999568740740671</v>
      </c>
      <c r="AF43" s="335"/>
      <c r="AG43" s="336"/>
    </row>
    <row r="44" spans="1:33" x14ac:dyDescent="0.2">
      <c r="A44" s="103"/>
      <c r="B44" s="3"/>
      <c r="C44" s="143"/>
      <c r="D44" s="143"/>
      <c r="E44" s="143"/>
      <c r="F44" s="143"/>
      <c r="G44" s="143"/>
      <c r="H44" s="70"/>
      <c r="I44" s="71"/>
      <c r="J44" s="71"/>
      <c r="K44" s="71"/>
      <c r="L44" s="140"/>
      <c r="N44" s="303">
        <v>99404.998228282842</v>
      </c>
      <c r="O44" s="304">
        <v>44013</v>
      </c>
      <c r="P44" s="305">
        <v>94.402609259764219</v>
      </c>
      <c r="AF44" s="335"/>
      <c r="AG44" s="336"/>
    </row>
    <row r="45" spans="1:33" x14ac:dyDescent="0.2">
      <c r="A45" s="103"/>
      <c r="B45" s="61"/>
      <c r="C45" s="89"/>
      <c r="D45" s="89"/>
      <c r="E45" s="89"/>
      <c r="F45" s="89"/>
      <c r="G45" s="89"/>
      <c r="H45" s="70"/>
      <c r="I45" s="74"/>
      <c r="J45" s="74"/>
      <c r="K45" s="74"/>
      <c r="L45" s="140"/>
      <c r="N45" s="303">
        <v>99110.444589580511</v>
      </c>
      <c r="O45" s="304">
        <v>44044</v>
      </c>
      <c r="P45" s="305">
        <v>92.587755017229256</v>
      </c>
      <c r="AF45" s="335"/>
      <c r="AG45" s="336"/>
    </row>
    <row r="46" spans="1:33" x14ac:dyDescent="0.2">
      <c r="A46" s="200" t="s">
        <v>24</v>
      </c>
      <c r="B46" s="61"/>
      <c r="C46" s="89"/>
      <c r="D46" s="3"/>
      <c r="E46" s="89"/>
      <c r="F46" s="89"/>
      <c r="G46" s="89"/>
      <c r="H46" s="70"/>
      <c r="I46" s="74"/>
      <c r="J46" s="74"/>
      <c r="K46" s="74"/>
      <c r="L46" s="140"/>
      <c r="N46" s="303">
        <v>112861.16375557997</v>
      </c>
      <c r="O46" s="304">
        <v>44075</v>
      </c>
      <c r="P46" s="305">
        <v>92.094889121860916</v>
      </c>
      <c r="AF46" s="335"/>
      <c r="AG46" s="336"/>
    </row>
    <row r="47" spans="1:33" x14ac:dyDescent="0.2">
      <c r="A47" s="201" t="s">
        <v>172</v>
      </c>
      <c r="B47" s="12"/>
      <c r="C47" s="13"/>
      <c r="D47" s="13"/>
      <c r="E47" s="13"/>
      <c r="F47" s="13"/>
      <c r="G47" s="13"/>
      <c r="H47" s="75"/>
      <c r="I47" s="75"/>
      <c r="J47" s="75"/>
      <c r="K47" s="75"/>
      <c r="L47" s="146"/>
      <c r="N47" s="303">
        <v>121049.69062793581</v>
      </c>
      <c r="O47" s="304">
        <v>44105</v>
      </c>
      <c r="P47" s="305">
        <v>91.720001799188907</v>
      </c>
      <c r="AF47" s="335"/>
      <c r="AG47" s="336"/>
    </row>
    <row r="48" spans="1:33" s="42" customFormat="1" x14ac:dyDescent="0.2">
      <c r="A48" s="79"/>
      <c r="B48" s="79"/>
      <c r="C48" s="79"/>
      <c r="D48" s="79"/>
      <c r="E48" s="79"/>
      <c r="F48" s="79"/>
      <c r="G48" s="1"/>
      <c r="H48" s="1"/>
      <c r="I48" s="1"/>
      <c r="J48" s="1"/>
      <c r="K48" s="1"/>
      <c r="L48" s="1"/>
      <c r="M48" s="81"/>
      <c r="N48" s="303">
        <v>105705.33766015409</v>
      </c>
      <c r="O48" s="304">
        <v>44136</v>
      </c>
      <c r="P48" s="305">
        <v>91.107557604201759</v>
      </c>
      <c r="Q48" s="81"/>
      <c r="AD48" s="43"/>
      <c r="AE48" s="43"/>
      <c r="AF48" s="335"/>
      <c r="AG48" s="336"/>
    </row>
    <row r="49" spans="1:33" s="42" customFormat="1" x14ac:dyDescent="0.2">
      <c r="A49" s="79"/>
      <c r="B49" s="79"/>
      <c r="C49" s="79"/>
      <c r="D49" s="79"/>
      <c r="E49" s="79"/>
      <c r="F49" s="79"/>
      <c r="G49" s="1"/>
      <c r="H49" s="1"/>
      <c r="I49" s="1"/>
      <c r="J49" s="1"/>
      <c r="K49" s="1"/>
      <c r="L49" s="1"/>
      <c r="M49" s="81"/>
      <c r="N49" s="303">
        <v>97794.090010109867</v>
      </c>
      <c r="O49" s="304">
        <v>44166</v>
      </c>
      <c r="P49" s="305">
        <v>89.883686646710913</v>
      </c>
      <c r="Q49" s="81"/>
      <c r="AD49" s="43"/>
      <c r="AE49" s="43"/>
      <c r="AF49" s="335"/>
      <c r="AG49" s="336"/>
    </row>
    <row r="50" spans="1:33" s="42" customFormat="1" x14ac:dyDescent="0.2">
      <c r="A50" s="79"/>
      <c r="E50" s="79"/>
      <c r="F50" s="79"/>
      <c r="G50" s="79"/>
      <c r="H50" s="116"/>
      <c r="I50" s="114"/>
      <c r="J50" s="1"/>
      <c r="K50" s="1"/>
      <c r="L50" s="1"/>
      <c r="M50" s="81"/>
      <c r="N50" s="303">
        <v>83805.15383024601</v>
      </c>
      <c r="O50" s="304">
        <v>44197</v>
      </c>
      <c r="P50" s="305">
        <v>88.41997796589807</v>
      </c>
      <c r="Q50" s="81"/>
      <c r="AD50" s="43"/>
      <c r="AE50" s="43"/>
      <c r="AF50" s="335"/>
      <c r="AG50" s="336"/>
    </row>
    <row r="51" spans="1:33" s="42" customFormat="1" x14ac:dyDescent="0.2">
      <c r="A51" s="79"/>
      <c r="E51" s="79"/>
      <c r="F51" s="79"/>
      <c r="G51" s="79"/>
      <c r="H51" s="1"/>
      <c r="I51" s="1"/>
      <c r="J51" s="1"/>
      <c r="K51" s="1"/>
      <c r="L51" s="1"/>
      <c r="M51" s="81"/>
      <c r="N51" s="303">
        <v>105182.67706759997</v>
      </c>
      <c r="O51" s="304">
        <v>44228</v>
      </c>
      <c r="P51" s="305">
        <v>87.870144638198084</v>
      </c>
      <c r="Q51" s="81"/>
      <c r="AD51" s="43"/>
      <c r="AE51" s="43"/>
      <c r="AF51" s="335"/>
      <c r="AG51" s="336"/>
    </row>
    <row r="52" spans="1:33" s="42" customFormat="1" x14ac:dyDescent="0.2">
      <c r="A52" s="79"/>
      <c r="E52" s="79"/>
      <c r="F52" s="79"/>
      <c r="G52" s="79"/>
      <c r="H52" s="1"/>
      <c r="I52" s="1"/>
      <c r="J52" s="1"/>
      <c r="K52" s="1"/>
      <c r="L52" s="1"/>
      <c r="M52" s="81"/>
      <c r="N52" s="303">
        <v>116542.60924393023</v>
      </c>
      <c r="O52" s="304">
        <v>44256</v>
      </c>
      <c r="P52" s="305">
        <v>91.662140325192254</v>
      </c>
      <c r="Q52" s="81"/>
      <c r="AD52" s="43"/>
      <c r="AE52" s="43"/>
      <c r="AF52" s="335"/>
      <c r="AG52" s="336"/>
    </row>
    <row r="53" spans="1:33" s="42" customFormat="1" x14ac:dyDescent="0.2">
      <c r="A53" s="79"/>
      <c r="E53" s="79"/>
      <c r="F53" s="79"/>
      <c r="G53" s="79"/>
      <c r="H53" s="1"/>
      <c r="I53" s="1"/>
      <c r="J53" s="1"/>
      <c r="K53" s="1"/>
      <c r="L53" s="1"/>
      <c r="M53" s="81"/>
      <c r="N53" s="303">
        <v>102110.58250583397</v>
      </c>
      <c r="O53" s="304">
        <v>44287</v>
      </c>
      <c r="P53" s="305">
        <v>99.360225659011761</v>
      </c>
      <c r="Q53" s="81"/>
      <c r="AD53" s="43"/>
      <c r="AE53" s="43"/>
      <c r="AF53" s="335"/>
      <c r="AG53" s="336"/>
    </row>
    <row r="54" spans="1:33" s="42" customFormat="1" x14ac:dyDescent="0.2">
      <c r="A54" s="79"/>
      <c r="E54" s="79"/>
      <c r="F54" s="79"/>
      <c r="G54" s="79"/>
      <c r="H54" s="1"/>
      <c r="I54" s="1"/>
      <c r="J54" s="1"/>
      <c r="K54" s="1"/>
      <c r="L54" s="1"/>
      <c r="M54" s="81"/>
      <c r="N54" s="303">
        <v>94154.875061550149</v>
      </c>
      <c r="O54" s="304">
        <v>44317</v>
      </c>
      <c r="P54" s="305">
        <v>102.2518066985439</v>
      </c>
      <c r="Q54" s="81"/>
      <c r="AD54" s="43"/>
      <c r="AE54" s="43"/>
      <c r="AF54" s="335"/>
      <c r="AG54" s="336"/>
    </row>
    <row r="55" spans="1:33" s="42" customFormat="1" x14ac:dyDescent="0.2">
      <c r="A55" s="79"/>
      <c r="E55" s="79"/>
      <c r="F55" s="79"/>
      <c r="G55" s="79"/>
      <c r="H55" s="1"/>
      <c r="I55" s="1"/>
      <c r="J55" s="1"/>
      <c r="K55" s="1"/>
      <c r="L55" s="1"/>
      <c r="M55" s="81"/>
      <c r="N55" s="303">
        <v>97520.667980120648</v>
      </c>
      <c r="O55" s="304">
        <v>44348</v>
      </c>
      <c r="P55" s="305">
        <v>102.9368575467437</v>
      </c>
      <c r="Q55" s="81"/>
      <c r="AD55" s="43"/>
      <c r="AE55" s="43"/>
      <c r="AF55" s="335"/>
      <c r="AG55" s="336"/>
    </row>
    <row r="56" spans="1:33" s="42" customFormat="1" x14ac:dyDescent="0.2">
      <c r="A56" s="79"/>
      <c r="E56" s="79"/>
      <c r="F56" s="79"/>
      <c r="G56" s="79"/>
      <c r="H56" s="1"/>
      <c r="I56" s="1"/>
      <c r="J56" s="1"/>
      <c r="K56" s="1"/>
      <c r="L56" s="1"/>
      <c r="M56" s="81"/>
      <c r="N56" s="303">
        <v>110364.81385031321</v>
      </c>
      <c r="O56" s="304">
        <v>44378</v>
      </c>
      <c r="P56" s="305">
        <v>103.85017551524621</v>
      </c>
      <c r="Q56" s="81"/>
      <c r="AD56" s="43"/>
      <c r="AE56" s="43"/>
      <c r="AF56" s="335"/>
      <c r="AG56" s="336"/>
    </row>
    <row r="57" spans="1:33" s="42" customFormat="1" x14ac:dyDescent="0.2">
      <c r="A57" s="79"/>
      <c r="E57" s="79"/>
      <c r="F57" s="79"/>
      <c r="G57" s="79"/>
      <c r="H57" s="1"/>
      <c r="I57" s="1"/>
      <c r="J57" s="1"/>
      <c r="K57" s="1"/>
      <c r="L57" s="1"/>
      <c r="M57" s="81"/>
      <c r="N57" s="303">
        <v>110748.02504245596</v>
      </c>
      <c r="O57" s="304">
        <v>44409</v>
      </c>
      <c r="P57" s="305">
        <v>104.81997388631915</v>
      </c>
      <c r="Q57" s="81"/>
      <c r="AD57" s="43"/>
      <c r="AE57" s="43"/>
      <c r="AF57" s="335"/>
      <c r="AG57" s="336"/>
    </row>
    <row r="58" spans="1:33" s="42" customFormat="1" x14ac:dyDescent="0.2">
      <c r="A58" s="79"/>
      <c r="E58" s="79"/>
      <c r="F58" s="79"/>
      <c r="G58" s="79"/>
      <c r="H58" s="1"/>
      <c r="I58" s="1"/>
      <c r="J58" s="1"/>
      <c r="K58" s="1"/>
      <c r="L58" s="1"/>
      <c r="M58" s="81"/>
      <c r="N58" s="303">
        <v>114449.06506618025</v>
      </c>
      <c r="O58" s="304">
        <v>44440</v>
      </c>
      <c r="P58" s="305">
        <v>104.95229899553584</v>
      </c>
      <c r="Q58" s="81"/>
      <c r="AD58" s="43"/>
      <c r="AE58" s="43"/>
      <c r="AF58" s="335"/>
      <c r="AG58" s="336"/>
    </row>
    <row r="59" spans="1:33" s="42" customFormat="1" x14ac:dyDescent="0.2">
      <c r="A59" s="79"/>
      <c r="E59" s="79"/>
      <c r="F59" s="79"/>
      <c r="G59" s="79"/>
      <c r="H59" s="1"/>
      <c r="I59" s="1"/>
      <c r="J59" s="1"/>
      <c r="K59" s="1"/>
      <c r="L59" s="1"/>
      <c r="M59" s="81"/>
      <c r="N59" s="303">
        <v>115207.26701117586</v>
      </c>
      <c r="O59" s="304">
        <v>44470</v>
      </c>
      <c r="P59" s="305">
        <v>104.46543036080584</v>
      </c>
      <c r="Q59" s="81"/>
      <c r="AD59" s="43"/>
      <c r="AE59" s="43"/>
      <c r="AF59" s="335"/>
      <c r="AG59" s="336"/>
    </row>
    <row r="60" spans="1:33" s="42" customFormat="1" x14ac:dyDescent="0.2">
      <c r="A60" s="79"/>
      <c r="E60" s="79"/>
      <c r="F60" s="79"/>
      <c r="G60" s="79"/>
      <c r="H60" s="1"/>
      <c r="I60" s="1"/>
      <c r="J60" s="1"/>
      <c r="K60" s="1"/>
      <c r="L60" s="1"/>
      <c r="M60" s="81"/>
      <c r="N60" s="303">
        <v>114168.9263388429</v>
      </c>
      <c r="O60" s="304">
        <v>44501</v>
      </c>
      <c r="P60" s="305">
        <v>105.17072941736323</v>
      </c>
      <c r="Q60" s="81"/>
      <c r="AD60" s="43"/>
      <c r="AE60" s="43"/>
      <c r="AF60" s="335"/>
      <c r="AG60" s="336"/>
    </row>
    <row r="61" spans="1:33" s="42" customFormat="1" x14ac:dyDescent="0.2">
      <c r="A61" s="79"/>
      <c r="E61" s="79"/>
      <c r="F61" s="79"/>
      <c r="G61" s="79"/>
      <c r="H61" s="1"/>
      <c r="I61" s="1"/>
      <c r="J61" s="1"/>
      <c r="K61" s="1"/>
      <c r="L61" s="1"/>
      <c r="M61" s="81"/>
      <c r="N61" s="303">
        <v>99873.407101563935</v>
      </c>
      <c r="O61" s="304">
        <v>44531</v>
      </c>
      <c r="P61" s="305">
        <v>105.34400584165107</v>
      </c>
      <c r="Q61" s="81"/>
      <c r="AD61" s="43"/>
      <c r="AE61" s="43"/>
      <c r="AF61" s="335"/>
      <c r="AG61" s="336"/>
    </row>
    <row r="62" spans="1:33" s="42" customFormat="1" x14ac:dyDescent="0.2">
      <c r="A62" s="79"/>
      <c r="E62" s="79"/>
      <c r="F62" s="79"/>
      <c r="G62" s="79"/>
      <c r="H62" s="1"/>
      <c r="I62" s="1"/>
      <c r="J62" s="1"/>
      <c r="K62" s="1"/>
      <c r="L62" s="1"/>
      <c r="M62" s="81"/>
      <c r="N62" s="303">
        <v>88700.921340395202</v>
      </c>
      <c r="O62" s="304">
        <v>44562</v>
      </c>
      <c r="P62" s="305">
        <v>105.75198646749685</v>
      </c>
      <c r="Q62" s="81"/>
      <c r="AD62" s="43"/>
      <c r="AE62" s="43"/>
      <c r="AF62" s="335"/>
      <c r="AG62" s="336"/>
    </row>
    <row r="63" spans="1:33" s="42" customFormat="1" x14ac:dyDescent="0.2">
      <c r="A63" s="79"/>
      <c r="E63" s="79"/>
      <c r="F63" s="79"/>
      <c r="G63" s="79"/>
      <c r="H63" s="1"/>
      <c r="I63" s="1"/>
      <c r="J63" s="1"/>
      <c r="K63" s="1"/>
      <c r="L63" s="1"/>
      <c r="M63" s="81"/>
      <c r="N63" s="303">
        <v>105561.35084426927</v>
      </c>
      <c r="O63" s="304">
        <v>44593</v>
      </c>
      <c r="P63" s="305">
        <v>105.78354261555262</v>
      </c>
      <c r="Q63" s="81"/>
      <c r="AD63" s="43"/>
      <c r="AE63" s="43"/>
      <c r="AF63" s="335"/>
      <c r="AG63" s="336"/>
    </row>
    <row r="64" spans="1:33" s="42" customFormat="1" x14ac:dyDescent="0.2">
      <c r="A64" s="79"/>
      <c r="E64" s="79"/>
      <c r="F64" s="79"/>
      <c r="G64" s="79"/>
      <c r="H64" s="1"/>
      <c r="I64" s="1"/>
      <c r="J64" s="1"/>
      <c r="K64" s="1"/>
      <c r="L64" s="1"/>
      <c r="M64" s="81"/>
      <c r="N64" s="303">
        <v>122607.73959707981</v>
      </c>
      <c r="O64" s="304">
        <v>44621</v>
      </c>
      <c r="P64" s="305">
        <v>106.28897014498175</v>
      </c>
      <c r="Q64" s="81"/>
      <c r="AD64" s="43"/>
      <c r="AE64" s="43"/>
      <c r="AF64" s="335"/>
      <c r="AG64" s="336"/>
    </row>
    <row r="65" spans="1:33" s="42" customFormat="1" x14ac:dyDescent="0.2">
      <c r="A65" s="79"/>
      <c r="E65" s="79"/>
      <c r="F65" s="79"/>
      <c r="G65" s="79"/>
      <c r="H65" s="1"/>
      <c r="I65" s="1"/>
      <c r="J65" s="1"/>
      <c r="K65" s="1"/>
      <c r="L65" s="1"/>
      <c r="M65" s="81"/>
      <c r="N65" s="303">
        <v>104887.68348304002</v>
      </c>
      <c r="O65" s="304">
        <v>44652</v>
      </c>
      <c r="P65" s="305">
        <v>106.5203952264156</v>
      </c>
      <c r="Q65" s="81"/>
      <c r="AD65" s="43"/>
      <c r="AE65" s="43"/>
      <c r="AF65" s="335"/>
      <c r="AG65" s="336"/>
    </row>
    <row r="66" spans="1:33" s="42" customFormat="1" x14ac:dyDescent="0.2">
      <c r="A66" s="79"/>
      <c r="E66" s="79"/>
      <c r="F66" s="79"/>
      <c r="G66" s="79"/>
      <c r="H66" s="1"/>
      <c r="I66" s="1"/>
      <c r="J66" s="1"/>
      <c r="K66" s="1"/>
      <c r="L66" s="1"/>
      <c r="M66" s="81"/>
      <c r="N66" s="303">
        <v>111110.6028186663</v>
      </c>
      <c r="O66" s="304">
        <v>44682</v>
      </c>
      <c r="P66" s="305">
        <v>107.93337253950861</v>
      </c>
      <c r="Q66" s="81"/>
      <c r="AD66" s="43"/>
      <c r="AE66" s="43"/>
      <c r="AF66" s="335"/>
      <c r="AG66" s="336"/>
    </row>
    <row r="67" spans="1:33" s="42" customFormat="1" x14ac:dyDescent="0.2">
      <c r="A67" s="79"/>
      <c r="E67" s="79"/>
      <c r="F67" s="79"/>
      <c r="G67" s="79"/>
      <c r="H67" s="1"/>
      <c r="I67" s="1"/>
      <c r="J67" s="1"/>
      <c r="K67" s="1"/>
      <c r="L67" s="1"/>
      <c r="M67" s="81"/>
      <c r="N67" s="303">
        <v>103341.62415308684</v>
      </c>
      <c r="O67" s="304">
        <v>44713</v>
      </c>
      <c r="P67" s="305">
        <v>108.41845222058915</v>
      </c>
      <c r="Q67" s="81"/>
      <c r="AD67" s="43"/>
      <c r="AE67" s="43"/>
      <c r="AF67" s="335"/>
      <c r="AG67" s="336"/>
    </row>
    <row r="68" spans="1:33" s="42" customFormat="1" x14ac:dyDescent="0.2">
      <c r="A68" s="79"/>
      <c r="E68" s="79"/>
      <c r="F68" s="79"/>
      <c r="G68" s="79"/>
      <c r="H68" s="1"/>
      <c r="I68" s="1"/>
      <c r="J68" s="1"/>
      <c r="K68" s="1"/>
      <c r="L68" s="1"/>
      <c r="M68" s="81"/>
      <c r="N68" s="303">
        <v>109816.38650000002</v>
      </c>
      <c r="O68" s="304">
        <v>44743</v>
      </c>
      <c r="P68" s="305">
        <v>108.37274994139636</v>
      </c>
      <c r="Q68" s="81"/>
      <c r="AD68" s="43"/>
      <c r="AE68" s="43"/>
      <c r="AF68" s="335"/>
      <c r="AG68" s="336"/>
    </row>
    <row r="69" spans="1:33" s="42" customFormat="1" x14ac:dyDescent="0.2">
      <c r="A69" s="79"/>
      <c r="E69" s="79"/>
      <c r="F69" s="79"/>
      <c r="G69" s="79"/>
      <c r="H69" s="1"/>
      <c r="I69" s="1"/>
      <c r="J69" s="1"/>
      <c r="K69" s="1"/>
      <c r="L69" s="1"/>
      <c r="M69" s="81"/>
      <c r="N69" s="303">
        <v>117045.63829155524</v>
      </c>
      <c r="O69" s="304">
        <v>44774</v>
      </c>
      <c r="P69" s="305">
        <v>108.89755104548797</v>
      </c>
      <c r="Q69" s="81"/>
      <c r="AD69" s="43"/>
      <c r="AE69" s="43"/>
      <c r="AF69" s="335"/>
      <c r="AG69" s="336"/>
    </row>
    <row r="70" spans="1:33" s="42" customFormat="1" x14ac:dyDescent="0.2">
      <c r="A70" s="79"/>
      <c r="E70" s="79"/>
      <c r="F70" s="79"/>
      <c r="G70" s="79"/>
      <c r="H70" s="1"/>
      <c r="I70" s="1"/>
      <c r="J70" s="1"/>
      <c r="K70" s="1"/>
      <c r="L70" s="1"/>
      <c r="M70" s="81"/>
      <c r="N70" s="303">
        <v>122245.397</v>
      </c>
      <c r="O70" s="304">
        <v>44805</v>
      </c>
      <c r="P70" s="305">
        <v>109.54724537330628</v>
      </c>
      <c r="Q70" s="81"/>
      <c r="AD70" s="43"/>
      <c r="AE70" s="43"/>
      <c r="AF70" s="335"/>
      <c r="AG70" s="336"/>
    </row>
    <row r="71" spans="1:33" s="42" customFormat="1" x14ac:dyDescent="0.2">
      <c r="A71" s="79"/>
      <c r="E71" s="79"/>
      <c r="F71" s="79"/>
      <c r="G71" s="79"/>
      <c r="H71" s="1"/>
      <c r="I71" s="1"/>
      <c r="J71" s="1"/>
      <c r="K71" s="1"/>
      <c r="L71" s="1"/>
      <c r="M71" s="81"/>
      <c r="N71" s="303">
        <v>115830.33605537534</v>
      </c>
      <c r="O71" s="304">
        <v>44835</v>
      </c>
      <c r="P71" s="305">
        <v>109.59916779365625</v>
      </c>
      <c r="Q71" s="81"/>
      <c r="AD71" s="43"/>
      <c r="AE71" s="43"/>
      <c r="AF71" s="335"/>
      <c r="AG71" s="336"/>
    </row>
    <row r="72" spans="1:33" s="42" customFormat="1" x14ac:dyDescent="0.2">
      <c r="A72" s="79"/>
      <c r="E72" s="79"/>
      <c r="F72" s="79"/>
      <c r="G72" s="79"/>
      <c r="H72" s="1"/>
      <c r="I72" s="1"/>
      <c r="J72" s="1"/>
      <c r="K72" s="1"/>
      <c r="L72" s="1"/>
      <c r="M72" s="81"/>
      <c r="N72" s="303">
        <v>114949.43089336398</v>
      </c>
      <c r="O72" s="304">
        <v>44866</v>
      </c>
      <c r="P72" s="305">
        <v>109.66420983986632</v>
      </c>
      <c r="Q72" s="81"/>
      <c r="AD72" s="43"/>
      <c r="AE72" s="43"/>
      <c r="AF72" s="335"/>
      <c r="AG72" s="336"/>
    </row>
    <row r="73" spans="1:33" s="42" customFormat="1" x14ac:dyDescent="0.2">
      <c r="A73" s="79"/>
      <c r="E73" s="79"/>
      <c r="F73" s="79"/>
      <c r="G73" s="79"/>
      <c r="H73" s="1"/>
      <c r="I73" s="1"/>
      <c r="J73" s="1"/>
      <c r="K73" s="1"/>
      <c r="L73" s="1"/>
      <c r="M73" s="81"/>
      <c r="N73" s="303" t="s">
        <v>110</v>
      </c>
      <c r="O73" s="304"/>
      <c r="P73" s="305"/>
      <c r="Q73" s="81"/>
    </row>
    <row r="74" spans="1:33" s="42" customFormat="1" x14ac:dyDescent="0.2">
      <c r="A74" s="79"/>
      <c r="E74" s="79"/>
      <c r="F74" s="79"/>
      <c r="G74" s="79"/>
      <c r="H74" s="1"/>
      <c r="I74" s="1"/>
      <c r="J74" s="1"/>
      <c r="K74" s="1"/>
      <c r="L74" s="1"/>
      <c r="M74" s="81"/>
      <c r="N74" s="303" t="s">
        <v>110</v>
      </c>
      <c r="O74" s="304"/>
      <c r="P74" s="305"/>
      <c r="Q74" s="81"/>
    </row>
    <row r="75" spans="1:33" s="42" customFormat="1" x14ac:dyDescent="0.2">
      <c r="A75" s="79"/>
      <c r="E75" s="79"/>
      <c r="F75" s="79"/>
      <c r="G75" s="79"/>
      <c r="H75" s="1"/>
      <c r="I75" s="1"/>
      <c r="J75" s="1"/>
      <c r="K75" s="1"/>
      <c r="L75" s="1"/>
      <c r="M75" s="81"/>
      <c r="N75" s="303" t="s">
        <v>110</v>
      </c>
      <c r="O75" s="304"/>
      <c r="P75" s="305"/>
      <c r="Q75" s="81"/>
    </row>
    <row r="76" spans="1:33" s="42" customFormat="1" x14ac:dyDescent="0.2">
      <c r="A76" s="79"/>
      <c r="E76" s="79"/>
      <c r="F76" s="79"/>
      <c r="G76" s="79"/>
      <c r="H76" s="1"/>
      <c r="I76" s="1"/>
      <c r="J76" s="1"/>
      <c r="K76" s="1"/>
      <c r="L76" s="1"/>
      <c r="M76" s="81"/>
      <c r="N76" s="303" t="s">
        <v>110</v>
      </c>
      <c r="O76" s="304"/>
      <c r="P76" s="305"/>
      <c r="Q76" s="81"/>
    </row>
    <row r="77" spans="1:33" s="42" customFormat="1" x14ac:dyDescent="0.2">
      <c r="A77" s="79"/>
      <c r="E77" s="79"/>
      <c r="F77" s="79"/>
      <c r="G77" s="79"/>
      <c r="H77" s="1"/>
      <c r="I77" s="1"/>
      <c r="J77" s="1"/>
      <c r="K77" s="79"/>
      <c r="L77" s="79"/>
      <c r="M77" s="81"/>
      <c r="N77" s="303"/>
      <c r="O77" s="304"/>
      <c r="P77" s="305"/>
      <c r="Q77" s="81"/>
    </row>
    <row r="78" spans="1:33" s="42" customFormat="1" x14ac:dyDescent="0.2">
      <c r="A78" s="79"/>
      <c r="E78" s="79"/>
      <c r="F78" s="79"/>
      <c r="G78" s="79"/>
      <c r="H78" s="1"/>
      <c r="I78" s="1"/>
      <c r="J78" s="1"/>
      <c r="K78" s="79"/>
      <c r="L78" s="79"/>
      <c r="M78" s="81"/>
      <c r="N78" s="303"/>
      <c r="O78" s="304"/>
      <c r="P78" s="305"/>
      <c r="Q78" s="81"/>
    </row>
    <row r="79" spans="1:33" s="42" customFormat="1" x14ac:dyDescent="0.2">
      <c r="A79" s="79"/>
      <c r="E79" s="79"/>
      <c r="F79" s="79"/>
      <c r="G79" s="79"/>
      <c r="H79" s="1"/>
      <c r="I79" s="1"/>
      <c r="J79" s="1"/>
      <c r="K79" s="79"/>
      <c r="L79" s="79"/>
      <c r="M79" s="81"/>
      <c r="N79" s="303"/>
      <c r="O79" s="304"/>
      <c r="P79" s="305"/>
      <c r="Q79" s="81"/>
    </row>
    <row r="80" spans="1:33" s="42" customFormat="1" x14ac:dyDescent="0.2">
      <c r="A80" s="79"/>
      <c r="E80" s="79"/>
      <c r="F80" s="79"/>
      <c r="G80" s="79"/>
      <c r="H80" s="1"/>
      <c r="I80" s="1"/>
      <c r="J80" s="1"/>
      <c r="K80" s="79"/>
      <c r="L80" s="79"/>
      <c r="M80" s="81"/>
      <c r="N80" s="303"/>
      <c r="O80" s="304"/>
      <c r="P80" s="305"/>
      <c r="Q80" s="81"/>
    </row>
    <row r="81" spans="1:17" s="42" customFormat="1" x14ac:dyDescent="0.2">
      <c r="A81" s="79"/>
      <c r="E81" s="79"/>
      <c r="F81" s="79"/>
      <c r="G81" s="79"/>
      <c r="H81" s="1"/>
      <c r="I81" s="1"/>
      <c r="J81" s="1"/>
      <c r="K81" s="79"/>
      <c r="L81" s="79"/>
      <c r="M81" s="81"/>
      <c r="N81" s="303"/>
      <c r="O81" s="304"/>
      <c r="P81" s="305"/>
      <c r="Q81" s="81"/>
    </row>
    <row r="82" spans="1:17" s="42" customFormat="1" x14ac:dyDescent="0.2">
      <c r="A82" s="79"/>
      <c r="E82" s="79"/>
      <c r="F82" s="79"/>
      <c r="G82" s="79"/>
      <c r="H82" s="1"/>
      <c r="I82" s="1"/>
      <c r="J82" s="1"/>
      <c r="K82" s="79"/>
      <c r="L82" s="79"/>
      <c r="M82" s="81"/>
      <c r="N82" s="303"/>
      <c r="O82" s="304"/>
      <c r="P82" s="305"/>
      <c r="Q82" s="81"/>
    </row>
    <row r="83" spans="1:17" s="42" customFormat="1" x14ac:dyDescent="0.2">
      <c r="A83" s="79"/>
      <c r="E83" s="79"/>
      <c r="F83" s="79"/>
      <c r="G83" s="79"/>
      <c r="H83" s="1"/>
      <c r="I83" s="1"/>
      <c r="J83" s="1"/>
      <c r="K83" s="79"/>
      <c r="L83" s="79"/>
      <c r="M83" s="81"/>
      <c r="N83" s="303"/>
      <c r="O83" s="304"/>
      <c r="P83" s="305"/>
      <c r="Q83" s="81"/>
    </row>
    <row r="84" spans="1:17" s="42" customFormat="1" x14ac:dyDescent="0.2">
      <c r="A84" s="79"/>
      <c r="E84" s="79"/>
      <c r="F84" s="79"/>
      <c r="G84" s="79"/>
      <c r="H84" s="1"/>
      <c r="I84" s="1"/>
      <c r="J84" s="1"/>
      <c r="K84" s="79"/>
      <c r="L84" s="79"/>
      <c r="M84" s="81"/>
      <c r="N84" s="303"/>
      <c r="O84" s="304"/>
      <c r="P84" s="305"/>
      <c r="Q84" s="81"/>
    </row>
    <row r="85" spans="1:17" s="42" customFormat="1" x14ac:dyDescent="0.2">
      <c r="A85" s="79"/>
      <c r="E85" s="79"/>
      <c r="F85" s="79"/>
      <c r="G85" s="79"/>
      <c r="H85" s="1"/>
      <c r="I85" s="1"/>
      <c r="J85" s="1"/>
      <c r="K85" s="79"/>
      <c r="L85" s="79"/>
      <c r="M85" s="81"/>
      <c r="N85" s="303"/>
      <c r="O85" s="304"/>
      <c r="P85" s="305"/>
      <c r="Q85" s="81"/>
    </row>
    <row r="86" spans="1:17" s="42" customFormat="1" x14ac:dyDescent="0.2">
      <c r="A86" s="79"/>
      <c r="E86" s="79"/>
      <c r="F86" s="79"/>
      <c r="G86" s="79"/>
      <c r="H86" s="1"/>
      <c r="I86" s="1"/>
      <c r="J86" s="1"/>
      <c r="K86" s="79"/>
      <c r="L86" s="79"/>
      <c r="M86" s="81"/>
      <c r="N86" s="303"/>
      <c r="O86" s="304"/>
      <c r="P86" s="305"/>
      <c r="Q86" s="81"/>
    </row>
    <row r="87" spans="1:17" s="42" customFormat="1" x14ac:dyDescent="0.2">
      <c r="A87" s="79"/>
      <c r="E87" s="79"/>
      <c r="F87" s="79"/>
      <c r="G87" s="79"/>
      <c r="H87" s="1"/>
      <c r="I87" s="1"/>
      <c r="J87" s="1"/>
      <c r="K87" s="79"/>
      <c r="L87" s="79"/>
      <c r="M87" s="81"/>
      <c r="N87" s="303"/>
      <c r="O87" s="304"/>
      <c r="P87" s="305"/>
      <c r="Q87" s="81"/>
    </row>
    <row r="88" spans="1:17" s="42" customFormat="1" x14ac:dyDescent="0.2">
      <c r="A88" s="79"/>
      <c r="E88" s="79"/>
      <c r="F88" s="79"/>
      <c r="G88" s="79"/>
      <c r="H88" s="1"/>
      <c r="I88" s="1"/>
      <c r="J88" s="1"/>
      <c r="K88" s="79"/>
      <c r="L88" s="79"/>
      <c r="M88" s="81"/>
      <c r="N88" s="303"/>
      <c r="O88" s="304"/>
      <c r="P88" s="305"/>
      <c r="Q88" s="81"/>
    </row>
    <row r="89" spans="1:17" s="42" customFormat="1" x14ac:dyDescent="0.2">
      <c r="A89" s="79"/>
      <c r="E89" s="79"/>
      <c r="F89" s="79"/>
      <c r="G89" s="79"/>
      <c r="H89" s="1"/>
      <c r="I89" s="1"/>
      <c r="J89" s="1"/>
      <c r="K89" s="79"/>
      <c r="L89" s="79"/>
      <c r="M89" s="81"/>
      <c r="N89" s="303"/>
      <c r="O89" s="304"/>
      <c r="P89" s="305"/>
      <c r="Q89" s="81"/>
    </row>
    <row r="90" spans="1:17" s="42" customFormat="1" x14ac:dyDescent="0.2">
      <c r="A90" s="79"/>
      <c r="E90" s="79"/>
      <c r="F90" s="79"/>
      <c r="G90" s="79"/>
      <c r="H90" s="1"/>
      <c r="I90" s="1"/>
      <c r="J90" s="1"/>
      <c r="K90" s="79"/>
      <c r="L90" s="79"/>
      <c r="M90" s="81"/>
      <c r="N90" s="303"/>
      <c r="O90" s="304"/>
      <c r="P90" s="305"/>
      <c r="Q90" s="81"/>
    </row>
    <row r="91" spans="1:17" s="42" customFormat="1" x14ac:dyDescent="0.2">
      <c r="A91" s="79"/>
      <c r="E91" s="79"/>
      <c r="F91" s="79"/>
      <c r="G91" s="79"/>
      <c r="H91" s="1"/>
      <c r="I91" s="1"/>
      <c r="J91" s="1"/>
      <c r="K91" s="79"/>
      <c r="L91" s="79"/>
      <c r="M91" s="81"/>
      <c r="N91" s="303"/>
      <c r="O91" s="304"/>
      <c r="P91" s="305"/>
      <c r="Q91" s="81"/>
    </row>
    <row r="92" spans="1:17" s="42" customFormat="1" x14ac:dyDescent="0.2">
      <c r="A92" s="79"/>
      <c r="E92" s="79"/>
      <c r="F92" s="79"/>
      <c r="G92" s="79"/>
      <c r="H92" s="1"/>
      <c r="I92" s="1"/>
      <c r="J92" s="1"/>
      <c r="K92" s="79"/>
      <c r="L92" s="79"/>
      <c r="M92" s="81"/>
      <c r="N92" s="303"/>
      <c r="O92" s="304"/>
      <c r="P92" s="305"/>
      <c r="Q92" s="81"/>
    </row>
    <row r="93" spans="1:17" s="42" customFormat="1" x14ac:dyDescent="0.2">
      <c r="A93" s="79"/>
      <c r="E93" s="79"/>
      <c r="F93" s="79"/>
      <c r="G93" s="79"/>
      <c r="H93" s="1"/>
      <c r="I93" s="1"/>
      <c r="J93" s="1"/>
      <c r="K93" s="79"/>
      <c r="L93" s="79"/>
      <c r="M93" s="81"/>
      <c r="N93" s="303"/>
      <c r="O93" s="304"/>
      <c r="P93" s="305"/>
      <c r="Q93" s="81"/>
    </row>
    <row r="94" spans="1:17" s="42" customFormat="1" x14ac:dyDescent="0.2">
      <c r="A94" s="79"/>
      <c r="E94" s="79"/>
      <c r="F94" s="79"/>
      <c r="G94" s="79"/>
      <c r="H94" s="1"/>
      <c r="I94" s="1"/>
      <c r="J94" s="1"/>
      <c r="K94" s="79"/>
      <c r="L94" s="79"/>
      <c r="M94" s="81"/>
      <c r="N94" s="303"/>
      <c r="O94" s="304"/>
      <c r="P94" s="305"/>
      <c r="Q94" s="81"/>
    </row>
    <row r="95" spans="1:17" s="42" customFormat="1" x14ac:dyDescent="0.2">
      <c r="A95" s="79"/>
      <c r="E95" s="79"/>
      <c r="F95" s="79"/>
      <c r="G95" s="79"/>
      <c r="H95" s="1"/>
      <c r="I95" s="1"/>
      <c r="J95" s="1"/>
      <c r="K95" s="79"/>
      <c r="L95" s="79"/>
      <c r="M95" s="81"/>
      <c r="N95" s="303"/>
      <c r="O95" s="304"/>
      <c r="P95" s="305"/>
      <c r="Q95" s="81"/>
    </row>
    <row r="96" spans="1:17" s="42" customFormat="1" x14ac:dyDescent="0.2">
      <c r="A96" s="79"/>
      <c r="E96" s="79"/>
      <c r="F96" s="79"/>
      <c r="G96" s="79"/>
      <c r="H96" s="1"/>
      <c r="I96" s="1"/>
      <c r="J96" s="1"/>
      <c r="K96" s="79"/>
      <c r="L96" s="79"/>
      <c r="M96" s="81"/>
      <c r="N96" s="303"/>
      <c r="O96" s="304"/>
      <c r="P96" s="305"/>
      <c r="Q96" s="81"/>
    </row>
    <row r="97" spans="1:17" s="42" customFormat="1" x14ac:dyDescent="0.2">
      <c r="A97" s="83"/>
      <c r="E97" s="83"/>
      <c r="F97" s="83"/>
      <c r="G97" s="83"/>
      <c r="H97" s="3"/>
      <c r="I97" s="3"/>
      <c r="J97" s="3"/>
      <c r="K97" s="3"/>
      <c r="L97" s="3"/>
      <c r="M97" s="81"/>
      <c r="N97" s="303"/>
      <c r="O97" s="304"/>
      <c r="P97" s="305"/>
      <c r="Q97" s="81"/>
    </row>
    <row r="98" spans="1:17" s="42" customFormat="1" x14ac:dyDescent="0.2">
      <c r="A98" s="83"/>
      <c r="E98" s="83"/>
      <c r="F98" s="83"/>
      <c r="G98" s="83"/>
      <c r="H98" s="3"/>
      <c r="I98" s="3"/>
      <c r="J98" s="3"/>
      <c r="K98" s="3"/>
      <c r="L98" s="3"/>
      <c r="M98" s="81"/>
      <c r="N98" s="303"/>
      <c r="O98" s="304"/>
      <c r="P98" s="305"/>
      <c r="Q98" s="81"/>
    </row>
    <row r="99" spans="1:17" s="42" customFormat="1" x14ac:dyDescent="0.2">
      <c r="A99" s="83"/>
      <c r="E99" s="83"/>
      <c r="F99" s="83"/>
      <c r="G99" s="83"/>
      <c r="H99" s="3"/>
      <c r="I99" s="3"/>
      <c r="J99" s="3"/>
      <c r="K99" s="3"/>
      <c r="L99" s="3"/>
      <c r="M99" s="81"/>
      <c r="N99" s="303"/>
      <c r="O99" s="304"/>
      <c r="P99" s="305"/>
      <c r="Q99" s="81"/>
    </row>
    <row r="100" spans="1:17" s="42" customFormat="1" x14ac:dyDescent="0.2">
      <c r="A100" s="83"/>
      <c r="E100" s="83"/>
      <c r="F100" s="83"/>
      <c r="G100" s="83"/>
      <c r="H100" s="3"/>
      <c r="I100" s="3"/>
      <c r="J100" s="3"/>
      <c r="K100" s="3"/>
      <c r="L100" s="3"/>
      <c r="M100" s="81"/>
      <c r="N100" s="303"/>
      <c r="O100" s="304"/>
      <c r="P100" s="305"/>
      <c r="Q100" s="81"/>
    </row>
    <row r="101" spans="1:17" s="42" customFormat="1" x14ac:dyDescent="0.2">
      <c r="A101" s="83"/>
      <c r="E101" s="83"/>
      <c r="F101" s="83"/>
      <c r="G101" s="83"/>
      <c r="H101" s="3"/>
      <c r="I101" s="3"/>
      <c r="J101" s="3"/>
      <c r="K101" s="3"/>
      <c r="L101" s="3"/>
      <c r="M101" s="81"/>
      <c r="N101" s="303"/>
      <c r="O101" s="304"/>
      <c r="P101" s="305"/>
      <c r="Q101" s="81"/>
    </row>
    <row r="102" spans="1:17" s="42" customFormat="1" x14ac:dyDescent="0.2">
      <c r="A102" s="83"/>
      <c r="E102" s="83"/>
      <c r="F102" s="83"/>
      <c r="G102" s="83"/>
      <c r="H102" s="3"/>
      <c r="I102" s="3"/>
      <c r="J102" s="3"/>
      <c r="K102" s="3"/>
      <c r="L102" s="3"/>
      <c r="M102" s="81"/>
      <c r="N102" s="303"/>
      <c r="O102" s="304"/>
      <c r="P102" s="305"/>
      <c r="Q102" s="81"/>
    </row>
    <row r="103" spans="1:17" s="42" customFormat="1" x14ac:dyDescent="0.2">
      <c r="A103" s="83"/>
      <c r="E103" s="83"/>
      <c r="F103" s="83"/>
      <c r="G103" s="83"/>
      <c r="H103" s="3"/>
      <c r="I103" s="3"/>
      <c r="J103" s="3"/>
      <c r="K103" s="3"/>
      <c r="L103" s="3"/>
      <c r="M103" s="81"/>
      <c r="N103" s="303"/>
      <c r="O103" s="304"/>
      <c r="P103" s="305"/>
      <c r="Q103" s="81"/>
    </row>
    <row r="104" spans="1:17" s="42" customFormat="1" x14ac:dyDescent="0.2">
      <c r="A104" s="83"/>
      <c r="E104" s="83"/>
      <c r="F104" s="83"/>
      <c r="G104" s="83"/>
      <c r="H104" s="3"/>
      <c r="I104" s="3"/>
      <c r="J104" s="3"/>
      <c r="K104" s="3"/>
      <c r="L104" s="3"/>
      <c r="M104" s="81"/>
      <c r="N104" s="81"/>
      <c r="O104" s="81"/>
      <c r="P104" s="81"/>
      <c r="Q104" s="81"/>
    </row>
    <row r="105" spans="1:17" s="42" customFormat="1" x14ac:dyDescent="0.2">
      <c r="A105" s="83"/>
      <c r="E105" s="83"/>
      <c r="F105" s="83"/>
      <c r="G105" s="83"/>
      <c r="H105" s="3"/>
      <c r="I105" s="3"/>
      <c r="J105" s="3"/>
      <c r="K105" s="3"/>
      <c r="L105" s="3"/>
      <c r="M105" s="81"/>
      <c r="N105" s="81"/>
      <c r="O105" s="81"/>
      <c r="P105" s="81"/>
      <c r="Q105" s="81"/>
    </row>
    <row r="106" spans="1:17" s="42" customFormat="1" x14ac:dyDescent="0.2">
      <c r="A106" s="83"/>
      <c r="E106" s="83"/>
      <c r="F106" s="83"/>
      <c r="G106" s="83"/>
      <c r="H106" s="3"/>
      <c r="I106" s="3"/>
      <c r="J106" s="3"/>
      <c r="K106" s="3"/>
      <c r="L106" s="3"/>
      <c r="M106" s="81"/>
      <c r="N106" s="81"/>
      <c r="O106" s="81"/>
      <c r="P106" s="81"/>
      <c r="Q106" s="81"/>
    </row>
    <row r="107" spans="1:17" s="42" customFormat="1" x14ac:dyDescent="0.2">
      <c r="A107" s="83"/>
      <c r="E107" s="83"/>
      <c r="F107" s="83"/>
      <c r="G107" s="83"/>
      <c r="H107" s="3"/>
      <c r="I107" s="3"/>
      <c r="J107" s="3"/>
      <c r="K107" s="3"/>
      <c r="L107" s="3"/>
      <c r="M107" s="81"/>
      <c r="N107" s="81"/>
      <c r="O107" s="81"/>
      <c r="P107" s="81"/>
      <c r="Q107" s="81"/>
    </row>
    <row r="108" spans="1:17" s="42" customFormat="1" x14ac:dyDescent="0.2">
      <c r="A108" s="83"/>
      <c r="E108" s="83"/>
      <c r="F108" s="83"/>
      <c r="G108" s="83"/>
      <c r="H108" s="3"/>
      <c r="I108" s="3"/>
      <c r="J108" s="3"/>
      <c r="K108" s="3"/>
      <c r="L108" s="3"/>
      <c r="M108" s="81"/>
      <c r="N108" s="81"/>
      <c r="O108" s="81"/>
      <c r="P108" s="81"/>
      <c r="Q108" s="81"/>
    </row>
    <row r="109" spans="1:17" s="42" customFormat="1" x14ac:dyDescent="0.2">
      <c r="A109" s="83"/>
      <c r="E109" s="83"/>
      <c r="F109" s="83"/>
      <c r="G109" s="83"/>
      <c r="H109" s="3"/>
      <c r="I109" s="3"/>
      <c r="J109" s="3"/>
      <c r="K109" s="3"/>
      <c r="L109" s="3"/>
      <c r="M109" s="81"/>
      <c r="N109" s="81"/>
      <c r="O109" s="81"/>
      <c r="P109" s="81"/>
      <c r="Q109" s="81"/>
    </row>
    <row r="110" spans="1:17" s="42" customFormat="1" x14ac:dyDescent="0.2">
      <c r="A110" s="83"/>
      <c r="E110" s="83"/>
      <c r="F110" s="83"/>
      <c r="G110" s="83"/>
      <c r="H110" s="3"/>
      <c r="I110" s="3"/>
      <c r="J110" s="3"/>
      <c r="K110" s="3"/>
      <c r="L110" s="3"/>
      <c r="M110" s="81"/>
      <c r="N110" s="81"/>
      <c r="O110" s="81"/>
      <c r="P110" s="81"/>
      <c r="Q110" s="81"/>
    </row>
    <row r="111" spans="1:17" s="42" customFormat="1" x14ac:dyDescent="0.2">
      <c r="A111" s="83"/>
      <c r="E111" s="83"/>
      <c r="F111" s="83"/>
      <c r="G111" s="83"/>
      <c r="H111" s="3"/>
      <c r="I111" s="3"/>
      <c r="J111" s="3"/>
      <c r="K111" s="3"/>
      <c r="L111" s="3"/>
      <c r="M111" s="81"/>
      <c r="N111" s="81"/>
      <c r="O111" s="81"/>
      <c r="P111" s="81"/>
      <c r="Q111" s="81"/>
    </row>
    <row r="112" spans="1:17" s="42" customFormat="1" x14ac:dyDescent="0.2">
      <c r="A112" s="83"/>
      <c r="E112" s="83"/>
      <c r="F112" s="83"/>
      <c r="G112" s="83"/>
      <c r="H112" s="3"/>
      <c r="I112" s="3"/>
      <c r="J112" s="3"/>
      <c r="K112" s="3"/>
      <c r="L112" s="3"/>
      <c r="M112" s="81"/>
      <c r="N112" s="81"/>
      <c r="O112" s="81"/>
      <c r="P112" s="81"/>
      <c r="Q112" s="81"/>
    </row>
    <row r="113" spans="1:17" s="42" customFormat="1" x14ac:dyDescent="0.2">
      <c r="A113" s="83"/>
      <c r="E113" s="83"/>
      <c r="F113" s="83"/>
      <c r="G113" s="83"/>
      <c r="H113" s="3"/>
      <c r="I113" s="3"/>
      <c r="J113" s="3"/>
      <c r="K113" s="3"/>
      <c r="L113" s="3"/>
      <c r="M113" s="81"/>
      <c r="N113" s="81"/>
      <c r="O113" s="81"/>
      <c r="P113" s="81"/>
      <c r="Q113" s="81"/>
    </row>
    <row r="114" spans="1:17" s="42" customFormat="1" ht="12.75" customHeight="1" x14ac:dyDescent="0.2">
      <c r="A114" s="83"/>
      <c r="E114" s="83"/>
      <c r="F114" s="83"/>
      <c r="G114" s="83"/>
      <c r="H114" s="3"/>
      <c r="I114" s="3"/>
      <c r="J114" s="3"/>
      <c r="K114" s="3"/>
      <c r="L114" s="3"/>
      <c r="M114" s="81"/>
      <c r="N114" s="81"/>
      <c r="O114" s="81"/>
      <c r="P114" s="81"/>
      <c r="Q114" s="81"/>
    </row>
    <row r="115" spans="1:17" s="42" customFormat="1" x14ac:dyDescent="0.2">
      <c r="A115" s="83"/>
      <c r="E115" s="83"/>
      <c r="F115" s="83"/>
      <c r="G115" s="83"/>
      <c r="H115" s="3"/>
      <c r="I115" s="3"/>
      <c r="J115" s="3"/>
      <c r="K115" s="3"/>
      <c r="L115" s="3"/>
      <c r="M115" s="81"/>
      <c r="N115" s="81"/>
      <c r="O115" s="81"/>
      <c r="P115" s="81"/>
      <c r="Q115" s="81"/>
    </row>
    <row r="116" spans="1:17" s="42" customFormat="1" x14ac:dyDescent="0.2">
      <c r="A116" s="83"/>
      <c r="E116" s="83"/>
      <c r="F116" s="83"/>
      <c r="G116" s="83"/>
      <c r="H116" s="3"/>
      <c r="I116" s="3"/>
      <c r="J116" s="3"/>
      <c r="K116" s="3"/>
      <c r="L116" s="3"/>
      <c r="M116" s="81"/>
      <c r="N116" s="81"/>
      <c r="O116" s="81"/>
      <c r="P116" s="81"/>
      <c r="Q116" s="81"/>
    </row>
    <row r="117" spans="1:17" s="42" customFormat="1" x14ac:dyDescent="0.2">
      <c r="A117" s="83"/>
      <c r="E117" s="83"/>
      <c r="F117" s="83"/>
      <c r="G117" s="83"/>
      <c r="H117" s="3"/>
      <c r="I117" s="3"/>
      <c r="J117" s="3"/>
      <c r="K117" s="3"/>
      <c r="L117" s="3"/>
      <c r="M117" s="81"/>
      <c r="N117" s="81"/>
      <c r="O117" s="81"/>
      <c r="P117" s="81"/>
      <c r="Q117" s="81"/>
    </row>
    <row r="118" spans="1:17" s="42" customFormat="1" x14ac:dyDescent="0.2">
      <c r="A118" s="83"/>
      <c r="E118" s="83"/>
      <c r="F118" s="83"/>
      <c r="G118" s="83"/>
      <c r="H118" s="3"/>
      <c r="I118" s="3"/>
      <c r="J118" s="3"/>
      <c r="K118" s="3"/>
      <c r="L118" s="3"/>
      <c r="M118" s="81"/>
      <c r="N118" s="81"/>
      <c r="O118" s="81"/>
      <c r="P118" s="81"/>
      <c r="Q118" s="81"/>
    </row>
    <row r="119" spans="1:17" s="42" customFormat="1" x14ac:dyDescent="0.2">
      <c r="A119" s="83"/>
      <c r="E119" s="83"/>
      <c r="F119" s="83"/>
      <c r="G119" s="83"/>
      <c r="H119" s="3"/>
      <c r="I119" s="3"/>
      <c r="J119" s="3"/>
      <c r="K119" s="3"/>
      <c r="L119" s="3"/>
      <c r="M119" s="81"/>
      <c r="N119" s="81"/>
      <c r="O119" s="81"/>
      <c r="P119" s="81"/>
      <c r="Q119" s="81"/>
    </row>
    <row r="120" spans="1:17" s="42" customFormat="1" x14ac:dyDescent="0.2">
      <c r="A120" s="83"/>
      <c r="E120" s="83"/>
      <c r="F120" s="83"/>
      <c r="G120" s="83"/>
      <c r="H120" s="3"/>
      <c r="I120" s="3"/>
      <c r="J120" s="3"/>
      <c r="K120" s="3"/>
      <c r="L120" s="3"/>
      <c r="M120" s="81"/>
      <c r="N120" s="81"/>
      <c r="O120" s="81"/>
      <c r="P120" s="81"/>
      <c r="Q120" s="81"/>
    </row>
    <row r="121" spans="1:17" s="42" customFormat="1" x14ac:dyDescent="0.2">
      <c r="A121" s="83"/>
      <c r="E121" s="83"/>
      <c r="F121" s="83"/>
      <c r="G121" s="83"/>
      <c r="H121" s="3"/>
      <c r="I121" s="3"/>
      <c r="J121" s="3"/>
      <c r="K121" s="3"/>
      <c r="L121" s="3"/>
      <c r="M121" s="81"/>
      <c r="N121" s="81"/>
      <c r="O121" s="81"/>
      <c r="P121" s="81"/>
      <c r="Q121" s="81"/>
    </row>
    <row r="122" spans="1:17" s="42" customFormat="1" x14ac:dyDescent="0.2">
      <c r="A122" s="83"/>
      <c r="E122" s="152"/>
      <c r="F122" s="153"/>
      <c r="G122" s="153"/>
      <c r="H122" s="153"/>
      <c r="I122" s="153"/>
      <c r="J122" s="153"/>
      <c r="K122" s="153"/>
      <c r="L122" s="153"/>
      <c r="M122" s="81"/>
      <c r="N122" s="81"/>
      <c r="O122" s="81"/>
      <c r="P122" s="81"/>
      <c r="Q122" s="81"/>
    </row>
    <row r="123" spans="1:17" s="42" customFormat="1" x14ac:dyDescent="0.2">
      <c r="A123" s="83"/>
      <c r="E123" s="152"/>
      <c r="F123" s="153"/>
      <c r="G123" s="153"/>
      <c r="H123" s="153"/>
      <c r="I123" s="153"/>
      <c r="J123" s="153"/>
      <c r="K123" s="153"/>
      <c r="L123" s="153"/>
      <c r="M123" s="81"/>
      <c r="N123" s="81"/>
      <c r="O123" s="81"/>
      <c r="P123" s="81"/>
      <c r="Q123" s="81"/>
    </row>
    <row r="124" spans="1:17" s="42" customFormat="1" x14ac:dyDescent="0.2">
      <c r="A124" s="83"/>
      <c r="E124" s="152"/>
      <c r="F124" s="153"/>
      <c r="G124" s="153"/>
      <c r="H124" s="153"/>
      <c r="I124" s="153"/>
      <c r="J124" s="153"/>
      <c r="K124" s="153"/>
      <c r="L124" s="153"/>
      <c r="M124" s="81"/>
      <c r="N124" s="81"/>
      <c r="O124" s="81"/>
      <c r="P124" s="81"/>
      <c r="Q124" s="81"/>
    </row>
    <row r="125" spans="1:17" s="42" customFormat="1" x14ac:dyDescent="0.2">
      <c r="A125" s="83"/>
      <c r="E125" s="152"/>
      <c r="F125" s="153"/>
      <c r="G125" s="153"/>
      <c r="H125" s="153"/>
      <c r="I125" s="153"/>
      <c r="J125" s="153"/>
      <c r="K125" s="153"/>
      <c r="L125" s="153"/>
      <c r="M125" s="81"/>
      <c r="N125" s="81"/>
      <c r="O125" s="81"/>
      <c r="P125" s="81"/>
      <c r="Q125" s="81"/>
    </row>
    <row r="126" spans="1:17" s="42" customFormat="1" x14ac:dyDescent="0.2">
      <c r="A126" s="83"/>
      <c r="E126" s="152"/>
      <c r="F126" s="153"/>
      <c r="G126" s="153"/>
      <c r="H126" s="153"/>
      <c r="I126" s="153"/>
      <c r="J126" s="153"/>
      <c r="K126" s="153"/>
      <c r="L126" s="153"/>
      <c r="M126" s="81"/>
      <c r="N126" s="81"/>
      <c r="O126" s="81"/>
      <c r="P126" s="81"/>
      <c r="Q126" s="81"/>
    </row>
    <row r="127" spans="1:17" s="42" customFormat="1" x14ac:dyDescent="0.2">
      <c r="A127" s="83"/>
      <c r="E127" s="152"/>
      <c r="F127" s="153"/>
      <c r="G127" s="153"/>
      <c r="H127" s="153"/>
      <c r="I127" s="153"/>
      <c r="J127" s="153"/>
      <c r="K127" s="153"/>
      <c r="L127" s="153"/>
      <c r="M127" s="81"/>
      <c r="N127" s="81"/>
      <c r="O127" s="81"/>
      <c r="P127" s="81"/>
      <c r="Q127" s="81"/>
    </row>
    <row r="128" spans="1:17" s="42" customFormat="1" x14ac:dyDescent="0.2">
      <c r="A128" s="83"/>
      <c r="E128" s="152"/>
      <c r="F128" s="153"/>
      <c r="G128" s="153"/>
      <c r="H128" s="153"/>
      <c r="I128" s="153"/>
      <c r="J128" s="153"/>
      <c r="K128" s="153"/>
      <c r="L128" s="153"/>
      <c r="M128" s="81"/>
      <c r="N128" s="81"/>
      <c r="O128" s="81"/>
      <c r="P128" s="81"/>
      <c r="Q128" s="81"/>
    </row>
    <row r="129" spans="1:17" s="42" customFormat="1" x14ac:dyDescent="0.2">
      <c r="A129" s="83"/>
      <c r="E129" s="152"/>
      <c r="F129" s="153"/>
      <c r="G129" s="153"/>
      <c r="H129" s="153"/>
      <c r="I129" s="153"/>
      <c r="J129" s="153"/>
      <c r="K129" s="153"/>
      <c r="L129" s="153"/>
      <c r="M129" s="81"/>
      <c r="N129" s="81"/>
      <c r="O129" s="81"/>
      <c r="P129" s="81"/>
      <c r="Q129" s="81"/>
    </row>
    <row r="130" spans="1:17" s="42" customFormat="1" x14ac:dyDescent="0.2">
      <c r="A130" s="83"/>
      <c r="E130" s="152"/>
      <c r="F130" s="153"/>
      <c r="G130" s="153"/>
      <c r="H130" s="153"/>
      <c r="I130" s="153"/>
      <c r="J130" s="153"/>
      <c r="K130" s="153"/>
      <c r="L130" s="153"/>
      <c r="M130" s="81"/>
      <c r="N130" s="81"/>
      <c r="O130" s="81"/>
      <c r="P130" s="81"/>
      <c r="Q130" s="81"/>
    </row>
    <row r="131" spans="1:17" s="42" customFormat="1" x14ac:dyDescent="0.2">
      <c r="A131" s="83"/>
      <c r="E131" s="152"/>
      <c r="F131" s="153"/>
      <c r="G131" s="153"/>
      <c r="H131" s="153"/>
      <c r="I131" s="153"/>
      <c r="J131" s="153"/>
      <c r="K131" s="153"/>
      <c r="L131" s="153"/>
      <c r="M131" s="81"/>
      <c r="N131" s="81"/>
      <c r="O131" s="81"/>
      <c r="P131" s="81"/>
      <c r="Q131" s="81"/>
    </row>
    <row r="132" spans="1:17" s="42" customFormat="1" x14ac:dyDescent="0.2">
      <c r="A132" s="83"/>
      <c r="E132" s="152"/>
      <c r="F132" s="153"/>
      <c r="G132" s="153"/>
      <c r="H132" s="153"/>
      <c r="I132" s="153"/>
      <c r="J132" s="153"/>
      <c r="K132" s="153"/>
      <c r="L132" s="153"/>
      <c r="M132" s="81"/>
      <c r="N132" s="81"/>
      <c r="O132" s="81"/>
      <c r="P132" s="81"/>
      <c r="Q132" s="81"/>
    </row>
    <row r="133" spans="1:17" s="42" customFormat="1" x14ac:dyDescent="0.2">
      <c r="A133" s="83"/>
      <c r="E133" s="152"/>
      <c r="F133" s="153"/>
      <c r="G133" s="153"/>
      <c r="H133" s="153"/>
      <c r="I133" s="153"/>
      <c r="J133" s="153"/>
      <c r="K133" s="153"/>
      <c r="L133" s="153"/>
      <c r="M133" s="81"/>
      <c r="N133" s="81"/>
      <c r="O133" s="81"/>
      <c r="P133" s="81"/>
      <c r="Q133" s="81"/>
    </row>
    <row r="134" spans="1:17" s="42" customFormat="1" x14ac:dyDescent="0.2">
      <c r="A134" s="83"/>
      <c r="E134" s="152"/>
      <c r="F134" s="153"/>
      <c r="G134" s="153"/>
      <c r="H134" s="153"/>
      <c r="I134" s="153"/>
      <c r="J134" s="153"/>
      <c r="K134" s="153"/>
      <c r="L134" s="153"/>
      <c r="M134" s="81"/>
      <c r="N134" s="81"/>
      <c r="O134" s="81"/>
      <c r="P134" s="81"/>
      <c r="Q134" s="81"/>
    </row>
    <row r="135" spans="1:17" s="42" customFormat="1" x14ac:dyDescent="0.2">
      <c r="A135" s="83"/>
      <c r="E135" s="152"/>
      <c r="F135" s="153"/>
      <c r="G135" s="153"/>
      <c r="H135" s="153"/>
      <c r="I135" s="153"/>
      <c r="J135" s="153"/>
      <c r="K135" s="153"/>
      <c r="L135" s="153"/>
      <c r="M135" s="81"/>
      <c r="N135" s="81"/>
      <c r="O135" s="81"/>
      <c r="P135" s="81"/>
      <c r="Q135" s="81"/>
    </row>
    <row r="136" spans="1:17" s="42" customFormat="1" x14ac:dyDescent="0.2">
      <c r="A136" s="83"/>
      <c r="E136" s="152"/>
      <c r="F136" s="153"/>
      <c r="G136" s="153"/>
      <c r="H136" s="153"/>
      <c r="I136" s="153"/>
      <c r="J136" s="153"/>
      <c r="K136" s="153"/>
      <c r="L136" s="153"/>
      <c r="M136" s="81"/>
      <c r="N136" s="81"/>
      <c r="O136" s="81"/>
      <c r="P136" s="81"/>
      <c r="Q136" s="81"/>
    </row>
    <row r="137" spans="1:17" s="42" customFormat="1" x14ac:dyDescent="0.2">
      <c r="A137" s="83"/>
      <c r="E137" s="152"/>
      <c r="F137" s="153"/>
      <c r="G137" s="153"/>
      <c r="I137" s="3"/>
      <c r="J137" s="3"/>
      <c r="K137" s="3"/>
      <c r="L137" s="3"/>
      <c r="M137" s="81"/>
      <c r="N137" s="81"/>
      <c r="O137" s="81"/>
      <c r="P137" s="81"/>
      <c r="Q137" s="81"/>
    </row>
    <row r="138" spans="1:17" s="42" customFormat="1" x14ac:dyDescent="0.2">
      <c r="A138" s="83"/>
      <c r="E138" s="152"/>
      <c r="F138" s="153"/>
      <c r="G138" s="153"/>
      <c r="I138" s="3"/>
      <c r="J138" s="3"/>
      <c r="K138" s="3"/>
      <c r="L138" s="3"/>
      <c r="M138" s="81"/>
      <c r="N138" s="81"/>
      <c r="O138" s="81"/>
      <c r="P138" s="81"/>
      <c r="Q138" s="81"/>
    </row>
    <row r="139" spans="1:17" s="42" customFormat="1" x14ac:dyDescent="0.2">
      <c r="A139" s="83"/>
      <c r="E139" s="152"/>
      <c r="F139" s="153"/>
      <c r="G139" s="153"/>
      <c r="I139" s="3"/>
      <c r="J139" s="3"/>
      <c r="K139" s="3"/>
      <c r="L139" s="3"/>
      <c r="M139" s="81"/>
      <c r="N139" s="81"/>
      <c r="O139" s="81"/>
      <c r="P139" s="81"/>
      <c r="Q139" s="81"/>
    </row>
    <row r="140" spans="1:17" s="42" customFormat="1" x14ac:dyDescent="0.2">
      <c r="A140" s="83"/>
      <c r="E140" s="152"/>
      <c r="F140" s="153"/>
      <c r="G140" s="153"/>
      <c r="I140" s="3"/>
      <c r="J140" s="3"/>
      <c r="K140" s="3"/>
      <c r="L140" s="3"/>
      <c r="M140" s="81"/>
      <c r="N140" s="81"/>
      <c r="O140" s="81"/>
      <c r="P140" s="81"/>
      <c r="Q140" s="81"/>
    </row>
    <row r="141" spans="1:17" s="42" customFormat="1" x14ac:dyDescent="0.2">
      <c r="A141" s="83"/>
      <c r="E141" s="152"/>
      <c r="F141" s="153"/>
      <c r="G141" s="153"/>
      <c r="I141" s="3"/>
      <c r="J141" s="3"/>
      <c r="K141" s="3"/>
      <c r="L141" s="3"/>
      <c r="M141" s="81"/>
      <c r="N141" s="81"/>
      <c r="O141" s="81"/>
      <c r="P141" s="81"/>
      <c r="Q141" s="81"/>
    </row>
    <row r="142" spans="1:17" s="42" customFormat="1" x14ac:dyDescent="0.2">
      <c r="A142" s="83"/>
      <c r="E142" s="152"/>
      <c r="F142" s="153"/>
      <c r="G142" s="153"/>
      <c r="I142" s="3"/>
      <c r="J142" s="3"/>
      <c r="K142" s="3"/>
      <c r="L142" s="3"/>
      <c r="M142" s="81"/>
      <c r="N142" s="81"/>
      <c r="O142" s="81"/>
      <c r="P142" s="81"/>
      <c r="Q142" s="81"/>
    </row>
    <row r="143" spans="1:17" s="42" customFormat="1" x14ac:dyDescent="0.2">
      <c r="A143" s="83"/>
      <c r="E143" s="152"/>
      <c r="F143" s="153"/>
      <c r="G143" s="153"/>
      <c r="I143" s="3"/>
      <c r="J143" s="3"/>
      <c r="K143" s="3"/>
      <c r="L143" s="3"/>
      <c r="M143" s="81"/>
      <c r="N143" s="81"/>
      <c r="O143" s="81"/>
      <c r="P143" s="81"/>
      <c r="Q143" s="81"/>
    </row>
    <row r="144" spans="1:17" s="42" customFormat="1" x14ac:dyDescent="0.2">
      <c r="A144" s="83"/>
      <c r="E144" s="152"/>
      <c r="F144" s="153"/>
      <c r="G144" s="153"/>
      <c r="I144" s="3"/>
      <c r="J144" s="3"/>
      <c r="K144" s="3"/>
      <c r="L144" s="3"/>
      <c r="M144" s="81"/>
      <c r="N144" s="81"/>
      <c r="O144" s="81"/>
      <c r="P144" s="81"/>
      <c r="Q144" s="81"/>
    </row>
    <row r="145" spans="1:17" s="42" customFormat="1" x14ac:dyDescent="0.2">
      <c r="A145" s="83"/>
      <c r="E145" s="152"/>
      <c r="F145" s="153"/>
      <c r="G145" s="153"/>
      <c r="I145" s="3"/>
      <c r="J145" s="3"/>
      <c r="K145" s="3"/>
      <c r="L145" s="3"/>
      <c r="M145" s="81"/>
      <c r="N145" s="81"/>
      <c r="O145" s="81"/>
      <c r="P145" s="81"/>
      <c r="Q145" s="81"/>
    </row>
    <row r="146" spans="1:17" s="42" customFormat="1" x14ac:dyDescent="0.2">
      <c r="A146" s="83"/>
      <c r="E146" s="152"/>
      <c r="F146" s="153"/>
      <c r="G146" s="153"/>
      <c r="H146" s="3"/>
      <c r="I146" s="3"/>
      <c r="J146" s="3"/>
      <c r="K146" s="3"/>
      <c r="L146" s="3"/>
      <c r="M146" s="81"/>
      <c r="N146" s="81"/>
      <c r="O146" s="81"/>
      <c r="P146" s="81"/>
      <c r="Q146" s="81"/>
    </row>
    <row r="147" spans="1:17" s="42" customFormat="1" x14ac:dyDescent="0.2">
      <c r="A147" s="83"/>
      <c r="E147" s="152"/>
      <c r="F147" s="153"/>
      <c r="G147" s="153"/>
      <c r="H147" s="3"/>
      <c r="I147" s="3"/>
      <c r="J147" s="3"/>
      <c r="K147" s="3"/>
      <c r="L147" s="3"/>
      <c r="M147" s="81"/>
      <c r="N147" s="81"/>
      <c r="O147" s="81"/>
      <c r="P147" s="81"/>
      <c r="Q147" s="81"/>
    </row>
    <row r="148" spans="1:17" s="42" customFormat="1" x14ac:dyDescent="0.2">
      <c r="A148" s="83"/>
      <c r="E148" s="152"/>
      <c r="F148" s="153"/>
      <c r="G148" s="153"/>
      <c r="H148" s="3"/>
      <c r="I148" s="3"/>
      <c r="J148" s="3"/>
      <c r="K148" s="3"/>
      <c r="L148" s="3"/>
      <c r="M148" s="81"/>
      <c r="N148" s="81"/>
      <c r="O148" s="81"/>
      <c r="P148" s="81"/>
      <c r="Q148" s="81"/>
    </row>
    <row r="149" spans="1:17" s="42" customFormat="1" x14ac:dyDescent="0.2">
      <c r="A149" s="83"/>
      <c r="E149" s="152"/>
      <c r="F149" s="153"/>
      <c r="G149" s="153"/>
      <c r="H149" s="3"/>
      <c r="I149" s="3"/>
      <c r="J149" s="3"/>
      <c r="K149" s="3"/>
      <c r="L149" s="3"/>
      <c r="M149" s="81"/>
      <c r="N149" s="81"/>
      <c r="O149" s="81"/>
      <c r="P149" s="81"/>
      <c r="Q149" s="81"/>
    </row>
    <row r="150" spans="1:17" s="42" customFormat="1" x14ac:dyDescent="0.2">
      <c r="A150" s="83"/>
      <c r="E150" s="152"/>
      <c r="F150" s="153"/>
      <c r="G150" s="153"/>
      <c r="H150" s="3"/>
      <c r="I150" s="3"/>
      <c r="J150" s="3"/>
      <c r="K150" s="3"/>
      <c r="L150" s="3"/>
      <c r="M150" s="81"/>
      <c r="N150" s="81"/>
      <c r="O150" s="81"/>
      <c r="P150" s="81"/>
      <c r="Q150" s="81"/>
    </row>
    <row r="151" spans="1:17" s="42" customFormat="1" x14ac:dyDescent="0.2">
      <c r="A151" s="83"/>
      <c r="E151" s="152"/>
      <c r="F151" s="153"/>
      <c r="G151" s="153"/>
      <c r="H151" s="3"/>
      <c r="I151" s="3"/>
      <c r="J151" s="3"/>
      <c r="K151" s="3"/>
      <c r="L151" s="3"/>
      <c r="M151" s="81"/>
      <c r="N151" s="81"/>
      <c r="O151" s="81"/>
      <c r="P151" s="81"/>
      <c r="Q151" s="81"/>
    </row>
    <row r="152" spans="1:17" s="42" customFormat="1" x14ac:dyDescent="0.2">
      <c r="A152" s="83"/>
      <c r="E152" s="152"/>
      <c r="F152" s="153"/>
      <c r="G152" s="153"/>
      <c r="H152" s="3"/>
      <c r="I152" s="3"/>
      <c r="J152" s="3"/>
      <c r="K152" s="3"/>
      <c r="L152" s="3"/>
      <c r="M152" s="81"/>
      <c r="N152" s="81"/>
      <c r="O152" s="81"/>
      <c r="P152" s="81"/>
      <c r="Q152" s="81"/>
    </row>
    <row r="153" spans="1:17" s="42" customFormat="1" x14ac:dyDescent="0.2">
      <c r="A153" s="83"/>
      <c r="E153" s="152"/>
      <c r="F153" s="153"/>
      <c r="G153" s="153"/>
      <c r="H153" s="3"/>
      <c r="I153" s="3"/>
      <c r="J153" s="3"/>
      <c r="K153" s="3"/>
      <c r="L153" s="3"/>
      <c r="M153" s="81"/>
      <c r="N153" s="81"/>
      <c r="O153" s="81"/>
      <c r="P153" s="81"/>
      <c r="Q153" s="81"/>
    </row>
    <row r="154" spans="1:17" s="42" customFormat="1" x14ac:dyDescent="0.2">
      <c r="A154" s="83"/>
      <c r="E154" s="152"/>
      <c r="F154" s="153"/>
      <c r="G154" s="153"/>
      <c r="H154" s="3"/>
      <c r="I154" s="3"/>
      <c r="J154" s="3"/>
      <c r="K154" s="3"/>
      <c r="L154" s="3"/>
      <c r="M154" s="81"/>
      <c r="N154" s="81"/>
      <c r="O154" s="81"/>
      <c r="P154" s="81"/>
      <c r="Q154" s="81"/>
    </row>
    <row r="155" spans="1:17" s="42" customFormat="1" x14ac:dyDescent="0.2">
      <c r="A155" s="83"/>
      <c r="E155" s="152"/>
      <c r="F155" s="153"/>
      <c r="G155" s="153"/>
      <c r="H155" s="3"/>
      <c r="I155" s="3"/>
      <c r="J155" s="3"/>
      <c r="K155" s="3"/>
      <c r="L155" s="3"/>
      <c r="M155" s="81"/>
      <c r="N155" s="81"/>
      <c r="O155" s="81"/>
      <c r="P155" s="81"/>
      <c r="Q155" s="81"/>
    </row>
    <row r="156" spans="1:17" s="42" customFormat="1" x14ac:dyDescent="0.2">
      <c r="A156" s="83"/>
      <c r="E156" s="152"/>
      <c r="F156" s="153"/>
      <c r="G156" s="153"/>
      <c r="H156" s="3"/>
      <c r="I156" s="3"/>
      <c r="J156" s="3"/>
      <c r="K156" s="3"/>
      <c r="L156" s="3"/>
      <c r="M156" s="81"/>
      <c r="N156" s="81"/>
      <c r="O156" s="81"/>
      <c r="P156" s="81"/>
      <c r="Q156" s="81"/>
    </row>
    <row r="157" spans="1:17" s="42" customFormat="1" x14ac:dyDescent="0.2">
      <c r="A157" s="83"/>
      <c r="E157" s="152"/>
      <c r="F157" s="153"/>
      <c r="G157" s="153"/>
      <c r="H157" s="3"/>
      <c r="I157" s="3"/>
      <c r="J157" s="3"/>
      <c r="K157" s="3"/>
      <c r="L157" s="3"/>
      <c r="M157" s="81"/>
      <c r="N157" s="81"/>
      <c r="O157" s="81"/>
      <c r="P157" s="81"/>
      <c r="Q157" s="81"/>
    </row>
    <row r="158" spans="1:17" s="42" customFormat="1" x14ac:dyDescent="0.2">
      <c r="A158" s="83"/>
      <c r="E158" s="152"/>
      <c r="F158" s="153"/>
      <c r="G158" s="83"/>
      <c r="H158" s="3"/>
      <c r="I158" s="3"/>
      <c r="J158" s="3"/>
      <c r="K158" s="3"/>
      <c r="L158" s="3"/>
      <c r="M158" s="81"/>
      <c r="N158" s="81"/>
      <c r="O158" s="81"/>
      <c r="P158" s="81"/>
      <c r="Q158" s="81"/>
    </row>
    <row r="159" spans="1:17" x14ac:dyDescent="0.2">
      <c r="B159" s="43"/>
      <c r="C159" s="43"/>
      <c r="D159" s="43"/>
      <c r="E159" s="152"/>
      <c r="F159" s="153"/>
      <c r="G159" s="83"/>
    </row>
    <row r="160" spans="1:17" x14ac:dyDescent="0.2">
      <c r="B160" s="43"/>
      <c r="C160" s="43"/>
      <c r="D160" s="43"/>
      <c r="E160" s="152"/>
      <c r="F160" s="153"/>
      <c r="G160" s="83"/>
    </row>
    <row r="161" spans="2:7" x14ac:dyDescent="0.2">
      <c r="B161" s="43"/>
      <c r="C161" s="43"/>
      <c r="D161" s="43"/>
      <c r="E161" s="152"/>
      <c r="F161" s="153"/>
      <c r="G161" s="83"/>
    </row>
    <row r="162" spans="2:7" x14ac:dyDescent="0.2">
      <c r="B162" s="43"/>
      <c r="C162" s="43"/>
      <c r="D162" s="43"/>
      <c r="E162" s="152"/>
      <c r="F162" s="153"/>
      <c r="G162" s="83"/>
    </row>
    <row r="163" spans="2:7" x14ac:dyDescent="0.2">
      <c r="B163" s="43"/>
      <c r="C163" s="43"/>
      <c r="D163" s="43"/>
      <c r="E163" s="152"/>
      <c r="F163" s="153"/>
      <c r="G163" s="83"/>
    </row>
    <row r="164" spans="2:7" x14ac:dyDescent="0.2">
      <c r="B164" s="43"/>
      <c r="C164" s="43"/>
      <c r="D164" s="43"/>
      <c r="E164" s="152"/>
      <c r="F164" s="153"/>
      <c r="G164" s="83"/>
    </row>
    <row r="165" spans="2:7" x14ac:dyDescent="0.2">
      <c r="B165" s="43"/>
      <c r="C165" s="43"/>
      <c r="D165" s="43"/>
      <c r="E165" s="152"/>
      <c r="F165" s="154"/>
      <c r="G165" s="83"/>
    </row>
    <row r="166" spans="2:7" x14ac:dyDescent="0.2">
      <c r="B166" s="43"/>
      <c r="C166" s="43"/>
      <c r="D166" s="43"/>
      <c r="E166" s="152"/>
      <c r="F166" s="154"/>
      <c r="G166" s="83"/>
    </row>
    <row r="167" spans="2:7" x14ac:dyDescent="0.2">
      <c r="B167" s="43"/>
      <c r="C167" s="43"/>
      <c r="D167" s="43"/>
      <c r="E167" s="152"/>
      <c r="F167" s="154"/>
      <c r="G167" s="83"/>
    </row>
    <row r="168" spans="2:7" x14ac:dyDescent="0.2">
      <c r="B168" s="43"/>
      <c r="C168" s="43"/>
      <c r="D168" s="43"/>
      <c r="E168" s="152"/>
      <c r="F168" s="154"/>
      <c r="G168" s="83"/>
    </row>
    <row r="169" spans="2:7" x14ac:dyDescent="0.2">
      <c r="B169" s="43"/>
      <c r="C169" s="43"/>
      <c r="D169" s="43"/>
      <c r="E169" s="152"/>
      <c r="F169" s="154"/>
      <c r="G169" s="83"/>
    </row>
    <row r="170" spans="2:7" x14ac:dyDescent="0.2">
      <c r="B170" s="43"/>
      <c r="C170" s="43"/>
      <c r="D170" s="43"/>
      <c r="E170" s="152"/>
      <c r="G170" s="83"/>
    </row>
    <row r="171" spans="2:7" x14ac:dyDescent="0.2">
      <c r="B171" s="43"/>
      <c r="C171" s="43"/>
      <c r="D171" s="43"/>
      <c r="E171" s="152"/>
      <c r="G171" s="83"/>
    </row>
    <row r="172" spans="2:7" x14ac:dyDescent="0.2">
      <c r="B172" s="43"/>
      <c r="C172" s="43"/>
      <c r="D172" s="43"/>
      <c r="E172" s="152"/>
      <c r="G172" s="83"/>
    </row>
    <row r="173" spans="2:7" x14ac:dyDescent="0.2">
      <c r="B173" s="43"/>
      <c r="C173" s="43"/>
      <c r="D173" s="43"/>
      <c r="E173" s="152"/>
      <c r="G173" s="83"/>
    </row>
    <row r="174" spans="2:7" x14ac:dyDescent="0.2">
      <c r="B174" s="43"/>
      <c r="C174" s="43"/>
      <c r="D174" s="43"/>
      <c r="E174" s="152"/>
      <c r="G174" s="83"/>
    </row>
    <row r="175" spans="2:7" x14ac:dyDescent="0.2">
      <c r="B175" s="43"/>
      <c r="C175" s="43"/>
      <c r="D175" s="43"/>
      <c r="E175" s="154"/>
      <c r="G175" s="83"/>
    </row>
    <row r="176" spans="2:7" x14ac:dyDescent="0.2">
      <c r="B176" s="43"/>
      <c r="C176" s="43"/>
      <c r="D176" s="43"/>
      <c r="E176" s="154"/>
      <c r="G176" s="83"/>
    </row>
    <row r="177" spans="2:8" x14ac:dyDescent="0.2">
      <c r="B177" s="43"/>
      <c r="C177" s="43"/>
      <c r="D177" s="43"/>
      <c r="G177" s="83"/>
    </row>
    <row r="178" spans="2:8" x14ac:dyDescent="0.2">
      <c r="B178" s="43"/>
      <c r="C178" s="43"/>
      <c r="D178" s="43"/>
      <c r="G178" s="83"/>
    </row>
    <row r="179" spans="2:8" x14ac:dyDescent="0.2">
      <c r="B179" s="43"/>
      <c r="C179" s="43"/>
      <c r="D179" s="43"/>
      <c r="G179" s="83"/>
    </row>
    <row r="180" spans="2:8" x14ac:dyDescent="0.2">
      <c r="B180" s="43"/>
      <c r="C180" s="43"/>
      <c r="D180" s="43"/>
      <c r="G180" s="83"/>
    </row>
    <row r="181" spans="2:8" x14ac:dyDescent="0.2">
      <c r="B181" s="43"/>
      <c r="C181" s="43"/>
      <c r="D181" s="43"/>
      <c r="G181" s="83"/>
    </row>
    <row r="182" spans="2:8" x14ac:dyDescent="0.2">
      <c r="B182" s="43"/>
      <c r="C182" s="43"/>
      <c r="D182" s="43"/>
      <c r="G182" s="83"/>
    </row>
    <row r="183" spans="2:8" x14ac:dyDescent="0.2">
      <c r="B183" s="43"/>
      <c r="C183" s="43"/>
      <c r="D183" s="43"/>
      <c r="G183" s="83"/>
    </row>
    <row r="184" spans="2:8" x14ac:dyDescent="0.2">
      <c r="B184" s="43"/>
      <c r="C184" s="43"/>
      <c r="D184" s="43"/>
      <c r="G184" s="83"/>
    </row>
    <row r="185" spans="2:8" x14ac:dyDescent="0.2">
      <c r="B185" s="43"/>
      <c r="C185" s="43"/>
      <c r="D185" s="43"/>
      <c r="G185" s="83"/>
    </row>
    <row r="186" spans="2:8" x14ac:dyDescent="0.2">
      <c r="B186" s="43"/>
      <c r="C186" s="43"/>
      <c r="D186" s="43"/>
      <c r="G186" s="83"/>
    </row>
    <row r="187" spans="2:8" x14ac:dyDescent="0.2">
      <c r="B187" s="43"/>
      <c r="C187" s="43"/>
      <c r="D187" s="43"/>
      <c r="G187" s="83"/>
    </row>
    <row r="188" spans="2:8" x14ac:dyDescent="0.2">
      <c r="B188" s="43"/>
      <c r="C188" s="43"/>
      <c r="D188" s="43"/>
      <c r="G188" s="83"/>
    </row>
    <row r="189" spans="2:8" x14ac:dyDescent="0.2">
      <c r="G189" s="83"/>
      <c r="H189" s="83"/>
    </row>
    <row r="190" spans="2:8" x14ac:dyDescent="0.2">
      <c r="G190" s="83"/>
      <c r="H190" s="83"/>
    </row>
    <row r="191" spans="2:8" x14ac:dyDescent="0.2">
      <c r="G191" s="83"/>
      <c r="H191" s="83"/>
    </row>
    <row r="192" spans="2:8" x14ac:dyDescent="0.2">
      <c r="G192" s="83"/>
      <c r="H192" s="83"/>
    </row>
    <row r="193" spans="7:8" x14ac:dyDescent="0.2">
      <c r="G193" s="83"/>
      <c r="H193" s="83"/>
    </row>
    <row r="194" spans="7:8" x14ac:dyDescent="0.2">
      <c r="G194" s="83"/>
      <c r="H194" s="83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conditionalFormatting sqref="X12:AC24">
    <cfRule type="cellIs" dxfId="3" priority="2" operator="notEqual">
      <formula>0</formula>
    </cfRule>
  </conditionalFormatting>
  <conditionalFormatting sqref="AG2:AG72">
    <cfRule type="cellIs" dxfId="2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499984740745262"/>
  </sheetPr>
  <dimension ref="A1:AC176"/>
  <sheetViews>
    <sheetView showGridLines="0" zoomScaleNormal="100" zoomScaleSheetLayoutView="100" workbookViewId="0">
      <selection activeCell="P24" sqref="P24"/>
    </sheetView>
  </sheetViews>
  <sheetFormatPr baseColWidth="10" defaultRowHeight="12.75" x14ac:dyDescent="0.2"/>
  <cols>
    <col min="1" max="1" width="1.85546875" style="52" customWidth="1"/>
    <col min="2" max="2" width="13" style="52" customWidth="1"/>
    <col min="3" max="8" width="10.42578125" style="52" customWidth="1"/>
    <col min="9" max="11" width="10.85546875" style="52" customWidth="1"/>
    <col min="12" max="12" width="2.5703125" style="52" customWidth="1"/>
    <col min="13" max="13" width="16.28515625" style="82" customWidth="1"/>
    <col min="14" max="15" width="12.5703125" style="81" customWidth="1"/>
    <col min="16" max="16" width="12.7109375" style="81" bestFit="1" customWidth="1"/>
    <col min="17" max="17" width="11.42578125" style="81"/>
    <col min="18" max="21" width="11.42578125" style="42"/>
    <col min="22" max="29" width="11.42578125" style="81"/>
    <col min="30" max="16384" width="11.42578125" style="43"/>
  </cols>
  <sheetData>
    <row r="1" spans="1:17" ht="31.5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137"/>
      <c r="M1" s="307"/>
      <c r="N1" s="80"/>
      <c r="O1" s="80"/>
      <c r="P1" s="80"/>
      <c r="Q1" s="42"/>
    </row>
    <row r="2" spans="1:17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139"/>
      <c r="M2" s="307"/>
      <c r="N2" s="306">
        <v>36918772.719999976</v>
      </c>
      <c r="O2" s="107">
        <v>42736</v>
      </c>
      <c r="P2" s="308"/>
      <c r="Q2" s="42"/>
    </row>
    <row r="3" spans="1:17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139"/>
      <c r="M3" s="307"/>
      <c r="N3" s="306">
        <v>47421048.160000019</v>
      </c>
      <c r="O3" s="107">
        <v>42767</v>
      </c>
      <c r="P3" s="308"/>
      <c r="Q3" s="42"/>
    </row>
    <row r="4" spans="1:17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140"/>
      <c r="N4" s="306">
        <v>47920260.840000026</v>
      </c>
      <c r="O4" s="107">
        <v>42795</v>
      </c>
      <c r="P4" s="308"/>
      <c r="Q4" s="42"/>
    </row>
    <row r="5" spans="1:17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140"/>
      <c r="N5" s="306">
        <v>41897168.660000019</v>
      </c>
      <c r="O5" s="107">
        <v>42826</v>
      </c>
      <c r="P5" s="308"/>
      <c r="Q5" s="42"/>
    </row>
    <row r="6" spans="1:17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140"/>
      <c r="N6" s="306">
        <v>47943559.230000027</v>
      </c>
      <c r="O6" s="107">
        <v>42856</v>
      </c>
      <c r="P6" s="308"/>
      <c r="Q6" s="42"/>
    </row>
    <row r="7" spans="1:17" ht="15" customHeight="1" x14ac:dyDescent="0.2">
      <c r="A7" s="44"/>
      <c r="B7" s="45"/>
      <c r="C7" s="363" t="s">
        <v>60</v>
      </c>
      <c r="D7" s="363"/>
      <c r="E7" s="363"/>
      <c r="F7" s="363"/>
      <c r="G7" s="363"/>
      <c r="H7" s="363"/>
      <c r="I7" s="363"/>
      <c r="J7" s="363"/>
      <c r="K7" s="363"/>
      <c r="L7" s="140"/>
      <c r="N7" s="306">
        <v>47537581.37999998</v>
      </c>
      <c r="O7" s="107">
        <v>42887</v>
      </c>
      <c r="P7" s="308"/>
      <c r="Q7" s="42"/>
    </row>
    <row r="8" spans="1:17" x14ac:dyDescent="0.2">
      <c r="A8" s="44"/>
      <c r="B8" s="45"/>
      <c r="C8" s="348" t="s">
        <v>237</v>
      </c>
      <c r="D8" s="348"/>
      <c r="E8" s="348"/>
      <c r="F8" s="348"/>
      <c r="G8" s="348"/>
      <c r="H8" s="348"/>
      <c r="I8" s="348"/>
      <c r="J8" s="348"/>
      <c r="K8" s="348"/>
      <c r="L8" s="148"/>
      <c r="N8" s="306">
        <v>40029192.979999989</v>
      </c>
      <c r="O8" s="107">
        <v>42917</v>
      </c>
      <c r="P8" s="308"/>
      <c r="Q8" s="42"/>
    </row>
    <row r="9" spans="1:17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20"/>
      <c r="L9" s="140"/>
      <c r="N9" s="306">
        <v>47310003.720000155</v>
      </c>
      <c r="O9" s="107">
        <v>42948</v>
      </c>
      <c r="P9" s="308"/>
      <c r="Q9" s="42"/>
    </row>
    <row r="10" spans="1:17" ht="15.75" customHeight="1" x14ac:dyDescent="0.2">
      <c r="A10" s="44"/>
      <c r="C10" s="358" t="s">
        <v>30</v>
      </c>
      <c r="D10" s="358"/>
      <c r="E10" s="358"/>
      <c r="F10" s="358"/>
      <c r="G10" s="358"/>
      <c r="H10" s="358"/>
      <c r="I10" s="350" t="s">
        <v>227</v>
      </c>
      <c r="J10" s="350" t="s">
        <v>233</v>
      </c>
      <c r="K10" s="350" t="s">
        <v>234</v>
      </c>
      <c r="L10" s="140"/>
      <c r="N10" s="306">
        <v>37642983.79999996</v>
      </c>
      <c r="O10" s="107">
        <v>42979</v>
      </c>
      <c r="P10" s="308"/>
      <c r="Q10" s="42"/>
    </row>
    <row r="11" spans="1:17" x14ac:dyDescent="0.2">
      <c r="A11" s="44"/>
      <c r="C11" s="53">
        <v>2017</v>
      </c>
      <c r="D11" s="53">
        <v>2018</v>
      </c>
      <c r="E11" s="53">
        <v>2019</v>
      </c>
      <c r="F11" s="53">
        <v>2020</v>
      </c>
      <c r="G11" s="53">
        <v>2021</v>
      </c>
      <c r="H11" s="53">
        <v>2022</v>
      </c>
      <c r="I11" s="350"/>
      <c r="J11" s="350"/>
      <c r="K11" s="350"/>
      <c r="L11" s="140"/>
      <c r="N11" s="306">
        <v>46995165.089999951</v>
      </c>
      <c r="O11" s="107">
        <v>43009</v>
      </c>
      <c r="P11" s="308"/>
      <c r="Q11" s="42"/>
    </row>
    <row r="12" spans="1:17" ht="12" customHeight="1" x14ac:dyDescent="0.2">
      <c r="A12" s="44"/>
      <c r="C12" s="50"/>
      <c r="D12" s="50"/>
      <c r="E12" s="50"/>
      <c r="F12" s="50"/>
      <c r="G12" s="50"/>
      <c r="H12" s="50"/>
      <c r="I12" s="50"/>
      <c r="J12" s="50"/>
      <c r="K12" s="50"/>
      <c r="L12" s="140"/>
      <c r="N12" s="306">
        <v>38482337.379999951</v>
      </c>
      <c r="O12" s="107">
        <v>43040</v>
      </c>
      <c r="P12" s="308">
        <v>43.645279450909094</v>
      </c>
      <c r="Q12" s="42"/>
    </row>
    <row r="13" spans="1:17" x14ac:dyDescent="0.2">
      <c r="A13" s="44"/>
      <c r="B13" s="3" t="s">
        <v>46</v>
      </c>
      <c r="C13" s="100">
        <v>36918.772719999979</v>
      </c>
      <c r="D13" s="100">
        <v>43862.487489999839</v>
      </c>
      <c r="E13" s="100">
        <v>58480.698329999992</v>
      </c>
      <c r="F13" s="100">
        <v>56333.904080000015</v>
      </c>
      <c r="G13" s="100">
        <v>52143.723989999977</v>
      </c>
      <c r="H13" s="100">
        <v>78607.070619999999</v>
      </c>
      <c r="I13" s="55">
        <v>50.750779969369098</v>
      </c>
      <c r="J13" s="55">
        <v>150.75077996936909</v>
      </c>
      <c r="K13" s="55">
        <v>-7.4381141488961022</v>
      </c>
      <c r="L13" s="140"/>
      <c r="M13" s="80">
        <v>1</v>
      </c>
      <c r="N13" s="306">
        <v>37205365.379999883</v>
      </c>
      <c r="O13" s="107">
        <v>43070</v>
      </c>
      <c r="P13" s="308">
        <v>43.108619944999994</v>
      </c>
      <c r="Q13" s="42"/>
    </row>
    <row r="14" spans="1:17" x14ac:dyDescent="0.2">
      <c r="A14" s="44"/>
      <c r="B14" s="3" t="s">
        <v>47</v>
      </c>
      <c r="C14" s="100">
        <v>47421.04816000002</v>
      </c>
      <c r="D14" s="100">
        <v>51795.131799999755</v>
      </c>
      <c r="E14" s="100">
        <v>62028.303380000019</v>
      </c>
      <c r="F14" s="100">
        <v>45438.218579999993</v>
      </c>
      <c r="G14" s="100">
        <v>48548.915920000007</v>
      </c>
      <c r="H14" s="100">
        <v>60599.91214999996</v>
      </c>
      <c r="I14" s="55">
        <v>24.822379659018257</v>
      </c>
      <c r="J14" s="55">
        <v>124.82237965901825</v>
      </c>
      <c r="K14" s="55">
        <v>6.8459931687753439</v>
      </c>
      <c r="L14" s="140"/>
      <c r="M14" s="80">
        <v>1</v>
      </c>
      <c r="N14" s="306">
        <v>43862487.489999838</v>
      </c>
      <c r="O14" s="107">
        <v>43101</v>
      </c>
      <c r="P14" s="308">
        <v>43.687262842499976</v>
      </c>
      <c r="Q14" s="42"/>
    </row>
    <row r="15" spans="1:17" x14ac:dyDescent="0.2">
      <c r="A15" s="44"/>
      <c r="B15" s="3" t="s">
        <v>48</v>
      </c>
      <c r="C15" s="100">
        <v>47920.260840000024</v>
      </c>
      <c r="D15" s="100">
        <v>39493.605710000142</v>
      </c>
      <c r="E15" s="100">
        <v>62608.890070000001</v>
      </c>
      <c r="F15" s="100">
        <v>42677.00333</v>
      </c>
      <c r="G15" s="100">
        <v>56040.565310000013</v>
      </c>
      <c r="H15" s="100">
        <v>58973.312570000067</v>
      </c>
      <c r="I15" s="55">
        <v>5.233257808476699</v>
      </c>
      <c r="J15" s="55">
        <v>105.23325780847669</v>
      </c>
      <c r="K15" s="55">
        <v>31.313262266017716</v>
      </c>
      <c r="L15" s="140"/>
      <c r="M15" s="80">
        <v>1</v>
      </c>
      <c r="N15" s="306">
        <v>51795131.799999759</v>
      </c>
      <c r="O15" s="107">
        <v>43132</v>
      </c>
      <c r="P15" s="308">
        <v>44.051769812499963</v>
      </c>
      <c r="Q15" s="42"/>
    </row>
    <row r="16" spans="1:17" x14ac:dyDescent="0.2">
      <c r="A16" s="44"/>
      <c r="B16" s="3" t="s">
        <v>49</v>
      </c>
      <c r="C16" s="100">
        <v>41897.168660000018</v>
      </c>
      <c r="D16" s="100">
        <v>51817.293999999907</v>
      </c>
      <c r="E16" s="100">
        <v>57385.524820000028</v>
      </c>
      <c r="F16" s="100">
        <v>30620.527149999994</v>
      </c>
      <c r="G16" s="100">
        <v>54616.925750000002</v>
      </c>
      <c r="H16" s="100">
        <v>53617.623839999949</v>
      </c>
      <c r="I16" s="55">
        <v>-1.8296560933769745</v>
      </c>
      <c r="J16" s="55">
        <v>98.170343906623032</v>
      </c>
      <c r="K16" s="55">
        <v>78.367032946393977</v>
      </c>
      <c r="L16" s="140"/>
      <c r="M16" s="80">
        <v>1</v>
      </c>
      <c r="N16" s="306">
        <v>39493605.710000142</v>
      </c>
      <c r="O16" s="107">
        <v>43160</v>
      </c>
      <c r="P16" s="308">
        <v>43.349548551666636</v>
      </c>
      <c r="Q16" s="42"/>
    </row>
    <row r="17" spans="1:17" x14ac:dyDescent="0.2">
      <c r="A17" s="44"/>
      <c r="B17" s="3" t="s">
        <v>50</v>
      </c>
      <c r="C17" s="100">
        <v>47943.559230000028</v>
      </c>
      <c r="D17" s="100">
        <v>67963.384930000044</v>
      </c>
      <c r="E17" s="100">
        <v>54192.866669999996</v>
      </c>
      <c r="F17" s="100">
        <v>22674.429399999997</v>
      </c>
      <c r="G17" s="100">
        <v>44070.95842000001</v>
      </c>
      <c r="H17" s="100">
        <v>69911.658070000034</v>
      </c>
      <c r="I17" s="55">
        <v>58.634303805549081</v>
      </c>
      <c r="J17" s="55">
        <v>158.63430380554908</v>
      </c>
      <c r="K17" s="55">
        <v>94.36413434068605</v>
      </c>
      <c r="L17" s="140"/>
      <c r="M17" s="80">
        <v>1</v>
      </c>
      <c r="N17" s="306">
        <v>51817293.999999911</v>
      </c>
      <c r="O17" s="107">
        <v>43191</v>
      </c>
      <c r="P17" s="308">
        <v>44.176225663333298</v>
      </c>
      <c r="Q17" s="42"/>
    </row>
    <row r="18" spans="1:17" x14ac:dyDescent="0.2">
      <c r="A18" s="44"/>
      <c r="B18" s="3" t="s">
        <v>51</v>
      </c>
      <c r="C18" s="100">
        <v>47537.581379999981</v>
      </c>
      <c r="D18" s="100">
        <v>52357.885000000002</v>
      </c>
      <c r="E18" s="100">
        <v>53768.870869999999</v>
      </c>
      <c r="F18" s="100">
        <v>29480.932860000001</v>
      </c>
      <c r="G18" s="100">
        <v>61381.579110000013</v>
      </c>
      <c r="H18" s="100">
        <v>89990.155150000253</v>
      </c>
      <c r="I18" s="55">
        <v>46.607755054218636</v>
      </c>
      <c r="J18" s="55">
        <v>146.60775505421864</v>
      </c>
      <c r="K18" s="55">
        <v>108.20772328165739</v>
      </c>
      <c r="L18" s="140"/>
      <c r="M18" s="80">
        <v>1</v>
      </c>
      <c r="N18" s="306">
        <v>67963384.930000037</v>
      </c>
      <c r="O18" s="107">
        <v>43221</v>
      </c>
      <c r="P18" s="308">
        <v>45.844544471666637</v>
      </c>
      <c r="Q18" s="42"/>
    </row>
    <row r="19" spans="1:17" x14ac:dyDescent="0.2">
      <c r="A19" s="44"/>
      <c r="B19" s="3" t="s">
        <v>52</v>
      </c>
      <c r="C19" s="100">
        <v>40029.192979999993</v>
      </c>
      <c r="D19" s="100">
        <v>56583.932340000021</v>
      </c>
      <c r="E19" s="100">
        <v>56574.013439999995</v>
      </c>
      <c r="F19" s="100">
        <v>33159.127049999996</v>
      </c>
      <c r="G19" s="100">
        <v>68659.299620000005</v>
      </c>
      <c r="H19" s="100">
        <v>29595.064480000019</v>
      </c>
      <c r="I19" s="55">
        <v>-56.895767006368978</v>
      </c>
      <c r="J19" s="55">
        <v>43.104232993631022</v>
      </c>
      <c r="K19" s="55">
        <v>107.06003362654872</v>
      </c>
      <c r="L19" s="140"/>
      <c r="M19" s="80">
        <v>1</v>
      </c>
      <c r="N19" s="306">
        <v>52357885</v>
      </c>
      <c r="O19" s="107">
        <v>43252</v>
      </c>
      <c r="P19" s="308">
        <v>46.246236439999969</v>
      </c>
      <c r="Q19" s="42"/>
    </row>
    <row r="20" spans="1:17" x14ac:dyDescent="0.2">
      <c r="A20" s="44"/>
      <c r="B20" s="3" t="s">
        <v>53</v>
      </c>
      <c r="C20" s="100">
        <v>47310.003720000153</v>
      </c>
      <c r="D20" s="100">
        <v>52513.072879999978</v>
      </c>
      <c r="E20" s="100">
        <v>64878.446819999888</v>
      </c>
      <c r="F20" s="100">
        <v>31749.681700000005</v>
      </c>
      <c r="G20" s="100">
        <v>56741.159309999988</v>
      </c>
      <c r="H20" s="226">
        <v>89347.59622000024</v>
      </c>
      <c r="I20" s="227">
        <v>57.465228603909992</v>
      </c>
      <c r="J20" s="227">
        <v>157.46522860390999</v>
      </c>
      <c r="K20" s="227">
        <v>78.714104431478376</v>
      </c>
      <c r="L20" s="140"/>
      <c r="M20" s="80">
        <v>1</v>
      </c>
      <c r="N20" s="306">
        <v>56583932.340000018</v>
      </c>
      <c r="O20" s="107">
        <v>43282</v>
      </c>
      <c r="P20" s="308">
        <v>47.625798053333305</v>
      </c>
      <c r="Q20" s="42"/>
    </row>
    <row r="21" spans="1:17" x14ac:dyDescent="0.2">
      <c r="A21" s="44"/>
      <c r="B21" s="3" t="s">
        <v>54</v>
      </c>
      <c r="C21" s="100">
        <v>37642.983799999958</v>
      </c>
      <c r="D21" s="100">
        <v>49856.080960000196</v>
      </c>
      <c r="E21" s="100">
        <v>59174.717399999994</v>
      </c>
      <c r="F21" s="100">
        <v>35750.726240000018</v>
      </c>
      <c r="G21" s="100">
        <v>74374.395599999989</v>
      </c>
      <c r="H21" s="226">
        <v>70788.494299999889</v>
      </c>
      <c r="I21" s="227">
        <v>-4.8214190798749783</v>
      </c>
      <c r="J21" s="227">
        <v>95.178580920125029</v>
      </c>
      <c r="K21" s="227">
        <v>108.03604128406636</v>
      </c>
      <c r="L21" s="149"/>
      <c r="M21" s="80">
        <v>1</v>
      </c>
      <c r="N21" s="306">
        <v>52513072.87999998</v>
      </c>
      <c r="O21" s="107">
        <v>43313</v>
      </c>
      <c r="P21" s="308">
        <v>48.059387149999957</v>
      </c>
      <c r="Q21" s="42"/>
    </row>
    <row r="22" spans="1:17" x14ac:dyDescent="0.2">
      <c r="A22" s="44"/>
      <c r="B22" s="3" t="s">
        <v>55</v>
      </c>
      <c r="C22" s="100">
        <v>46995.165089999951</v>
      </c>
      <c r="D22" s="100">
        <v>54412.865530000003</v>
      </c>
      <c r="E22" s="100">
        <v>51554.206159999994</v>
      </c>
      <c r="F22" s="100">
        <v>35891.233170000007</v>
      </c>
      <c r="G22" s="100">
        <v>64781.59939000001</v>
      </c>
      <c r="H22" s="226">
        <v>58840.277009999983</v>
      </c>
      <c r="I22" s="227">
        <v>-9.1713116624859925</v>
      </c>
      <c r="J22" s="227">
        <v>90.828688337514009</v>
      </c>
      <c r="K22" s="227">
        <v>80.494214515170981</v>
      </c>
      <c r="L22" s="140"/>
      <c r="M22" s="80">
        <v>1</v>
      </c>
      <c r="N22" s="306">
        <v>49856080.960000195</v>
      </c>
      <c r="O22" s="107">
        <v>43344</v>
      </c>
      <c r="P22" s="308">
        <v>49.077145246666639</v>
      </c>
      <c r="Q22" s="42"/>
    </row>
    <row r="23" spans="1:17" x14ac:dyDescent="0.2">
      <c r="A23" s="44"/>
      <c r="B23" s="3" t="s">
        <v>56</v>
      </c>
      <c r="C23" s="100">
        <v>38482.337379999954</v>
      </c>
      <c r="D23" s="100">
        <v>47152.013889999995</v>
      </c>
      <c r="E23" s="100">
        <v>44640.590639999973</v>
      </c>
      <c r="F23" s="100">
        <v>49804.160269999971</v>
      </c>
      <c r="G23" s="100">
        <v>85616.580499999996</v>
      </c>
      <c r="H23" s="163">
        <v>53574.384809999989</v>
      </c>
      <c r="I23" s="57">
        <v>-37.425222431068718</v>
      </c>
      <c r="J23" s="57">
        <v>62.574777568931282</v>
      </c>
      <c r="K23" s="57">
        <v>71.906483385830697</v>
      </c>
      <c r="L23" s="140"/>
      <c r="M23" s="80">
        <v>1</v>
      </c>
      <c r="N23" s="306">
        <v>54412865.530000001</v>
      </c>
      <c r="O23" s="107">
        <v>43374</v>
      </c>
      <c r="P23" s="308">
        <v>49.695286949999982</v>
      </c>
      <c r="Q23" s="42"/>
    </row>
    <row r="24" spans="1:17" x14ac:dyDescent="0.2">
      <c r="A24" s="44"/>
      <c r="B24" s="3" t="s">
        <v>57</v>
      </c>
      <c r="C24" s="100">
        <v>37205.365379999886</v>
      </c>
      <c r="D24" s="100">
        <v>55161.028070000015</v>
      </c>
      <c r="E24" s="100">
        <v>51926.660950000005</v>
      </c>
      <c r="F24" s="100">
        <v>44163.752439999997</v>
      </c>
      <c r="G24" s="100">
        <v>67208.598909999972</v>
      </c>
      <c r="H24" s="55"/>
      <c r="I24" s="55"/>
      <c r="J24" s="55"/>
      <c r="K24" s="55">
        <v>52.180453871776969</v>
      </c>
      <c r="L24" s="140"/>
      <c r="M24" s="80" t="s">
        <v>235</v>
      </c>
      <c r="N24" s="306">
        <v>47152013.889999993</v>
      </c>
      <c r="O24" s="107">
        <v>43405</v>
      </c>
      <c r="P24" s="308">
        <v>50.417759992499988</v>
      </c>
      <c r="Q24" s="42"/>
    </row>
    <row r="25" spans="1:17" x14ac:dyDescent="0.2">
      <c r="A25" s="44"/>
      <c r="B25" s="61" t="s">
        <v>58</v>
      </c>
      <c r="C25" s="101">
        <v>517303.43933999992</v>
      </c>
      <c r="D25" s="101">
        <v>622968.78259999992</v>
      </c>
      <c r="E25" s="101">
        <v>677213.78954999987</v>
      </c>
      <c r="F25" s="101">
        <v>457743.69627000001</v>
      </c>
      <c r="G25" s="101">
        <v>734184.30183000001</v>
      </c>
      <c r="H25" s="101">
        <v>713845.54922000028</v>
      </c>
      <c r="I25" s="60"/>
      <c r="J25" s="60"/>
      <c r="K25" s="60"/>
      <c r="L25" s="140"/>
      <c r="N25" s="306">
        <v>55161028.070000015</v>
      </c>
      <c r="O25" s="107">
        <v>43435</v>
      </c>
      <c r="P25" s="308">
        <v>51.914065216666671</v>
      </c>
      <c r="Q25" s="42"/>
    </row>
    <row r="26" spans="1:17" x14ac:dyDescent="0.2">
      <c r="A26" s="44"/>
      <c r="B26" s="61" t="s">
        <v>59</v>
      </c>
      <c r="C26" s="92"/>
      <c r="D26" s="62">
        <v>20.426182241280433</v>
      </c>
      <c r="E26" s="62">
        <v>8.7075000329237984</v>
      </c>
      <c r="F26" s="62">
        <v>-32.407800412013913</v>
      </c>
      <c r="G26" s="62">
        <v>60.392007101926652</v>
      </c>
      <c r="H26" s="62">
        <v>-2.770251632907994</v>
      </c>
      <c r="I26" s="60"/>
      <c r="J26" s="60"/>
      <c r="K26" s="60"/>
      <c r="L26" s="140"/>
      <c r="N26" s="306">
        <v>58480698.329999991</v>
      </c>
      <c r="O26" s="107">
        <v>43466</v>
      </c>
      <c r="P26" s="308">
        <v>53.132249453333351</v>
      </c>
      <c r="Q26" s="42"/>
    </row>
    <row r="27" spans="1:17" x14ac:dyDescent="0.2">
      <c r="A27" s="44"/>
      <c r="B27" s="3"/>
      <c r="C27" s="58"/>
      <c r="D27" s="58"/>
      <c r="E27" s="58"/>
      <c r="F27" s="58"/>
      <c r="G27" s="58"/>
      <c r="H27" s="59"/>
      <c r="I27" s="65"/>
      <c r="J27" s="65"/>
      <c r="K27" s="65"/>
      <c r="L27" s="140"/>
      <c r="N27" s="306">
        <v>62028303.380000018</v>
      </c>
      <c r="O27" s="107">
        <v>43497</v>
      </c>
      <c r="P27" s="308">
        <v>53.985013751666692</v>
      </c>
      <c r="Q27" s="42"/>
    </row>
    <row r="28" spans="1:17" x14ac:dyDescent="0.2">
      <c r="A28" s="44"/>
      <c r="B28" s="61" t="s">
        <v>26</v>
      </c>
      <c r="C28" s="101">
        <v>480098.07396000007</v>
      </c>
      <c r="D28" s="101">
        <v>567807.75452999992</v>
      </c>
      <c r="E28" s="101">
        <v>625287.12859999982</v>
      </c>
      <c r="F28" s="101">
        <v>413579.94383</v>
      </c>
      <c r="G28" s="101">
        <v>666975.70292000007</v>
      </c>
      <c r="H28" s="163">
        <v>713845.54922000028</v>
      </c>
      <c r="I28" s="57">
        <v>7.0272194466463267</v>
      </c>
      <c r="J28" s="57">
        <v>107.02721944664633</v>
      </c>
      <c r="K28" s="57">
        <v>61.268870231811135</v>
      </c>
      <c r="L28" s="140"/>
      <c r="N28" s="306">
        <v>62608890.07</v>
      </c>
      <c r="O28" s="107">
        <v>43525</v>
      </c>
      <c r="P28" s="308">
        <v>55.911287448333354</v>
      </c>
      <c r="Q28" s="42"/>
    </row>
    <row r="29" spans="1:17" x14ac:dyDescent="0.2">
      <c r="A29" s="44"/>
      <c r="B29" s="61" t="s">
        <v>59</v>
      </c>
      <c r="C29" s="92"/>
      <c r="D29" s="62">
        <v>18.269117358989352</v>
      </c>
      <c r="E29" s="62">
        <v>10.123034356510008</v>
      </c>
      <c r="F29" s="62">
        <v>-33.857595188950427</v>
      </c>
      <c r="G29" s="62">
        <v>61.268870231811135</v>
      </c>
      <c r="H29" s="57">
        <v>7.0272194466463267</v>
      </c>
      <c r="I29" s="63"/>
      <c r="J29" s="63"/>
      <c r="K29" s="63"/>
      <c r="L29" s="140"/>
      <c r="N29" s="306">
        <v>57385524.82000003</v>
      </c>
      <c r="O29" s="107">
        <v>43556</v>
      </c>
      <c r="P29" s="308">
        <v>56.375306683333356</v>
      </c>
      <c r="Q29" s="42"/>
    </row>
    <row r="30" spans="1:17" ht="12" customHeight="1" x14ac:dyDescent="0.2">
      <c r="A30" s="44"/>
      <c r="C30" s="64"/>
      <c r="D30" s="64"/>
      <c r="E30" s="64"/>
      <c r="F30" s="64"/>
      <c r="G30" s="59"/>
      <c r="H30" s="59"/>
      <c r="I30" s="65"/>
      <c r="J30" s="65"/>
      <c r="K30" s="65"/>
      <c r="L30" s="140"/>
      <c r="N30" s="306">
        <v>54192866.669999994</v>
      </c>
      <c r="O30" s="107">
        <v>43586</v>
      </c>
      <c r="P30" s="308">
        <v>55.227763495000012</v>
      </c>
      <c r="Q30" s="42"/>
    </row>
    <row r="31" spans="1:17" ht="12" customHeight="1" x14ac:dyDescent="0.2">
      <c r="A31" s="44"/>
      <c r="C31" s="64"/>
      <c r="D31" s="64"/>
      <c r="E31" s="64"/>
      <c r="F31" s="64"/>
      <c r="G31" s="59"/>
      <c r="H31" s="59"/>
      <c r="I31" s="65"/>
      <c r="J31" s="65"/>
      <c r="K31" s="65"/>
      <c r="L31" s="140"/>
      <c r="N31" s="306">
        <v>53768870.869999997</v>
      </c>
      <c r="O31" s="107">
        <v>43617</v>
      </c>
      <c r="P31" s="308">
        <v>55.345345650833345</v>
      </c>
      <c r="Q31" s="42"/>
    </row>
    <row r="32" spans="1:17" ht="14.25" customHeight="1" x14ac:dyDescent="0.2">
      <c r="A32" s="44"/>
      <c r="B32" s="66"/>
      <c r="C32" s="347" t="s">
        <v>61</v>
      </c>
      <c r="D32" s="347"/>
      <c r="E32" s="347"/>
      <c r="F32" s="347"/>
      <c r="G32" s="347"/>
      <c r="H32" s="347"/>
      <c r="I32" s="347"/>
      <c r="J32" s="347"/>
      <c r="K32" s="67"/>
      <c r="L32" s="113"/>
      <c r="N32" s="306">
        <v>56574013.439999998</v>
      </c>
      <c r="O32" s="107">
        <v>43647</v>
      </c>
      <c r="P32" s="308">
        <v>55.344519075833361</v>
      </c>
      <c r="Q32" s="42"/>
    </row>
    <row r="33" spans="1:29" x14ac:dyDescent="0.2">
      <c r="A33" s="68"/>
      <c r="C33" s="347" t="s">
        <v>238</v>
      </c>
      <c r="D33" s="347"/>
      <c r="E33" s="347"/>
      <c r="F33" s="347"/>
      <c r="G33" s="347"/>
      <c r="H33" s="347"/>
      <c r="I33" s="347"/>
      <c r="J33" s="347"/>
      <c r="K33" s="67"/>
      <c r="L33" s="140"/>
      <c r="N33" s="306">
        <v>64878446.819999889</v>
      </c>
      <c r="O33" s="107">
        <v>43678</v>
      </c>
      <c r="P33" s="308">
        <v>56.374966904166676</v>
      </c>
      <c r="Q33" s="42"/>
    </row>
    <row r="34" spans="1:29" x14ac:dyDescent="0.2">
      <c r="A34" s="68"/>
      <c r="C34" s="69"/>
      <c r="D34" s="69"/>
      <c r="E34" s="69"/>
      <c r="F34" s="69"/>
      <c r="G34" s="70"/>
      <c r="H34" s="70"/>
      <c r="I34" s="71"/>
      <c r="J34" s="71"/>
      <c r="K34" s="71"/>
      <c r="L34" s="140"/>
      <c r="N34" s="306">
        <v>59174717.399999991</v>
      </c>
      <c r="O34" s="107">
        <v>43709</v>
      </c>
      <c r="P34" s="308">
        <v>57.151519940833332</v>
      </c>
      <c r="Q34" s="42"/>
    </row>
    <row r="35" spans="1:29" x14ac:dyDescent="0.2">
      <c r="A35" s="68"/>
      <c r="C35" s="69"/>
      <c r="D35" s="69"/>
      <c r="E35" s="69"/>
      <c r="F35" s="69"/>
      <c r="G35" s="70"/>
      <c r="H35" s="70"/>
      <c r="I35" s="71"/>
      <c r="J35" s="71"/>
      <c r="K35" s="71"/>
      <c r="L35" s="140"/>
      <c r="N35" s="306">
        <v>51554206.159999996</v>
      </c>
      <c r="O35" s="107">
        <v>43739</v>
      </c>
      <c r="P35" s="308">
        <v>56.913298326666663</v>
      </c>
      <c r="Q35" s="42"/>
    </row>
    <row r="36" spans="1:29" x14ac:dyDescent="0.2">
      <c r="A36" s="68"/>
      <c r="C36" s="69"/>
      <c r="D36" s="69"/>
      <c r="E36" s="69"/>
      <c r="F36" s="69"/>
      <c r="G36" s="70"/>
      <c r="H36" s="70"/>
      <c r="I36" s="71"/>
      <c r="J36" s="71"/>
      <c r="K36" s="71"/>
      <c r="L36" s="140"/>
      <c r="N36" s="306">
        <v>44640590.639999971</v>
      </c>
      <c r="O36" s="107">
        <v>43770</v>
      </c>
      <c r="P36" s="308">
        <v>56.704013055833329</v>
      </c>
      <c r="Q36" s="42"/>
    </row>
    <row r="37" spans="1:29" x14ac:dyDescent="0.2">
      <c r="A37" s="15"/>
      <c r="B37" s="3"/>
      <c r="C37" s="143"/>
      <c r="D37" s="143"/>
      <c r="E37" s="143"/>
      <c r="F37" s="69"/>
      <c r="G37" s="70"/>
      <c r="H37" s="70"/>
      <c r="I37" s="71"/>
      <c r="J37" s="71"/>
      <c r="K37" s="71"/>
      <c r="L37" s="140"/>
      <c r="N37" s="306">
        <v>51926660.950000003</v>
      </c>
      <c r="O37" s="107">
        <v>43800</v>
      </c>
      <c r="P37" s="308">
        <v>56.4344824625</v>
      </c>
      <c r="Q37" s="42"/>
    </row>
    <row r="38" spans="1:29" x14ac:dyDescent="0.2">
      <c r="A38" s="15"/>
      <c r="B38" s="3"/>
      <c r="C38" s="143"/>
      <c r="D38" s="143"/>
      <c r="E38" s="143"/>
      <c r="F38" s="69"/>
      <c r="G38" s="70"/>
      <c r="H38" s="70"/>
      <c r="I38" s="71"/>
      <c r="J38" s="71"/>
      <c r="K38" s="71"/>
      <c r="L38" s="140"/>
      <c r="N38" s="306">
        <v>56333904.080000013</v>
      </c>
      <c r="O38" s="107">
        <v>43831</v>
      </c>
      <c r="P38" s="308">
        <v>56.25558294166666</v>
      </c>
      <c r="Q38" s="42"/>
    </row>
    <row r="39" spans="1:29" x14ac:dyDescent="0.2">
      <c r="A39" s="15"/>
      <c r="B39" s="3"/>
      <c r="C39" s="143"/>
      <c r="D39" s="143"/>
      <c r="E39" s="143"/>
      <c r="F39" s="69"/>
      <c r="G39" s="70"/>
      <c r="H39" s="70"/>
      <c r="I39" s="71"/>
      <c r="J39" s="71"/>
      <c r="K39" s="71"/>
      <c r="L39" s="140"/>
      <c r="N39" s="306">
        <v>45438218.579999991</v>
      </c>
      <c r="O39" s="107">
        <v>43862</v>
      </c>
      <c r="P39" s="308">
        <v>54.873075874999998</v>
      </c>
      <c r="Q39" s="42"/>
    </row>
    <row r="40" spans="1:29" x14ac:dyDescent="0.2">
      <c r="A40" s="15"/>
      <c r="B40" s="3"/>
      <c r="C40" s="143"/>
      <c r="D40" s="143"/>
      <c r="E40" s="143"/>
      <c r="F40" s="69"/>
      <c r="G40" s="70"/>
      <c r="H40" s="70"/>
      <c r="I40" s="71"/>
      <c r="J40" s="71"/>
      <c r="K40" s="71"/>
      <c r="L40" s="140"/>
      <c r="N40" s="306">
        <v>42677003.329999998</v>
      </c>
      <c r="O40" s="107">
        <v>43891</v>
      </c>
      <c r="P40" s="308">
        <v>53.212085313333326</v>
      </c>
      <c r="Q40" s="42"/>
    </row>
    <row r="41" spans="1:29" x14ac:dyDescent="0.2">
      <c r="A41" s="15"/>
      <c r="B41" s="3"/>
      <c r="C41" s="143"/>
      <c r="D41" s="143"/>
      <c r="E41" s="143"/>
      <c r="F41" s="69"/>
      <c r="G41" s="70"/>
      <c r="H41" s="70"/>
      <c r="I41" s="71"/>
      <c r="J41" s="71"/>
      <c r="K41" s="71"/>
      <c r="L41" s="140"/>
      <c r="N41" s="306">
        <v>30620527.149999995</v>
      </c>
      <c r="O41" s="107">
        <v>43922</v>
      </c>
      <c r="P41" s="308">
        <v>50.981668840833329</v>
      </c>
      <c r="Q41" s="42"/>
    </row>
    <row r="42" spans="1:29" x14ac:dyDescent="0.2">
      <c r="A42" s="15"/>
      <c r="B42" s="3"/>
      <c r="C42" s="143"/>
      <c r="D42" s="143"/>
      <c r="E42" s="143"/>
      <c r="F42" s="69"/>
      <c r="G42" s="70"/>
      <c r="H42" s="70"/>
      <c r="I42" s="71"/>
      <c r="J42" s="71"/>
      <c r="K42" s="71"/>
      <c r="L42" s="140"/>
      <c r="N42" s="306">
        <v>22674429.399999999</v>
      </c>
      <c r="O42" s="107">
        <v>43952</v>
      </c>
      <c r="P42" s="308">
        <v>48.355132401666644</v>
      </c>
      <c r="Q42" s="42"/>
    </row>
    <row r="43" spans="1:29" x14ac:dyDescent="0.2">
      <c r="A43" s="15"/>
      <c r="B43" s="3"/>
      <c r="C43" s="143"/>
      <c r="D43" s="143"/>
      <c r="E43" s="143"/>
      <c r="F43" s="69"/>
      <c r="G43" s="70"/>
      <c r="H43" s="70"/>
      <c r="I43" s="71"/>
      <c r="J43" s="71"/>
      <c r="K43" s="71"/>
      <c r="L43" s="140"/>
      <c r="N43" s="306">
        <v>29480932.859999999</v>
      </c>
      <c r="O43" s="107">
        <v>43983</v>
      </c>
      <c r="P43" s="308">
        <v>46.331137567499987</v>
      </c>
      <c r="Q43" s="42"/>
    </row>
    <row r="44" spans="1:29" x14ac:dyDescent="0.2">
      <c r="A44" s="15"/>
      <c r="B44" s="3"/>
      <c r="C44" s="143"/>
      <c r="D44" s="143"/>
      <c r="E44" s="143"/>
      <c r="F44" s="69"/>
      <c r="G44" s="70"/>
      <c r="H44" s="70"/>
      <c r="I44" s="71"/>
      <c r="J44" s="71"/>
      <c r="K44" s="71"/>
      <c r="L44" s="140"/>
      <c r="N44" s="306">
        <v>33159127.049999997</v>
      </c>
      <c r="O44" s="107">
        <v>44013</v>
      </c>
      <c r="P44" s="308">
        <v>44.379897034999985</v>
      </c>
      <c r="Q44" s="42"/>
    </row>
    <row r="45" spans="1:29" x14ac:dyDescent="0.2">
      <c r="A45" s="15"/>
      <c r="B45" s="61"/>
      <c r="C45" s="89"/>
      <c r="D45" s="89"/>
      <c r="E45" s="89"/>
      <c r="F45" s="70"/>
      <c r="G45" s="70"/>
      <c r="H45" s="70"/>
      <c r="I45" s="74"/>
      <c r="J45" s="74"/>
      <c r="K45" s="74"/>
      <c r="L45" s="140"/>
      <c r="N45" s="306">
        <v>31749681.700000003</v>
      </c>
      <c r="O45" s="107">
        <v>44044</v>
      </c>
      <c r="P45" s="308">
        <v>41.61916660833333</v>
      </c>
      <c r="Q45" s="42"/>
    </row>
    <row r="46" spans="1:29" x14ac:dyDescent="0.2">
      <c r="A46" s="200" t="s">
        <v>139</v>
      </c>
      <c r="B46" s="61"/>
      <c r="C46" s="89"/>
      <c r="D46" s="89"/>
      <c r="E46" s="89"/>
      <c r="F46" s="70"/>
      <c r="G46" s="70"/>
      <c r="H46" s="70"/>
      <c r="I46" s="74"/>
      <c r="J46" s="74"/>
      <c r="K46" s="74"/>
      <c r="L46" s="140"/>
      <c r="N46" s="306">
        <v>35750726.240000017</v>
      </c>
      <c r="O46" s="107">
        <v>44075</v>
      </c>
      <c r="P46" s="308">
        <v>39.667167344999989</v>
      </c>
      <c r="Q46" s="42"/>
    </row>
    <row r="47" spans="1:29" s="78" customFormat="1" x14ac:dyDescent="0.2">
      <c r="A47" s="202" t="s">
        <v>191</v>
      </c>
      <c r="B47" s="61"/>
      <c r="C47" s="89"/>
      <c r="D47" s="89"/>
      <c r="E47" s="89"/>
      <c r="F47" s="70"/>
      <c r="G47" s="70"/>
      <c r="H47" s="70"/>
      <c r="I47" s="74"/>
      <c r="J47" s="74"/>
      <c r="K47" s="74"/>
      <c r="L47" s="140"/>
      <c r="M47" s="80"/>
      <c r="N47" s="306">
        <v>35891233.170000009</v>
      </c>
      <c r="O47" s="107">
        <v>44105</v>
      </c>
      <c r="P47" s="308">
        <v>38.361919595833328</v>
      </c>
      <c r="Q47" s="42"/>
      <c r="R47" s="42"/>
      <c r="S47" s="42"/>
      <c r="T47" s="42"/>
      <c r="U47" s="42"/>
      <c r="V47" s="81"/>
      <c r="W47" s="81"/>
      <c r="X47" s="81"/>
      <c r="Y47" s="81"/>
      <c r="Z47" s="81"/>
      <c r="AA47" s="81"/>
      <c r="AB47" s="81"/>
      <c r="AC47" s="81"/>
    </row>
    <row r="48" spans="1:29" s="78" customFormat="1" x14ac:dyDescent="0.2">
      <c r="A48" s="201"/>
      <c r="B48" s="13"/>
      <c r="C48" s="13"/>
      <c r="D48" s="13"/>
      <c r="E48" s="13"/>
      <c r="F48" s="75"/>
      <c r="G48" s="75"/>
      <c r="H48" s="75"/>
      <c r="I48" s="75"/>
      <c r="J48" s="75"/>
      <c r="K48" s="75"/>
      <c r="L48" s="146"/>
      <c r="M48" s="80"/>
      <c r="N48" s="306">
        <v>49804160.269999973</v>
      </c>
      <c r="O48" s="107">
        <v>44136</v>
      </c>
      <c r="P48" s="308">
        <v>38.792217065000003</v>
      </c>
      <c r="Q48" s="42"/>
      <c r="R48" s="42"/>
      <c r="S48" s="42"/>
      <c r="T48" s="42"/>
      <c r="U48" s="42"/>
    </row>
    <row r="49" spans="1:21" s="78" customFormat="1" x14ac:dyDescent="0.2">
      <c r="A49" s="1"/>
      <c r="B49" s="80"/>
      <c r="C49" s="80"/>
      <c r="D49" s="80"/>
      <c r="E49" s="1"/>
      <c r="F49" s="77"/>
      <c r="G49" s="77"/>
      <c r="H49" s="77"/>
      <c r="I49" s="77"/>
      <c r="J49" s="77"/>
      <c r="K49" s="77"/>
      <c r="L49" s="77"/>
      <c r="M49" s="80"/>
      <c r="N49" s="306">
        <v>44163752.439999998</v>
      </c>
      <c r="O49" s="107">
        <v>44166</v>
      </c>
      <c r="P49" s="308">
        <v>38.145308022500004</v>
      </c>
      <c r="Q49" s="42"/>
      <c r="R49" s="42"/>
      <c r="S49" s="42"/>
      <c r="T49" s="42"/>
      <c r="U49" s="42"/>
    </row>
    <row r="50" spans="1:21" s="78" customFormat="1" x14ac:dyDescent="0.2">
      <c r="A50" s="1"/>
      <c r="D50" s="80"/>
      <c r="E50" s="80"/>
      <c r="F50" s="1"/>
      <c r="G50" s="1"/>
      <c r="H50" s="1"/>
      <c r="I50" s="77"/>
      <c r="J50" s="77"/>
      <c r="K50" s="77"/>
      <c r="L50" s="77"/>
      <c r="M50" s="82"/>
      <c r="N50" s="306">
        <v>52143723.98999998</v>
      </c>
      <c r="O50" s="107">
        <v>44197</v>
      </c>
      <c r="P50" s="308">
        <v>37.796126348333331</v>
      </c>
      <c r="Q50" s="42"/>
      <c r="R50" s="42"/>
      <c r="S50" s="42"/>
      <c r="T50" s="42"/>
      <c r="U50" s="42"/>
    </row>
    <row r="51" spans="1:21" s="78" customFormat="1" x14ac:dyDescent="0.2">
      <c r="A51" s="1"/>
      <c r="D51" s="1"/>
      <c r="E51" s="80"/>
      <c r="F51" s="1"/>
      <c r="G51" s="114"/>
      <c r="H51" s="114"/>
      <c r="I51" s="123"/>
      <c r="J51" s="77"/>
      <c r="K51" s="77"/>
      <c r="L51" s="77"/>
      <c r="M51" s="82"/>
      <c r="N51" s="306">
        <v>48548915.920000009</v>
      </c>
      <c r="O51" s="107">
        <v>44228</v>
      </c>
      <c r="P51" s="308">
        <v>38.055351126666672</v>
      </c>
      <c r="Q51" s="42"/>
      <c r="R51" s="42"/>
      <c r="S51" s="42"/>
      <c r="T51" s="42"/>
      <c r="U51" s="42"/>
    </row>
    <row r="52" spans="1:21" s="78" customFormat="1" x14ac:dyDescent="0.2">
      <c r="A52" s="3"/>
      <c r="D52" s="104"/>
      <c r="E52" s="82"/>
      <c r="F52" s="3"/>
      <c r="G52" s="3"/>
      <c r="H52" s="3"/>
      <c r="I52" s="98"/>
      <c r="J52" s="98"/>
      <c r="K52" s="98"/>
      <c r="L52" s="98"/>
      <c r="M52" s="82"/>
      <c r="N52" s="306">
        <v>56040565.31000001</v>
      </c>
      <c r="O52" s="107">
        <v>44256</v>
      </c>
      <c r="P52" s="308">
        <v>39.168981291666661</v>
      </c>
      <c r="Q52" s="42"/>
      <c r="R52" s="42"/>
      <c r="S52" s="42"/>
      <c r="T52" s="42"/>
      <c r="U52" s="42"/>
    </row>
    <row r="53" spans="1:21" s="78" customFormat="1" x14ac:dyDescent="0.2">
      <c r="A53" s="3"/>
      <c r="E53" s="82"/>
      <c r="F53" s="3"/>
      <c r="G53" s="3"/>
      <c r="H53" s="3"/>
      <c r="I53" s="98"/>
      <c r="J53" s="98"/>
      <c r="K53" s="98"/>
      <c r="L53" s="98"/>
      <c r="M53" s="82"/>
      <c r="N53" s="306">
        <v>54616925.75</v>
      </c>
      <c r="O53" s="107">
        <v>44287</v>
      </c>
      <c r="P53" s="308">
        <v>41.168681175000003</v>
      </c>
      <c r="Q53" s="42"/>
      <c r="R53" s="42"/>
      <c r="S53" s="42"/>
      <c r="T53" s="42"/>
      <c r="U53" s="42"/>
    </row>
    <row r="54" spans="1:21" s="78" customFormat="1" x14ac:dyDescent="0.2">
      <c r="A54" s="3"/>
      <c r="E54" s="82"/>
      <c r="F54" s="3"/>
      <c r="G54" s="3"/>
      <c r="H54" s="3"/>
      <c r="I54" s="98"/>
      <c r="J54" s="98"/>
      <c r="K54" s="98"/>
      <c r="L54" s="98"/>
      <c r="M54" s="82"/>
      <c r="N54" s="306">
        <v>44070958.420000009</v>
      </c>
      <c r="O54" s="107">
        <v>44317</v>
      </c>
      <c r="P54" s="308">
        <v>42.951725260000003</v>
      </c>
      <c r="Q54" s="42"/>
      <c r="R54" s="42"/>
      <c r="S54" s="42"/>
      <c r="T54" s="42"/>
      <c r="U54" s="42"/>
    </row>
    <row r="55" spans="1:21" s="78" customFormat="1" x14ac:dyDescent="0.2">
      <c r="A55" s="3"/>
      <c r="E55" s="82"/>
      <c r="F55" s="3"/>
      <c r="G55" s="3"/>
      <c r="H55" s="3"/>
      <c r="I55" s="98"/>
      <c r="J55" s="98"/>
      <c r="K55" s="98"/>
      <c r="L55" s="98"/>
      <c r="M55" s="82"/>
      <c r="N55" s="306">
        <v>61381579.110000014</v>
      </c>
      <c r="O55" s="107">
        <v>44348</v>
      </c>
      <c r="P55" s="308">
        <v>45.610112447500015</v>
      </c>
      <c r="Q55" s="42"/>
      <c r="R55" s="42"/>
      <c r="S55" s="42"/>
      <c r="T55" s="42"/>
      <c r="U55" s="42"/>
    </row>
    <row r="56" spans="1:21" s="78" customFormat="1" x14ac:dyDescent="0.2">
      <c r="A56" s="3"/>
      <c r="E56" s="82"/>
      <c r="F56" s="3"/>
      <c r="G56" s="3"/>
      <c r="H56" s="3"/>
      <c r="I56" s="98"/>
      <c r="J56" s="98"/>
      <c r="K56" s="98"/>
      <c r="L56" s="98"/>
      <c r="M56" s="82"/>
      <c r="N56" s="306">
        <v>68659299.620000005</v>
      </c>
      <c r="O56" s="107">
        <v>44378</v>
      </c>
      <c r="P56" s="308">
        <v>48.568460161666671</v>
      </c>
      <c r="Q56" s="42"/>
      <c r="R56" s="42"/>
      <c r="S56" s="42"/>
      <c r="T56" s="42"/>
      <c r="U56" s="42"/>
    </row>
    <row r="57" spans="1:21" s="78" customFormat="1" x14ac:dyDescent="0.2">
      <c r="A57" s="3"/>
      <c r="E57" s="82"/>
      <c r="F57" s="3"/>
      <c r="G57" s="3"/>
      <c r="H57" s="3"/>
      <c r="I57" s="98"/>
      <c r="J57" s="98"/>
      <c r="K57" s="98"/>
      <c r="L57" s="98"/>
      <c r="M57" s="82"/>
      <c r="N57" s="306">
        <v>56741159.309999987</v>
      </c>
      <c r="O57" s="107">
        <v>44409</v>
      </c>
      <c r="P57" s="308">
        <v>50.651083295833324</v>
      </c>
      <c r="Q57" s="42"/>
      <c r="R57" s="42"/>
      <c r="S57" s="42"/>
      <c r="T57" s="42"/>
      <c r="U57" s="42"/>
    </row>
    <row r="58" spans="1:21" s="78" customFormat="1" x14ac:dyDescent="0.2">
      <c r="A58" s="3"/>
      <c r="E58" s="82"/>
      <c r="F58" s="3"/>
      <c r="G58" s="3"/>
      <c r="H58" s="3"/>
      <c r="I58" s="98"/>
      <c r="J58" s="98"/>
      <c r="K58" s="98"/>
      <c r="L58" s="98"/>
      <c r="M58" s="82"/>
      <c r="N58" s="306">
        <v>74374395.599999994</v>
      </c>
      <c r="O58" s="107">
        <v>44440</v>
      </c>
      <c r="P58" s="308">
        <v>53.869722409166663</v>
      </c>
      <c r="Q58" s="42"/>
      <c r="R58" s="42"/>
      <c r="S58" s="42"/>
      <c r="T58" s="42"/>
      <c r="U58" s="42"/>
    </row>
    <row r="59" spans="1:21" s="78" customFormat="1" x14ac:dyDescent="0.2">
      <c r="A59" s="3"/>
      <c r="E59" s="82"/>
      <c r="F59" s="3"/>
      <c r="G59" s="3"/>
      <c r="H59" s="3"/>
      <c r="I59" s="98"/>
      <c r="J59" s="98"/>
      <c r="K59" s="98"/>
      <c r="L59" s="98"/>
      <c r="M59" s="82"/>
      <c r="N59" s="306">
        <v>64781599.390000008</v>
      </c>
      <c r="O59" s="107">
        <v>44470</v>
      </c>
      <c r="P59" s="308">
        <v>56.277252927500001</v>
      </c>
      <c r="Q59" s="42"/>
      <c r="R59" s="42"/>
      <c r="S59" s="42"/>
      <c r="T59" s="42"/>
      <c r="U59" s="42"/>
    </row>
    <row r="60" spans="1:21" s="78" customFormat="1" x14ac:dyDescent="0.2">
      <c r="A60" s="3"/>
      <c r="E60" s="82"/>
      <c r="F60" s="3"/>
      <c r="G60" s="3"/>
      <c r="H60" s="3"/>
      <c r="I60" s="98"/>
      <c r="J60" s="98"/>
      <c r="K60" s="98"/>
      <c r="L60" s="98"/>
      <c r="M60" s="82"/>
      <c r="N60" s="306">
        <v>85616580.5</v>
      </c>
      <c r="O60" s="107">
        <v>44501</v>
      </c>
      <c r="P60" s="308">
        <v>59.26162128</v>
      </c>
      <c r="Q60" s="42"/>
      <c r="R60" s="42"/>
      <c r="S60" s="42"/>
      <c r="T60" s="42"/>
      <c r="U60" s="42"/>
    </row>
    <row r="61" spans="1:21" s="78" customFormat="1" x14ac:dyDescent="0.2">
      <c r="A61" s="3"/>
      <c r="E61" s="82"/>
      <c r="F61" s="3"/>
      <c r="G61" s="3"/>
      <c r="H61" s="3"/>
      <c r="I61" s="98"/>
      <c r="J61" s="98"/>
      <c r="K61" s="98"/>
      <c r="L61" s="98"/>
      <c r="M61" s="82"/>
      <c r="N61" s="306">
        <v>67208598.909999967</v>
      </c>
      <c r="O61" s="107">
        <v>44531</v>
      </c>
      <c r="P61" s="308">
        <v>61.182025152499996</v>
      </c>
      <c r="Q61" s="42"/>
      <c r="R61" s="42"/>
      <c r="S61" s="42"/>
      <c r="T61" s="42"/>
      <c r="U61" s="42"/>
    </row>
    <row r="62" spans="1:21" s="78" customFormat="1" x14ac:dyDescent="0.2">
      <c r="A62" s="3"/>
      <c r="E62" s="82"/>
      <c r="F62" s="3"/>
      <c r="G62" s="3"/>
      <c r="H62" s="3"/>
      <c r="I62" s="98"/>
      <c r="J62" s="98"/>
      <c r="K62" s="98"/>
      <c r="L62" s="98"/>
      <c r="M62" s="82"/>
      <c r="N62" s="306">
        <v>78607070.620000005</v>
      </c>
      <c r="O62" s="107">
        <v>44562</v>
      </c>
      <c r="P62" s="308">
        <v>63.387304038333333</v>
      </c>
      <c r="Q62" s="42"/>
      <c r="R62" s="42"/>
      <c r="S62" s="42"/>
      <c r="T62" s="42"/>
      <c r="U62" s="42"/>
    </row>
    <row r="63" spans="1:21" s="78" customFormat="1" x14ac:dyDescent="0.2">
      <c r="A63" s="3"/>
      <c r="E63" s="82"/>
      <c r="F63" s="3"/>
      <c r="G63" s="3"/>
      <c r="H63" s="3"/>
      <c r="I63" s="98"/>
      <c r="J63" s="98"/>
      <c r="K63" s="98"/>
      <c r="L63" s="98"/>
      <c r="M63" s="82"/>
      <c r="N63" s="306">
        <v>60599912.149999961</v>
      </c>
      <c r="O63" s="107">
        <v>44593</v>
      </c>
      <c r="P63" s="308">
        <v>64.391553724166656</v>
      </c>
      <c r="Q63" s="42"/>
      <c r="R63" s="42"/>
      <c r="S63" s="42"/>
      <c r="T63" s="42"/>
      <c r="U63" s="42"/>
    </row>
    <row r="64" spans="1:21" s="78" customFormat="1" x14ac:dyDescent="0.2">
      <c r="A64" s="3"/>
      <c r="E64" s="82"/>
      <c r="F64" s="3"/>
      <c r="G64" s="3"/>
      <c r="H64" s="3"/>
      <c r="I64" s="98"/>
      <c r="J64" s="98"/>
      <c r="K64" s="98"/>
      <c r="L64" s="98"/>
      <c r="M64" s="82"/>
      <c r="N64" s="306">
        <v>58973312.570000067</v>
      </c>
      <c r="O64" s="107">
        <v>44621</v>
      </c>
      <c r="P64" s="308">
        <v>64.635949329166678</v>
      </c>
      <c r="Q64" s="42"/>
      <c r="R64" s="42"/>
      <c r="S64" s="42"/>
      <c r="T64" s="42"/>
      <c r="U64" s="42"/>
    </row>
    <row r="65" spans="1:21" s="78" customFormat="1" x14ac:dyDescent="0.2">
      <c r="A65" s="3"/>
      <c r="E65" s="82"/>
      <c r="F65" s="3"/>
      <c r="G65" s="3"/>
      <c r="H65" s="3"/>
      <c r="I65" s="98"/>
      <c r="J65" s="98"/>
      <c r="K65" s="98"/>
      <c r="L65" s="98"/>
      <c r="M65" s="82"/>
      <c r="N65" s="306">
        <v>53617623.839999951</v>
      </c>
      <c r="O65" s="107">
        <v>44652</v>
      </c>
      <c r="P65" s="308">
        <v>64.552674169999989</v>
      </c>
      <c r="Q65" s="42"/>
      <c r="R65" s="42"/>
      <c r="S65" s="42"/>
      <c r="T65" s="42"/>
      <c r="U65" s="42"/>
    </row>
    <row r="66" spans="1:21" s="78" customFormat="1" x14ac:dyDescent="0.2">
      <c r="A66" s="3"/>
      <c r="E66" s="82"/>
      <c r="F66" s="3"/>
      <c r="G66" s="3"/>
      <c r="H66" s="3"/>
      <c r="I66" s="98"/>
      <c r="J66" s="98"/>
      <c r="K66" s="98"/>
      <c r="L66" s="98"/>
      <c r="M66" s="82"/>
      <c r="N66" s="306">
        <v>69911658.070000038</v>
      </c>
      <c r="O66" s="107">
        <v>44682</v>
      </c>
      <c r="P66" s="308">
        <v>66.706065807499996</v>
      </c>
      <c r="Q66" s="42"/>
      <c r="R66" s="42"/>
      <c r="S66" s="42"/>
      <c r="T66" s="42"/>
      <c r="U66" s="42"/>
    </row>
    <row r="67" spans="1:21" s="78" customFormat="1" x14ac:dyDescent="0.2">
      <c r="A67" s="3"/>
      <c r="E67" s="82"/>
      <c r="F67" s="3"/>
      <c r="G67" s="3"/>
      <c r="H67" s="3"/>
      <c r="I67" s="98"/>
      <c r="J67" s="98"/>
      <c r="K67" s="98"/>
      <c r="L67" s="98"/>
      <c r="M67" s="82"/>
      <c r="N67" s="306">
        <v>89990155.150000259</v>
      </c>
      <c r="O67" s="107">
        <v>44713</v>
      </c>
      <c r="P67" s="308">
        <v>69.090113810833344</v>
      </c>
      <c r="Q67" s="42"/>
      <c r="R67" s="42"/>
      <c r="S67" s="42"/>
      <c r="T67" s="42"/>
      <c r="U67" s="42"/>
    </row>
    <row r="68" spans="1:21" s="78" customFormat="1" x14ac:dyDescent="0.2">
      <c r="A68" s="3"/>
      <c r="E68" s="82"/>
      <c r="F68" s="3"/>
      <c r="G68" s="3"/>
      <c r="H68" s="3"/>
      <c r="I68" s="98"/>
      <c r="J68" s="98"/>
      <c r="K68" s="98"/>
      <c r="L68" s="98"/>
      <c r="M68" s="82"/>
      <c r="N68" s="306">
        <v>29595064.480000019</v>
      </c>
      <c r="O68" s="107">
        <v>44743</v>
      </c>
      <c r="P68" s="308">
        <v>65.834760882500021</v>
      </c>
      <c r="Q68" s="42"/>
      <c r="R68" s="42"/>
      <c r="S68" s="42"/>
      <c r="T68" s="42"/>
      <c r="U68" s="42"/>
    </row>
    <row r="69" spans="1:21" s="78" customFormat="1" x14ac:dyDescent="0.2">
      <c r="A69" s="3"/>
      <c r="E69" s="82"/>
      <c r="F69" s="3"/>
      <c r="G69" s="3"/>
      <c r="H69" s="3"/>
      <c r="I69" s="98"/>
      <c r="J69" s="98"/>
      <c r="K69" s="98"/>
      <c r="L69" s="98"/>
      <c r="M69" s="82"/>
      <c r="N69" s="306">
        <v>89347596.220000237</v>
      </c>
      <c r="O69" s="107">
        <v>44774</v>
      </c>
      <c r="P69" s="308">
        <v>68.551963958333374</v>
      </c>
      <c r="Q69" s="42"/>
      <c r="R69" s="42"/>
      <c r="S69" s="42"/>
      <c r="T69" s="42"/>
      <c r="U69" s="42"/>
    </row>
    <row r="70" spans="1:21" s="78" customFormat="1" x14ac:dyDescent="0.2">
      <c r="A70" s="3"/>
      <c r="E70" s="82"/>
      <c r="F70" s="3"/>
      <c r="G70" s="3"/>
      <c r="H70" s="3"/>
      <c r="I70" s="98"/>
      <c r="J70" s="98"/>
      <c r="K70" s="98"/>
      <c r="L70" s="98"/>
      <c r="M70" s="82"/>
      <c r="N70" s="306">
        <v>70788494.299999893</v>
      </c>
      <c r="O70" s="107">
        <v>44805</v>
      </c>
      <c r="P70" s="308">
        <v>68.253138850000028</v>
      </c>
      <c r="Q70" s="42"/>
      <c r="R70" s="42"/>
      <c r="S70" s="42"/>
      <c r="T70" s="42"/>
      <c r="U70" s="42"/>
    </row>
    <row r="71" spans="1:21" s="78" customFormat="1" x14ac:dyDescent="0.2">
      <c r="A71" s="3"/>
      <c r="E71" s="82"/>
      <c r="F71" s="3"/>
      <c r="G71" s="3"/>
      <c r="H71" s="3"/>
      <c r="I71" s="98"/>
      <c r="J71" s="98"/>
      <c r="K71" s="98"/>
      <c r="L71" s="98"/>
      <c r="M71" s="82"/>
      <c r="N71" s="306">
        <v>58840277.009999983</v>
      </c>
      <c r="O71" s="107">
        <v>44835</v>
      </c>
      <c r="P71" s="308">
        <v>67.758028651666706</v>
      </c>
      <c r="Q71" s="42"/>
      <c r="R71" s="42"/>
      <c r="S71" s="42"/>
      <c r="T71" s="42"/>
      <c r="U71" s="42"/>
    </row>
    <row r="72" spans="1:21" s="78" customFormat="1" x14ac:dyDescent="0.2">
      <c r="A72" s="3"/>
      <c r="E72" s="82"/>
      <c r="F72" s="3"/>
      <c r="G72" s="3"/>
      <c r="H72" s="3"/>
      <c r="I72" s="98"/>
      <c r="J72" s="98"/>
      <c r="K72" s="98"/>
      <c r="L72" s="98"/>
      <c r="M72" s="82"/>
      <c r="N72" s="306">
        <v>53574384.809999987</v>
      </c>
      <c r="O72" s="107">
        <v>44866</v>
      </c>
      <c r="P72" s="308">
        <v>65.087845677500027</v>
      </c>
      <c r="Q72" s="42"/>
      <c r="R72" s="42"/>
      <c r="S72" s="42"/>
      <c r="T72" s="42"/>
      <c r="U72" s="42"/>
    </row>
    <row r="73" spans="1:21" s="78" customFormat="1" x14ac:dyDescent="0.2">
      <c r="A73" s="3"/>
      <c r="E73" s="82"/>
      <c r="F73" s="3"/>
      <c r="G73" s="3"/>
      <c r="H73" s="3"/>
      <c r="I73" s="98"/>
      <c r="J73" s="98"/>
      <c r="K73" s="98"/>
      <c r="L73" s="98"/>
      <c r="M73" s="82"/>
      <c r="N73" s="306"/>
      <c r="O73" s="107"/>
      <c r="P73" s="308"/>
      <c r="Q73" s="42"/>
      <c r="R73" s="42"/>
      <c r="S73" s="42"/>
      <c r="T73" s="42"/>
      <c r="U73" s="42"/>
    </row>
    <row r="74" spans="1:21" s="78" customFormat="1" x14ac:dyDescent="0.2">
      <c r="A74" s="3"/>
      <c r="E74" s="82"/>
      <c r="F74" s="3"/>
      <c r="G74" s="3"/>
      <c r="H74" s="3"/>
      <c r="I74" s="98"/>
      <c r="J74" s="98"/>
      <c r="K74" s="98"/>
      <c r="L74" s="98"/>
      <c r="M74" s="82"/>
      <c r="N74" s="306"/>
      <c r="O74" s="107"/>
      <c r="P74" s="308"/>
      <c r="Q74" s="42"/>
      <c r="R74" s="42"/>
      <c r="S74" s="42"/>
      <c r="T74" s="42"/>
      <c r="U74" s="42"/>
    </row>
    <row r="75" spans="1:21" s="78" customFormat="1" x14ac:dyDescent="0.2">
      <c r="A75" s="3"/>
      <c r="E75" s="82"/>
      <c r="F75" s="3"/>
      <c r="G75" s="3"/>
      <c r="H75" s="3"/>
      <c r="I75" s="98"/>
      <c r="J75" s="98"/>
      <c r="K75" s="98"/>
      <c r="L75" s="98"/>
      <c r="M75" s="82"/>
      <c r="N75" s="306"/>
      <c r="O75" s="107"/>
      <c r="P75" s="308"/>
      <c r="Q75" s="42"/>
      <c r="R75" s="42"/>
      <c r="S75" s="42"/>
      <c r="T75" s="42"/>
      <c r="U75" s="42"/>
    </row>
    <row r="76" spans="1:21" s="78" customFormat="1" x14ac:dyDescent="0.2">
      <c r="A76" s="3"/>
      <c r="E76" s="82"/>
      <c r="F76" s="3"/>
      <c r="G76" s="3"/>
      <c r="H76" s="3"/>
      <c r="I76" s="98"/>
      <c r="J76" s="98"/>
      <c r="K76" s="98"/>
      <c r="L76" s="98"/>
      <c r="M76" s="82"/>
      <c r="N76" s="306"/>
      <c r="O76" s="107"/>
      <c r="P76" s="308"/>
      <c r="Q76" s="42"/>
      <c r="R76" s="42"/>
      <c r="S76" s="42"/>
      <c r="T76" s="42"/>
      <c r="U76" s="42"/>
    </row>
    <row r="77" spans="1:21" s="78" customFormat="1" x14ac:dyDescent="0.2">
      <c r="A77" s="3"/>
      <c r="E77" s="83"/>
      <c r="F77" s="3"/>
      <c r="G77" s="3"/>
      <c r="H77" s="3"/>
      <c r="I77" s="98"/>
      <c r="J77" s="98"/>
      <c r="K77" s="98"/>
      <c r="L77" s="98"/>
      <c r="M77" s="82"/>
      <c r="N77" s="306"/>
      <c r="O77" s="107"/>
      <c r="P77" s="308"/>
      <c r="Q77" s="42"/>
      <c r="R77" s="42"/>
      <c r="S77" s="42"/>
      <c r="T77" s="42"/>
      <c r="U77" s="42"/>
    </row>
    <row r="78" spans="1:21" s="78" customFormat="1" x14ac:dyDescent="0.2">
      <c r="A78" s="3"/>
      <c r="E78" s="83"/>
      <c r="F78" s="3"/>
      <c r="G78" s="3"/>
      <c r="H78" s="3"/>
      <c r="I78" s="98"/>
      <c r="J78" s="98"/>
      <c r="K78" s="98"/>
      <c r="L78" s="98"/>
      <c r="M78" s="82"/>
      <c r="N78" s="306"/>
      <c r="O78" s="107"/>
      <c r="P78" s="308"/>
      <c r="Q78" s="42"/>
      <c r="R78" s="42"/>
      <c r="S78" s="42"/>
      <c r="T78" s="42"/>
      <c r="U78" s="42"/>
    </row>
    <row r="79" spans="1:21" s="78" customFormat="1" x14ac:dyDescent="0.2">
      <c r="A79" s="3"/>
      <c r="E79" s="83"/>
      <c r="F79" s="3"/>
      <c r="G79" s="3"/>
      <c r="H79" s="3"/>
      <c r="I79" s="98"/>
      <c r="J79" s="98"/>
      <c r="K79" s="98"/>
      <c r="L79" s="98"/>
      <c r="M79" s="82"/>
      <c r="N79" s="306"/>
      <c r="O79" s="107"/>
      <c r="P79" s="308"/>
      <c r="Q79" s="42"/>
      <c r="R79" s="42"/>
      <c r="S79" s="42"/>
      <c r="T79" s="42"/>
      <c r="U79" s="42"/>
    </row>
    <row r="80" spans="1:21" s="78" customFormat="1" x14ac:dyDescent="0.2">
      <c r="A80" s="3"/>
      <c r="E80" s="83"/>
      <c r="F80" s="3"/>
      <c r="G80" s="3"/>
      <c r="H80" s="3"/>
      <c r="I80" s="98"/>
      <c r="J80" s="98"/>
      <c r="K80" s="98"/>
      <c r="L80" s="98"/>
      <c r="M80" s="82"/>
      <c r="N80" s="306"/>
      <c r="O80" s="107"/>
      <c r="P80" s="308"/>
      <c r="Q80" s="42"/>
      <c r="R80" s="42"/>
      <c r="S80" s="42"/>
      <c r="T80" s="42"/>
      <c r="U80" s="42"/>
    </row>
    <row r="81" spans="1:21" s="78" customFormat="1" x14ac:dyDescent="0.2">
      <c r="A81" s="3"/>
      <c r="E81" s="82"/>
      <c r="F81" s="3"/>
      <c r="G81" s="3"/>
      <c r="H81" s="3"/>
      <c r="I81" s="98"/>
      <c r="J81" s="98"/>
      <c r="K81" s="98"/>
      <c r="L81" s="98"/>
      <c r="M81" s="82"/>
      <c r="N81" s="306"/>
      <c r="O81" s="107"/>
      <c r="P81" s="308"/>
      <c r="Q81" s="42"/>
      <c r="R81" s="42"/>
      <c r="S81" s="42"/>
      <c r="T81" s="42"/>
      <c r="U81" s="42"/>
    </row>
    <row r="82" spans="1:21" s="78" customFormat="1" x14ac:dyDescent="0.2">
      <c r="A82" s="3"/>
      <c r="E82" s="82"/>
      <c r="F82" s="3"/>
      <c r="G82" s="3"/>
      <c r="H82" s="3"/>
      <c r="I82" s="98"/>
      <c r="J82" s="98"/>
      <c r="K82" s="98"/>
      <c r="L82" s="98"/>
      <c r="M82" s="82"/>
      <c r="N82" s="306"/>
      <c r="O82" s="107"/>
      <c r="P82" s="308"/>
      <c r="Q82" s="42"/>
      <c r="R82" s="42"/>
      <c r="S82" s="42"/>
      <c r="T82" s="42"/>
      <c r="U82" s="42"/>
    </row>
    <row r="83" spans="1:21" s="78" customFormat="1" x14ac:dyDescent="0.2">
      <c r="A83" s="3"/>
      <c r="E83" s="82"/>
      <c r="F83" s="3"/>
      <c r="G83" s="3"/>
      <c r="H83" s="3"/>
      <c r="I83" s="98"/>
      <c r="J83" s="98"/>
      <c r="K83" s="98"/>
      <c r="L83" s="98"/>
      <c r="M83" s="81"/>
      <c r="N83" s="306"/>
      <c r="O83" s="107"/>
      <c r="P83" s="308"/>
      <c r="Q83" s="42"/>
      <c r="R83" s="42"/>
      <c r="S83" s="42"/>
      <c r="T83" s="42"/>
      <c r="U83" s="42"/>
    </row>
    <row r="84" spans="1:21" s="78" customFormat="1" x14ac:dyDescent="0.2">
      <c r="A84" s="3"/>
      <c r="E84" s="82"/>
      <c r="F84" s="3"/>
      <c r="G84" s="3"/>
      <c r="H84" s="3"/>
      <c r="I84" s="98"/>
      <c r="J84" s="98"/>
      <c r="K84" s="98"/>
      <c r="L84" s="98"/>
      <c r="M84" s="81"/>
      <c r="N84" s="306"/>
      <c r="O84" s="107"/>
      <c r="P84" s="308"/>
      <c r="Q84" s="42"/>
      <c r="R84" s="42"/>
      <c r="S84" s="42"/>
      <c r="T84" s="42"/>
      <c r="U84" s="42"/>
    </row>
    <row r="85" spans="1:21" s="78" customFormat="1" x14ac:dyDescent="0.2">
      <c r="A85" s="3"/>
      <c r="E85" s="82"/>
      <c r="F85" s="3"/>
      <c r="G85" s="3"/>
      <c r="H85" s="3"/>
      <c r="I85" s="98"/>
      <c r="J85" s="98"/>
      <c r="K85" s="98"/>
      <c r="L85" s="98"/>
      <c r="M85" s="82"/>
      <c r="N85" s="306"/>
      <c r="O85" s="107"/>
      <c r="P85" s="308"/>
      <c r="Q85" s="42"/>
      <c r="R85" s="42"/>
      <c r="S85" s="42"/>
      <c r="T85" s="42"/>
      <c r="U85" s="42"/>
    </row>
    <row r="86" spans="1:21" s="78" customFormat="1" x14ac:dyDescent="0.2">
      <c r="A86" s="3"/>
      <c r="E86" s="82"/>
      <c r="F86" s="3"/>
      <c r="G86" s="3"/>
      <c r="H86" s="3"/>
      <c r="I86" s="98"/>
      <c r="J86" s="98"/>
      <c r="K86" s="98"/>
      <c r="L86" s="98"/>
      <c r="M86" s="82"/>
      <c r="N86" s="306"/>
      <c r="O86" s="107"/>
      <c r="P86" s="308"/>
      <c r="Q86" s="42"/>
      <c r="R86" s="42"/>
      <c r="S86" s="42"/>
      <c r="T86" s="42"/>
      <c r="U86" s="42"/>
    </row>
    <row r="87" spans="1:21" s="78" customFormat="1" x14ac:dyDescent="0.2">
      <c r="A87" s="3"/>
      <c r="E87" s="82"/>
      <c r="F87" s="3"/>
      <c r="G87" s="3"/>
      <c r="H87" s="3"/>
      <c r="I87" s="98"/>
      <c r="J87" s="98"/>
      <c r="K87" s="98"/>
      <c r="L87" s="98"/>
      <c r="M87" s="82"/>
      <c r="N87" s="306"/>
      <c r="O87" s="107"/>
      <c r="P87" s="308"/>
      <c r="Q87" s="42"/>
      <c r="R87" s="42"/>
      <c r="S87" s="42"/>
      <c r="T87" s="42"/>
      <c r="U87" s="42"/>
    </row>
    <row r="88" spans="1:21" s="78" customFormat="1" x14ac:dyDescent="0.2">
      <c r="A88" s="3"/>
      <c r="E88" s="82"/>
      <c r="F88" s="3"/>
      <c r="G88" s="3"/>
      <c r="H88" s="3"/>
      <c r="I88" s="98"/>
      <c r="J88" s="98"/>
      <c r="K88" s="98"/>
      <c r="L88" s="98"/>
      <c r="M88" s="82"/>
      <c r="N88" s="306"/>
      <c r="O88" s="107"/>
      <c r="P88" s="308"/>
      <c r="Q88" s="42"/>
      <c r="R88" s="42"/>
      <c r="S88" s="42"/>
      <c r="T88" s="42"/>
      <c r="U88" s="42"/>
    </row>
    <row r="89" spans="1:21" s="78" customFormat="1" x14ac:dyDescent="0.2">
      <c r="A89" s="3"/>
      <c r="E89" s="82"/>
      <c r="F89" s="3"/>
      <c r="G89" s="3"/>
      <c r="H89" s="3"/>
      <c r="I89" s="98"/>
      <c r="J89" s="98"/>
      <c r="K89" s="98"/>
      <c r="L89" s="98"/>
      <c r="M89" s="82"/>
      <c r="N89" s="306"/>
      <c r="O89" s="107"/>
      <c r="P89" s="308"/>
      <c r="Q89" s="42"/>
      <c r="R89" s="42"/>
      <c r="S89" s="42"/>
      <c r="T89" s="42"/>
      <c r="U89" s="42"/>
    </row>
    <row r="90" spans="1:21" s="78" customFormat="1" x14ac:dyDescent="0.2">
      <c r="A90" s="3"/>
      <c r="E90" s="82"/>
      <c r="F90" s="3"/>
      <c r="G90" s="3"/>
      <c r="H90" s="3"/>
      <c r="I90" s="98"/>
      <c r="J90" s="98"/>
      <c r="K90" s="98"/>
      <c r="L90" s="98"/>
      <c r="M90" s="82"/>
      <c r="N90" s="306"/>
      <c r="O90" s="107"/>
      <c r="P90" s="308"/>
      <c r="Q90" s="42"/>
      <c r="R90" s="42"/>
      <c r="S90" s="42"/>
      <c r="T90" s="42"/>
      <c r="U90" s="42"/>
    </row>
    <row r="91" spans="1:21" s="78" customFormat="1" x14ac:dyDescent="0.2">
      <c r="A91" s="3"/>
      <c r="E91" s="82"/>
      <c r="F91" s="3"/>
      <c r="G91" s="3"/>
      <c r="H91" s="3"/>
      <c r="I91" s="98"/>
      <c r="J91" s="98"/>
      <c r="K91" s="98"/>
      <c r="L91" s="98"/>
      <c r="M91" s="82"/>
      <c r="N91" s="306"/>
      <c r="O91" s="107"/>
      <c r="P91" s="308"/>
      <c r="Q91" s="42"/>
      <c r="R91" s="42"/>
      <c r="S91" s="42"/>
      <c r="T91" s="42"/>
      <c r="U91" s="42"/>
    </row>
    <row r="92" spans="1:21" s="78" customFormat="1" x14ac:dyDescent="0.2">
      <c r="A92" s="3"/>
      <c r="E92" s="82"/>
      <c r="F92" s="3"/>
      <c r="G92" s="3"/>
      <c r="H92" s="3"/>
      <c r="I92" s="98"/>
      <c r="J92" s="98"/>
      <c r="K92" s="98"/>
      <c r="L92" s="98"/>
      <c r="M92" s="82"/>
      <c r="N92" s="306"/>
      <c r="O92" s="107"/>
      <c r="P92" s="308"/>
      <c r="Q92" s="42"/>
      <c r="R92" s="42"/>
      <c r="S92" s="42"/>
      <c r="T92" s="42"/>
      <c r="U92" s="42"/>
    </row>
    <row r="93" spans="1:21" s="78" customFormat="1" x14ac:dyDescent="0.2">
      <c r="A93" s="3"/>
      <c r="E93" s="82"/>
      <c r="F93" s="3"/>
      <c r="G93" s="3"/>
      <c r="H93" s="3"/>
      <c r="I93" s="98"/>
      <c r="J93" s="98"/>
      <c r="K93" s="98"/>
      <c r="L93" s="98"/>
      <c r="M93" s="82"/>
      <c r="N93" s="306"/>
      <c r="O93" s="107"/>
      <c r="P93" s="308"/>
      <c r="Q93" s="42"/>
      <c r="R93" s="42"/>
      <c r="S93" s="42"/>
      <c r="T93" s="42"/>
      <c r="U93" s="42"/>
    </row>
    <row r="94" spans="1:21" s="78" customFormat="1" x14ac:dyDescent="0.2">
      <c r="A94" s="3"/>
      <c r="E94" s="82"/>
      <c r="F94" s="3"/>
      <c r="G94" s="3"/>
      <c r="H94" s="3"/>
      <c r="I94" s="3"/>
      <c r="J94" s="98"/>
      <c r="K94" s="98"/>
      <c r="L94" s="98"/>
      <c r="M94" s="82"/>
      <c r="N94" s="306"/>
      <c r="O94" s="107"/>
      <c r="P94" s="308"/>
      <c r="Q94" s="42"/>
      <c r="R94" s="42"/>
      <c r="S94" s="42"/>
      <c r="T94" s="42"/>
      <c r="U94" s="42"/>
    </row>
    <row r="95" spans="1:21" s="78" customFormat="1" x14ac:dyDescent="0.2">
      <c r="A95" s="3"/>
      <c r="E95" s="82"/>
      <c r="F95" s="3"/>
      <c r="G95" s="3"/>
      <c r="H95" s="3"/>
      <c r="I95" s="3"/>
      <c r="J95" s="98"/>
      <c r="K95" s="98"/>
      <c r="L95" s="98"/>
      <c r="M95" s="82"/>
      <c r="N95" s="306"/>
      <c r="O95" s="107"/>
      <c r="P95" s="308"/>
      <c r="Q95" s="42"/>
      <c r="R95" s="42"/>
      <c r="S95" s="42"/>
      <c r="T95" s="42"/>
      <c r="U95" s="42"/>
    </row>
    <row r="96" spans="1:21" s="78" customFormat="1" x14ac:dyDescent="0.2">
      <c r="A96" s="3"/>
      <c r="E96" s="82"/>
      <c r="F96" s="3"/>
      <c r="G96" s="3"/>
      <c r="H96" s="3"/>
      <c r="I96" s="3"/>
      <c r="J96" s="98"/>
      <c r="K96" s="98"/>
      <c r="L96" s="98"/>
      <c r="M96" s="82"/>
      <c r="N96" s="306"/>
      <c r="O96" s="107"/>
      <c r="P96" s="308"/>
      <c r="Q96" s="42"/>
      <c r="R96" s="42"/>
      <c r="S96" s="42"/>
      <c r="T96" s="42"/>
      <c r="U96" s="42"/>
    </row>
    <row r="97" spans="1:21" s="78" customFormat="1" x14ac:dyDescent="0.2">
      <c r="A97" s="3"/>
      <c r="E97" s="82"/>
      <c r="F97" s="3"/>
      <c r="G97" s="3"/>
      <c r="H97" s="3"/>
      <c r="I97" s="3"/>
      <c r="J97" s="98"/>
      <c r="K97" s="98"/>
      <c r="L97" s="98"/>
      <c r="M97" s="82"/>
      <c r="N97" s="306"/>
      <c r="O97" s="107"/>
      <c r="P97" s="308"/>
      <c r="Q97" s="42"/>
      <c r="R97" s="42"/>
      <c r="S97" s="42"/>
      <c r="T97" s="42"/>
      <c r="U97" s="42"/>
    </row>
    <row r="98" spans="1:21" s="78" customFormat="1" x14ac:dyDescent="0.2">
      <c r="A98" s="3"/>
      <c r="E98" s="82"/>
      <c r="F98" s="3"/>
      <c r="G98" s="3"/>
      <c r="H98" s="3"/>
      <c r="I98" s="3"/>
      <c r="J98" s="98"/>
      <c r="K98" s="98"/>
      <c r="L98" s="98"/>
      <c r="M98" s="82"/>
      <c r="N98" s="306"/>
      <c r="O98" s="107"/>
      <c r="P98" s="308"/>
      <c r="Q98" s="42"/>
      <c r="R98" s="42"/>
      <c r="S98" s="42"/>
      <c r="T98" s="42"/>
      <c r="U98" s="42"/>
    </row>
    <row r="99" spans="1:21" s="78" customFormat="1" x14ac:dyDescent="0.2">
      <c r="A99" s="3"/>
      <c r="E99" s="82"/>
      <c r="F99" s="3"/>
      <c r="G99" s="3"/>
      <c r="H99" s="3"/>
      <c r="I99" s="3"/>
      <c r="J99" s="98"/>
      <c r="K99" s="98"/>
      <c r="L99" s="98"/>
      <c r="M99" s="82"/>
      <c r="N99" s="306"/>
      <c r="O99" s="107"/>
      <c r="P99" s="308"/>
      <c r="Q99" s="42"/>
      <c r="R99" s="42"/>
      <c r="S99" s="42"/>
      <c r="T99" s="42"/>
      <c r="U99" s="42"/>
    </row>
    <row r="100" spans="1:21" s="78" customFormat="1" x14ac:dyDescent="0.2">
      <c r="A100" s="3"/>
      <c r="E100" s="150"/>
      <c r="F100" s="99"/>
      <c r="G100" s="99"/>
      <c r="H100" s="99"/>
      <c r="I100" s="99"/>
      <c r="J100" s="151"/>
      <c r="K100" s="151"/>
      <c r="L100" s="98"/>
      <c r="M100" s="82"/>
      <c r="N100" s="306"/>
      <c r="O100" s="107"/>
      <c r="P100" s="308"/>
      <c r="Q100" s="42"/>
      <c r="R100" s="42"/>
      <c r="S100" s="42"/>
      <c r="T100" s="42"/>
      <c r="U100" s="42"/>
    </row>
    <row r="101" spans="1:21" s="78" customFormat="1" x14ac:dyDescent="0.2">
      <c r="A101" s="3"/>
      <c r="E101" s="99"/>
      <c r="F101" s="99"/>
      <c r="G101" s="99"/>
      <c r="H101" s="99"/>
      <c r="I101" s="99"/>
      <c r="J101" s="151"/>
      <c r="K101" s="151"/>
      <c r="L101" s="98"/>
      <c r="M101" s="82"/>
      <c r="N101" s="306"/>
      <c r="O101" s="107"/>
      <c r="P101" s="308"/>
      <c r="Q101" s="42"/>
      <c r="R101" s="42"/>
      <c r="S101" s="42"/>
      <c r="T101" s="42"/>
      <c r="U101" s="42"/>
    </row>
    <row r="102" spans="1:21" s="78" customFormat="1" x14ac:dyDescent="0.2">
      <c r="A102" s="3"/>
      <c r="E102" s="99"/>
      <c r="F102" s="99"/>
      <c r="G102" s="99"/>
      <c r="H102" s="99"/>
      <c r="I102" s="99"/>
      <c r="J102" s="151"/>
      <c r="K102" s="151"/>
      <c r="L102" s="98"/>
      <c r="M102" s="82"/>
      <c r="N102" s="306"/>
      <c r="O102" s="107"/>
      <c r="P102" s="308"/>
      <c r="Q102" s="42"/>
      <c r="R102" s="42"/>
      <c r="S102" s="42"/>
      <c r="T102" s="42"/>
      <c r="U102" s="42"/>
    </row>
    <row r="103" spans="1:21" s="78" customFormat="1" x14ac:dyDescent="0.2">
      <c r="A103" s="3"/>
      <c r="E103" s="99"/>
      <c r="F103" s="99"/>
      <c r="G103" s="99"/>
      <c r="H103" s="99"/>
      <c r="I103" s="99"/>
      <c r="J103" s="151"/>
      <c r="K103" s="151"/>
      <c r="L103" s="98"/>
      <c r="M103" s="82"/>
      <c r="N103" s="306"/>
      <c r="O103" s="107"/>
      <c r="P103" s="308"/>
      <c r="Q103" s="42"/>
      <c r="R103" s="42"/>
      <c r="S103" s="42"/>
      <c r="T103" s="42"/>
      <c r="U103" s="42"/>
    </row>
    <row r="104" spans="1:21" s="78" customFormat="1" x14ac:dyDescent="0.2">
      <c r="A104" s="3"/>
      <c r="E104" s="99"/>
      <c r="F104" s="99"/>
      <c r="G104" s="99"/>
      <c r="H104" s="99"/>
      <c r="I104" s="99"/>
      <c r="J104" s="151"/>
      <c r="K104" s="151"/>
      <c r="L104" s="98"/>
      <c r="M104" s="82"/>
      <c r="N104" s="306"/>
      <c r="O104" s="107"/>
      <c r="P104" s="308"/>
      <c r="Q104" s="42"/>
      <c r="R104" s="42"/>
      <c r="S104" s="42"/>
      <c r="T104" s="42"/>
      <c r="U104" s="42"/>
    </row>
    <row r="105" spans="1:21" s="78" customFormat="1" x14ac:dyDescent="0.2">
      <c r="A105" s="3"/>
      <c r="E105" s="99"/>
      <c r="F105" s="99"/>
      <c r="G105" s="99"/>
      <c r="H105" s="99"/>
      <c r="I105" s="99"/>
      <c r="J105" s="151"/>
      <c r="K105" s="151"/>
      <c r="L105" s="98"/>
      <c r="M105" s="82"/>
      <c r="N105" s="81"/>
      <c r="O105" s="81"/>
      <c r="P105" s="81"/>
      <c r="Q105" s="42"/>
      <c r="R105" s="42"/>
      <c r="S105" s="42"/>
      <c r="T105" s="42"/>
      <c r="U105" s="42"/>
    </row>
    <row r="106" spans="1:21" s="78" customFormat="1" x14ac:dyDescent="0.2">
      <c r="A106" s="3"/>
      <c r="E106" s="99"/>
      <c r="F106" s="99"/>
      <c r="G106" s="99"/>
      <c r="H106" s="99"/>
      <c r="I106" s="99"/>
      <c r="J106" s="151"/>
      <c r="K106" s="151"/>
      <c r="L106" s="98"/>
      <c r="M106" s="82"/>
      <c r="N106" s="81"/>
      <c r="O106" s="81"/>
      <c r="P106" s="81"/>
      <c r="Q106" s="42"/>
      <c r="R106" s="42"/>
      <c r="S106" s="42"/>
      <c r="T106" s="42"/>
      <c r="U106" s="42"/>
    </row>
    <row r="107" spans="1:21" s="78" customFormat="1" x14ac:dyDescent="0.2">
      <c r="A107" s="3"/>
      <c r="E107" s="99"/>
      <c r="F107" s="99"/>
      <c r="G107" s="99"/>
      <c r="H107" s="99"/>
      <c r="I107" s="99"/>
      <c r="J107" s="151"/>
      <c r="K107" s="151"/>
      <c r="L107" s="98"/>
      <c r="M107" s="82"/>
      <c r="N107" s="81"/>
      <c r="O107" s="81"/>
      <c r="P107" s="81"/>
      <c r="Q107" s="42"/>
      <c r="R107" s="42"/>
      <c r="S107" s="42"/>
      <c r="T107" s="42"/>
      <c r="U107" s="42"/>
    </row>
    <row r="108" spans="1:21" s="78" customFormat="1" x14ac:dyDescent="0.2">
      <c r="A108" s="3"/>
      <c r="E108" s="99"/>
      <c r="F108" s="99"/>
      <c r="G108" s="99"/>
      <c r="H108" s="99"/>
      <c r="I108" s="99"/>
      <c r="J108" s="151"/>
      <c r="K108" s="151"/>
      <c r="L108" s="98"/>
      <c r="M108" s="82"/>
      <c r="N108" s="81"/>
      <c r="O108" s="81"/>
      <c r="P108" s="81"/>
      <c r="Q108" s="42"/>
      <c r="R108" s="42"/>
      <c r="S108" s="42"/>
      <c r="T108" s="42"/>
      <c r="U108" s="42"/>
    </row>
    <row r="109" spans="1:21" s="78" customFormat="1" x14ac:dyDescent="0.2">
      <c r="A109" s="3"/>
      <c r="E109" s="99"/>
      <c r="F109" s="99"/>
      <c r="G109" s="99"/>
      <c r="H109" s="99"/>
      <c r="I109" s="99"/>
      <c r="J109" s="151"/>
      <c r="K109" s="151"/>
      <c r="L109" s="98"/>
      <c r="M109" s="82"/>
      <c r="N109" s="81"/>
      <c r="O109" s="81"/>
      <c r="P109" s="81"/>
      <c r="Q109" s="42"/>
      <c r="R109" s="42"/>
      <c r="S109" s="42"/>
      <c r="T109" s="42"/>
      <c r="U109" s="42"/>
    </row>
    <row r="110" spans="1:21" s="78" customFormat="1" x14ac:dyDescent="0.2">
      <c r="A110" s="3"/>
      <c r="E110" s="99"/>
      <c r="F110" s="99"/>
      <c r="G110" s="99"/>
      <c r="H110" s="99"/>
      <c r="I110" s="99"/>
      <c r="J110" s="151"/>
      <c r="K110" s="151"/>
      <c r="L110" s="98"/>
      <c r="M110" s="82"/>
      <c r="N110" s="81"/>
      <c r="O110" s="81"/>
      <c r="P110" s="81"/>
      <c r="Q110" s="42"/>
      <c r="R110" s="42"/>
      <c r="S110" s="42"/>
      <c r="T110" s="42"/>
      <c r="U110" s="42"/>
    </row>
    <row r="111" spans="1:21" s="78" customFormat="1" x14ac:dyDescent="0.2">
      <c r="A111" s="3"/>
      <c r="E111" s="99"/>
      <c r="F111" s="99"/>
      <c r="G111" s="99"/>
      <c r="H111" s="99"/>
      <c r="I111" s="99"/>
      <c r="J111" s="151"/>
      <c r="K111" s="151"/>
      <c r="L111" s="98"/>
      <c r="M111" s="82"/>
      <c r="N111" s="81"/>
      <c r="O111" s="81"/>
      <c r="P111" s="81"/>
      <c r="Q111" s="42"/>
      <c r="R111" s="42"/>
      <c r="S111" s="42"/>
      <c r="T111" s="42"/>
      <c r="U111" s="42"/>
    </row>
    <row r="112" spans="1:21" s="78" customFormat="1" x14ac:dyDescent="0.2">
      <c r="A112" s="3"/>
      <c r="E112" s="99"/>
      <c r="F112" s="99"/>
      <c r="G112" s="99"/>
      <c r="H112" s="99"/>
      <c r="I112" s="99"/>
      <c r="J112" s="151"/>
      <c r="K112" s="98"/>
      <c r="L112" s="98"/>
      <c r="M112" s="82"/>
      <c r="N112" s="81"/>
      <c r="O112" s="81"/>
      <c r="P112" s="81"/>
      <c r="Q112" s="42"/>
      <c r="R112" s="42"/>
      <c r="S112" s="42"/>
      <c r="T112" s="42"/>
      <c r="U112" s="42"/>
    </row>
    <row r="113" spans="1:21" s="78" customFormat="1" x14ac:dyDescent="0.2">
      <c r="A113" s="3"/>
      <c r="E113" s="99"/>
      <c r="F113" s="99"/>
      <c r="G113" s="99"/>
      <c r="H113" s="99"/>
      <c r="I113" s="99"/>
      <c r="J113" s="151"/>
      <c r="K113" s="98"/>
      <c r="L113" s="98"/>
      <c r="M113" s="82"/>
      <c r="N113" s="81"/>
      <c r="O113" s="81"/>
      <c r="P113" s="81"/>
      <c r="Q113" s="42"/>
      <c r="R113" s="42"/>
      <c r="S113" s="42"/>
      <c r="T113" s="42"/>
      <c r="U113" s="42"/>
    </row>
    <row r="114" spans="1:21" s="78" customFormat="1" x14ac:dyDescent="0.2">
      <c r="A114" s="3"/>
      <c r="E114" s="99"/>
      <c r="F114" s="99"/>
      <c r="G114" s="99"/>
      <c r="H114" s="99"/>
      <c r="I114" s="99"/>
      <c r="J114" s="151"/>
      <c r="K114" s="98"/>
      <c r="L114" s="98"/>
      <c r="M114" s="82"/>
      <c r="N114" s="81"/>
      <c r="O114" s="81"/>
      <c r="P114" s="81"/>
      <c r="Q114" s="42"/>
      <c r="R114" s="42"/>
      <c r="S114" s="42"/>
      <c r="T114" s="42"/>
      <c r="U114" s="42"/>
    </row>
    <row r="115" spans="1:21" s="78" customFormat="1" x14ac:dyDescent="0.2">
      <c r="A115" s="3"/>
      <c r="E115" s="99"/>
      <c r="F115" s="99"/>
      <c r="G115" s="99"/>
      <c r="H115" s="99"/>
      <c r="I115" s="99"/>
      <c r="J115" s="151"/>
      <c r="K115" s="98"/>
      <c r="L115" s="98"/>
      <c r="M115" s="82"/>
      <c r="N115" s="81"/>
      <c r="O115" s="81"/>
      <c r="P115" s="81"/>
      <c r="Q115" s="42"/>
      <c r="R115" s="42"/>
      <c r="S115" s="42"/>
      <c r="T115" s="42"/>
      <c r="U115" s="42"/>
    </row>
    <row r="116" spans="1:21" s="78" customFormat="1" x14ac:dyDescent="0.2">
      <c r="A116" s="3"/>
      <c r="E116" s="99"/>
      <c r="F116" s="99"/>
      <c r="G116" s="99"/>
      <c r="H116" s="99"/>
      <c r="I116" s="99"/>
      <c r="J116" s="151"/>
      <c r="K116" s="98"/>
      <c r="L116" s="98"/>
      <c r="M116" s="82"/>
      <c r="N116" s="81"/>
      <c r="O116" s="81"/>
      <c r="P116" s="81"/>
      <c r="Q116" s="42"/>
      <c r="R116" s="42"/>
      <c r="S116" s="42"/>
      <c r="T116" s="42"/>
      <c r="U116" s="42"/>
    </row>
    <row r="117" spans="1:21" s="78" customFormat="1" x14ac:dyDescent="0.2">
      <c r="A117" s="3"/>
      <c r="E117" s="99"/>
      <c r="F117" s="99"/>
      <c r="G117" s="99"/>
      <c r="H117" s="99"/>
      <c r="I117" s="99"/>
      <c r="J117" s="151"/>
      <c r="K117" s="98"/>
      <c r="L117" s="98"/>
      <c r="M117" s="82"/>
      <c r="N117" s="81"/>
      <c r="O117" s="81"/>
      <c r="P117" s="81"/>
      <c r="Q117" s="42"/>
      <c r="R117" s="42"/>
      <c r="S117" s="42"/>
      <c r="T117" s="42"/>
      <c r="U117" s="42"/>
    </row>
    <row r="118" spans="1:21" s="78" customFormat="1" x14ac:dyDescent="0.2">
      <c r="A118" s="3"/>
      <c r="E118" s="99"/>
      <c r="F118" s="99"/>
      <c r="G118" s="99"/>
      <c r="H118" s="99"/>
      <c r="I118" s="99"/>
      <c r="J118" s="151"/>
      <c r="K118" s="98"/>
      <c r="L118" s="98"/>
      <c r="M118" s="82"/>
      <c r="N118" s="81"/>
      <c r="O118" s="81"/>
      <c r="P118" s="81"/>
      <c r="Q118" s="42"/>
      <c r="R118" s="42"/>
      <c r="S118" s="42"/>
      <c r="T118" s="42"/>
      <c r="U118" s="42"/>
    </row>
    <row r="119" spans="1:21" s="78" customFormat="1" x14ac:dyDescent="0.2">
      <c r="A119" s="3"/>
      <c r="E119" s="99"/>
      <c r="F119" s="99"/>
      <c r="G119" s="99"/>
      <c r="H119" s="99"/>
      <c r="I119" s="99"/>
      <c r="J119" s="151"/>
      <c r="K119" s="98"/>
      <c r="L119" s="98"/>
      <c r="M119" s="82"/>
      <c r="N119" s="81"/>
      <c r="O119" s="81"/>
      <c r="P119" s="81"/>
      <c r="Q119" s="42"/>
      <c r="R119" s="42"/>
      <c r="S119" s="42"/>
      <c r="T119" s="42"/>
      <c r="U119" s="42"/>
    </row>
    <row r="120" spans="1:21" s="78" customFormat="1" x14ac:dyDescent="0.2">
      <c r="A120" s="3"/>
      <c r="E120" s="99"/>
      <c r="F120" s="99"/>
      <c r="G120" s="99"/>
      <c r="H120" s="99"/>
      <c r="I120" s="99"/>
      <c r="J120" s="151"/>
      <c r="K120" s="98"/>
      <c r="L120" s="98"/>
      <c r="M120" s="82"/>
      <c r="N120" s="81"/>
      <c r="O120" s="81"/>
      <c r="P120" s="81"/>
      <c r="Q120" s="42"/>
      <c r="R120" s="42"/>
      <c r="S120" s="42"/>
      <c r="T120" s="42"/>
      <c r="U120" s="42"/>
    </row>
    <row r="121" spans="1:21" s="78" customFormat="1" x14ac:dyDescent="0.2">
      <c r="A121" s="3"/>
      <c r="E121" s="99"/>
      <c r="F121" s="99"/>
      <c r="G121" s="99"/>
      <c r="H121" s="99"/>
      <c r="I121" s="99"/>
      <c r="J121" s="151"/>
      <c r="K121" s="98"/>
      <c r="L121" s="98"/>
      <c r="M121" s="82"/>
      <c r="N121" s="81"/>
      <c r="O121" s="81"/>
      <c r="P121" s="81"/>
      <c r="Q121" s="42"/>
      <c r="R121" s="42"/>
      <c r="S121" s="42"/>
      <c r="T121" s="42"/>
      <c r="U121" s="42"/>
    </row>
    <row r="122" spans="1:21" s="78" customFormat="1" x14ac:dyDescent="0.2">
      <c r="A122" s="3"/>
      <c r="E122" s="99"/>
      <c r="F122" s="99"/>
      <c r="G122" s="99"/>
      <c r="H122" s="99"/>
      <c r="I122" s="99"/>
      <c r="J122" s="151"/>
      <c r="K122" s="98"/>
      <c r="L122" s="98"/>
      <c r="M122" s="82"/>
      <c r="N122" s="81"/>
      <c r="O122" s="81"/>
      <c r="P122" s="81"/>
      <c r="Q122" s="42"/>
      <c r="R122" s="42"/>
      <c r="S122" s="42"/>
      <c r="T122" s="42"/>
      <c r="U122" s="42"/>
    </row>
    <row r="123" spans="1:21" s="78" customFormat="1" x14ac:dyDescent="0.2">
      <c r="A123" s="3"/>
      <c r="E123" s="99"/>
      <c r="F123" s="99"/>
      <c r="G123" s="99"/>
      <c r="H123" s="99"/>
      <c r="I123" s="99"/>
      <c r="J123" s="151"/>
      <c r="K123" s="98"/>
      <c r="L123" s="98"/>
      <c r="M123" s="82"/>
      <c r="N123" s="81"/>
      <c r="O123" s="81"/>
      <c r="P123" s="81"/>
      <c r="Q123" s="42"/>
      <c r="R123" s="42"/>
      <c r="S123" s="42"/>
      <c r="T123" s="42"/>
      <c r="U123" s="42"/>
    </row>
    <row r="124" spans="1:21" s="78" customFormat="1" x14ac:dyDescent="0.2">
      <c r="A124" s="3"/>
      <c r="E124" s="99"/>
      <c r="F124" s="99"/>
      <c r="G124" s="99"/>
      <c r="H124" s="99"/>
      <c r="I124" s="99"/>
      <c r="J124" s="98"/>
      <c r="K124" s="98"/>
      <c r="L124" s="98"/>
      <c r="M124" s="82"/>
      <c r="N124" s="81"/>
      <c r="O124" s="81"/>
      <c r="P124" s="81"/>
      <c r="Q124" s="42"/>
      <c r="R124" s="42"/>
      <c r="S124" s="42"/>
      <c r="T124" s="42"/>
      <c r="U124" s="42"/>
    </row>
    <row r="125" spans="1:21" s="78" customFormat="1" x14ac:dyDescent="0.2">
      <c r="A125" s="3"/>
      <c r="E125" s="99"/>
      <c r="F125" s="99"/>
      <c r="G125" s="99"/>
      <c r="H125" s="99"/>
      <c r="I125" s="99"/>
      <c r="J125" s="98"/>
      <c r="K125" s="98"/>
      <c r="L125" s="98"/>
      <c r="M125" s="82"/>
      <c r="N125" s="81"/>
      <c r="O125" s="81"/>
      <c r="P125" s="81"/>
      <c r="Q125" s="42"/>
      <c r="R125" s="42"/>
      <c r="S125" s="42"/>
      <c r="T125" s="42"/>
      <c r="U125" s="42"/>
    </row>
    <row r="126" spans="1:21" s="78" customFormat="1" x14ac:dyDescent="0.2">
      <c r="A126" s="3"/>
      <c r="E126" s="99"/>
      <c r="F126" s="99"/>
      <c r="G126" s="99"/>
      <c r="H126" s="99"/>
      <c r="I126" s="99"/>
      <c r="J126" s="98"/>
      <c r="K126" s="98"/>
      <c r="L126" s="98"/>
      <c r="M126" s="82"/>
      <c r="N126" s="81"/>
      <c r="O126" s="81"/>
      <c r="P126" s="81"/>
      <c r="Q126" s="42"/>
      <c r="R126" s="42"/>
      <c r="S126" s="42"/>
      <c r="T126" s="42"/>
      <c r="U126" s="42"/>
    </row>
    <row r="127" spans="1:21" s="78" customFormat="1" x14ac:dyDescent="0.2">
      <c r="A127" s="3"/>
      <c r="E127" s="99"/>
      <c r="F127" s="99"/>
      <c r="G127" s="99"/>
      <c r="H127" s="99"/>
      <c r="I127" s="99"/>
      <c r="J127" s="98"/>
      <c r="K127" s="98"/>
      <c r="L127" s="98"/>
      <c r="M127" s="82"/>
      <c r="N127" s="81"/>
      <c r="O127" s="81"/>
      <c r="P127" s="81"/>
      <c r="Q127" s="42"/>
      <c r="R127" s="42"/>
      <c r="S127" s="42"/>
      <c r="T127" s="42"/>
      <c r="U127" s="42"/>
    </row>
    <row r="128" spans="1:21" s="78" customFormat="1" x14ac:dyDescent="0.2">
      <c r="A128" s="3"/>
      <c r="E128" s="99"/>
      <c r="F128" s="99"/>
      <c r="G128" s="99"/>
      <c r="H128" s="99"/>
      <c r="I128" s="99"/>
      <c r="J128" s="98"/>
      <c r="K128" s="98"/>
      <c r="L128" s="98"/>
      <c r="M128" s="82"/>
      <c r="N128" s="81"/>
      <c r="O128" s="81"/>
      <c r="P128" s="81"/>
      <c r="Q128" s="42"/>
      <c r="R128" s="42"/>
      <c r="S128" s="42"/>
      <c r="T128" s="42"/>
      <c r="U128" s="42"/>
    </row>
    <row r="129" spans="1:21" s="78" customFormat="1" x14ac:dyDescent="0.2">
      <c r="A129" s="3"/>
      <c r="E129" s="99"/>
      <c r="F129" s="99"/>
      <c r="G129" s="99"/>
      <c r="H129" s="99"/>
      <c r="I129" s="99"/>
      <c r="J129" s="98"/>
      <c r="K129" s="98"/>
      <c r="L129" s="98"/>
      <c r="M129" s="82"/>
      <c r="N129" s="81"/>
      <c r="O129" s="81"/>
      <c r="P129" s="81"/>
      <c r="Q129" s="42"/>
      <c r="R129" s="42"/>
      <c r="S129" s="42"/>
      <c r="T129" s="42"/>
      <c r="U129" s="42"/>
    </row>
    <row r="130" spans="1:21" s="78" customFormat="1" x14ac:dyDescent="0.2">
      <c r="A130" s="3"/>
      <c r="E130" s="99"/>
      <c r="F130" s="99"/>
      <c r="G130" s="99"/>
      <c r="H130" s="99"/>
      <c r="I130" s="99"/>
      <c r="J130" s="98"/>
      <c r="K130" s="98"/>
      <c r="L130" s="98"/>
      <c r="M130" s="82"/>
      <c r="N130" s="81"/>
      <c r="O130" s="81"/>
      <c r="P130" s="81"/>
      <c r="Q130" s="42"/>
      <c r="R130" s="42"/>
      <c r="S130" s="42"/>
      <c r="T130" s="42"/>
      <c r="U130" s="42"/>
    </row>
    <row r="131" spans="1:21" s="78" customFormat="1" x14ac:dyDescent="0.2">
      <c r="A131" s="3"/>
      <c r="E131" s="99"/>
      <c r="F131" s="99"/>
      <c r="G131" s="99"/>
      <c r="H131" s="99"/>
      <c r="I131" s="99"/>
      <c r="J131" s="98"/>
      <c r="K131" s="98"/>
      <c r="L131" s="98"/>
      <c r="M131" s="82"/>
      <c r="N131" s="81"/>
      <c r="O131" s="81"/>
      <c r="P131" s="81"/>
      <c r="Q131" s="42"/>
      <c r="R131" s="42"/>
      <c r="S131" s="42"/>
      <c r="T131" s="42"/>
      <c r="U131" s="42"/>
    </row>
    <row r="132" spans="1:21" s="78" customFormat="1" x14ac:dyDescent="0.2">
      <c r="A132" s="3"/>
      <c r="E132" s="99"/>
      <c r="F132" s="99"/>
      <c r="G132" s="99"/>
      <c r="H132" s="99"/>
      <c r="I132" s="99"/>
      <c r="J132" s="98"/>
      <c r="K132" s="98"/>
      <c r="L132" s="98"/>
      <c r="M132" s="82"/>
      <c r="N132" s="81"/>
      <c r="O132" s="81"/>
      <c r="P132" s="81"/>
      <c r="Q132" s="42"/>
      <c r="R132" s="42"/>
      <c r="S132" s="42"/>
      <c r="T132" s="42"/>
      <c r="U132" s="42"/>
    </row>
    <row r="133" spans="1:21" s="78" customFormat="1" x14ac:dyDescent="0.2">
      <c r="A133" s="3"/>
      <c r="E133" s="99"/>
      <c r="F133" s="99"/>
      <c r="G133" s="99"/>
      <c r="H133" s="99"/>
      <c r="I133" s="99"/>
      <c r="J133" s="98"/>
      <c r="K133" s="98"/>
      <c r="L133" s="98"/>
      <c r="M133" s="82"/>
      <c r="N133" s="81"/>
      <c r="O133" s="81"/>
      <c r="P133" s="81"/>
      <c r="Q133" s="42"/>
      <c r="R133" s="42"/>
      <c r="S133" s="42"/>
      <c r="T133" s="42"/>
      <c r="U133" s="42"/>
    </row>
    <row r="134" spans="1:21" s="78" customFormat="1" x14ac:dyDescent="0.2">
      <c r="A134" s="3"/>
      <c r="E134" s="99"/>
      <c r="F134" s="99"/>
      <c r="G134" s="99"/>
      <c r="H134" s="99"/>
      <c r="I134" s="99"/>
      <c r="J134" s="98"/>
      <c r="K134" s="98"/>
      <c r="L134" s="98"/>
      <c r="M134" s="82"/>
      <c r="N134" s="81"/>
      <c r="O134" s="81"/>
      <c r="P134" s="81"/>
      <c r="Q134" s="42"/>
      <c r="R134" s="42"/>
      <c r="S134" s="42"/>
      <c r="T134" s="42"/>
      <c r="U134" s="42"/>
    </row>
    <row r="135" spans="1:21" s="78" customFormat="1" x14ac:dyDescent="0.2">
      <c r="A135" s="3"/>
      <c r="E135" s="99"/>
      <c r="F135" s="99"/>
      <c r="G135" s="99"/>
      <c r="H135" s="99"/>
      <c r="I135" s="99"/>
      <c r="J135" s="98"/>
      <c r="K135" s="98"/>
      <c r="L135" s="98"/>
      <c r="M135" s="82"/>
      <c r="N135" s="81"/>
      <c r="O135" s="81"/>
      <c r="P135" s="81"/>
      <c r="Q135" s="42"/>
      <c r="R135" s="42"/>
      <c r="S135" s="42"/>
      <c r="T135" s="42"/>
      <c r="U135" s="42"/>
    </row>
    <row r="136" spans="1:21" s="78" customFormat="1" x14ac:dyDescent="0.2">
      <c r="A136" s="3"/>
      <c r="E136" s="99"/>
      <c r="F136" s="99"/>
      <c r="G136" s="99"/>
      <c r="H136" s="99"/>
      <c r="I136" s="3"/>
      <c r="J136" s="98"/>
      <c r="K136" s="98"/>
      <c r="L136" s="98"/>
      <c r="M136" s="82"/>
      <c r="N136" s="81"/>
      <c r="O136" s="81"/>
      <c r="P136" s="81"/>
      <c r="Q136" s="42"/>
      <c r="R136" s="42"/>
      <c r="S136" s="42"/>
      <c r="T136" s="42"/>
      <c r="U136" s="42"/>
    </row>
    <row r="137" spans="1:21" s="78" customFormat="1" x14ac:dyDescent="0.2">
      <c r="A137" s="3"/>
      <c r="E137" s="99"/>
      <c r="F137" s="99"/>
      <c r="G137" s="99"/>
      <c r="H137" s="99"/>
      <c r="I137" s="3"/>
      <c r="J137" s="98"/>
      <c r="K137" s="98"/>
      <c r="L137" s="98"/>
      <c r="M137" s="82"/>
      <c r="N137" s="81"/>
      <c r="O137" s="81"/>
      <c r="P137" s="81"/>
      <c r="Q137" s="42"/>
      <c r="R137" s="42"/>
      <c r="S137" s="42"/>
      <c r="T137" s="42"/>
      <c r="U137" s="42"/>
    </row>
    <row r="138" spans="1:21" s="78" customFormat="1" x14ac:dyDescent="0.2">
      <c r="A138" s="3"/>
      <c r="E138" s="99"/>
      <c r="F138" s="99"/>
      <c r="G138" s="99"/>
      <c r="H138" s="99"/>
      <c r="I138" s="3"/>
      <c r="J138" s="98"/>
      <c r="K138" s="98"/>
      <c r="L138" s="98"/>
      <c r="M138" s="82"/>
      <c r="N138" s="81"/>
      <c r="O138" s="81"/>
      <c r="P138" s="81"/>
      <c r="Q138" s="42"/>
      <c r="R138" s="42"/>
      <c r="S138" s="42"/>
      <c r="T138" s="42"/>
      <c r="U138" s="42"/>
    </row>
    <row r="139" spans="1:21" s="78" customFormat="1" x14ac:dyDescent="0.2">
      <c r="A139" s="3"/>
      <c r="E139" s="99"/>
      <c r="F139" s="99"/>
      <c r="G139" s="99"/>
      <c r="H139" s="99"/>
      <c r="I139" s="3"/>
      <c r="J139" s="98"/>
      <c r="K139" s="98"/>
      <c r="L139" s="98"/>
      <c r="M139" s="82"/>
      <c r="N139" s="81"/>
      <c r="O139" s="81"/>
      <c r="P139" s="81"/>
      <c r="Q139" s="42"/>
      <c r="R139" s="42"/>
      <c r="S139" s="42"/>
      <c r="T139" s="42"/>
      <c r="U139" s="42"/>
    </row>
    <row r="140" spans="1:21" s="78" customFormat="1" x14ac:dyDescent="0.2">
      <c r="A140" s="3"/>
      <c r="E140" s="99"/>
      <c r="F140" s="99"/>
      <c r="G140" s="99"/>
      <c r="H140" s="99"/>
      <c r="I140" s="3"/>
      <c r="J140" s="98"/>
      <c r="K140" s="98"/>
      <c r="L140" s="98"/>
      <c r="M140" s="82"/>
      <c r="N140" s="81"/>
      <c r="O140" s="81"/>
      <c r="P140" s="81"/>
      <c r="Q140" s="42"/>
      <c r="R140" s="42"/>
      <c r="S140" s="42"/>
      <c r="T140" s="42"/>
      <c r="U140" s="42"/>
    </row>
    <row r="141" spans="1:21" s="78" customFormat="1" x14ac:dyDescent="0.2">
      <c r="A141" s="3"/>
      <c r="E141" s="99"/>
      <c r="F141" s="99"/>
      <c r="G141" s="99"/>
      <c r="H141" s="99"/>
      <c r="I141" s="3"/>
      <c r="J141" s="98"/>
      <c r="K141" s="98"/>
      <c r="L141" s="98"/>
      <c r="M141" s="82"/>
      <c r="N141" s="81"/>
      <c r="O141" s="81"/>
      <c r="P141" s="81"/>
      <c r="Q141" s="42"/>
      <c r="R141" s="42"/>
      <c r="S141" s="42"/>
      <c r="T141" s="42"/>
      <c r="U141" s="42"/>
    </row>
    <row r="142" spans="1:21" s="78" customFormat="1" x14ac:dyDescent="0.2">
      <c r="A142" s="3"/>
      <c r="E142" s="99"/>
      <c r="F142" s="99"/>
      <c r="G142" s="99"/>
      <c r="H142" s="99"/>
      <c r="I142" s="3"/>
      <c r="J142" s="98"/>
      <c r="K142" s="98"/>
      <c r="L142" s="98"/>
      <c r="M142" s="82"/>
      <c r="N142" s="81"/>
      <c r="O142" s="81"/>
      <c r="P142" s="81"/>
      <c r="Q142" s="42"/>
      <c r="R142" s="42"/>
      <c r="S142" s="42"/>
      <c r="T142" s="42"/>
      <c r="U142" s="42"/>
    </row>
    <row r="143" spans="1:21" s="78" customFormat="1" x14ac:dyDescent="0.2">
      <c r="A143" s="3"/>
      <c r="E143" s="99"/>
      <c r="F143" s="99"/>
      <c r="G143" s="99"/>
      <c r="H143" s="99"/>
      <c r="I143" s="3"/>
      <c r="J143" s="98"/>
      <c r="K143" s="98"/>
      <c r="L143" s="98"/>
      <c r="M143" s="82"/>
      <c r="N143" s="81"/>
      <c r="O143" s="81"/>
      <c r="P143" s="81"/>
      <c r="Q143" s="42"/>
      <c r="R143" s="42"/>
      <c r="S143" s="42"/>
      <c r="T143" s="42"/>
      <c r="U143" s="42"/>
    </row>
    <row r="144" spans="1:21" s="78" customFormat="1" x14ac:dyDescent="0.2">
      <c r="A144" s="3"/>
      <c r="E144" s="99"/>
      <c r="F144" s="99"/>
      <c r="G144" s="99"/>
      <c r="H144" s="99"/>
      <c r="I144" s="3"/>
      <c r="J144" s="98"/>
      <c r="K144" s="98"/>
      <c r="L144" s="98"/>
      <c r="M144" s="82"/>
      <c r="N144" s="81"/>
      <c r="O144" s="81"/>
      <c r="P144" s="81"/>
      <c r="Q144" s="42"/>
      <c r="R144" s="42"/>
      <c r="S144" s="42"/>
      <c r="T144" s="42"/>
      <c r="U144" s="42"/>
    </row>
    <row r="145" spans="1:21" s="78" customFormat="1" x14ac:dyDescent="0.2">
      <c r="A145" s="3"/>
      <c r="E145" s="99"/>
      <c r="F145" s="99"/>
      <c r="G145" s="99"/>
      <c r="H145" s="99"/>
      <c r="I145" s="3"/>
      <c r="J145" s="98"/>
      <c r="K145" s="98"/>
      <c r="L145" s="98"/>
      <c r="M145" s="82"/>
      <c r="N145" s="81"/>
      <c r="O145" s="81"/>
      <c r="P145" s="81"/>
      <c r="Q145" s="42"/>
      <c r="R145" s="42"/>
      <c r="S145" s="42"/>
      <c r="T145" s="42"/>
      <c r="U145" s="42"/>
    </row>
    <row r="146" spans="1:21" s="78" customFormat="1" x14ac:dyDescent="0.2">
      <c r="A146" s="3"/>
      <c r="E146" s="99"/>
      <c r="F146" s="99"/>
      <c r="G146" s="99"/>
      <c r="H146" s="99"/>
      <c r="I146" s="3"/>
      <c r="J146" s="98"/>
      <c r="K146" s="98"/>
      <c r="L146" s="98"/>
      <c r="M146" s="82"/>
      <c r="N146" s="81"/>
      <c r="O146" s="81"/>
      <c r="P146" s="81"/>
      <c r="Q146" s="42"/>
      <c r="R146" s="42"/>
      <c r="S146" s="42"/>
      <c r="T146" s="42"/>
      <c r="U146" s="42"/>
    </row>
    <row r="147" spans="1:21" s="78" customFormat="1" x14ac:dyDescent="0.2">
      <c r="A147" s="3"/>
      <c r="E147" s="99"/>
      <c r="F147" s="99"/>
      <c r="G147" s="99"/>
      <c r="H147" s="99"/>
      <c r="I147" s="3"/>
      <c r="J147" s="98"/>
      <c r="K147" s="98"/>
      <c r="L147" s="98"/>
      <c r="M147" s="82"/>
      <c r="N147" s="81"/>
      <c r="O147" s="81"/>
      <c r="P147" s="81"/>
      <c r="Q147" s="42"/>
      <c r="R147" s="42"/>
      <c r="S147" s="42"/>
      <c r="T147" s="42"/>
      <c r="U147" s="42"/>
    </row>
    <row r="148" spans="1:21" s="78" customFormat="1" x14ac:dyDescent="0.2">
      <c r="A148" s="3"/>
      <c r="E148" s="99"/>
      <c r="F148" s="99"/>
      <c r="G148" s="3"/>
      <c r="H148" s="3"/>
      <c r="I148" s="3"/>
      <c r="J148" s="98"/>
      <c r="K148" s="98"/>
      <c r="L148" s="98"/>
      <c r="M148" s="82"/>
      <c r="N148" s="81"/>
      <c r="O148" s="81"/>
      <c r="P148" s="81"/>
      <c r="Q148" s="42"/>
      <c r="R148" s="42"/>
      <c r="S148" s="42"/>
      <c r="T148" s="42"/>
      <c r="U148" s="42"/>
    </row>
    <row r="149" spans="1:21" s="78" customFormat="1" x14ac:dyDescent="0.2">
      <c r="A149" s="3"/>
      <c r="E149" s="99"/>
      <c r="F149" s="99"/>
      <c r="G149" s="3"/>
      <c r="H149" s="3"/>
      <c r="I149" s="3"/>
      <c r="J149" s="98"/>
      <c r="K149" s="98"/>
      <c r="L149" s="98"/>
      <c r="M149" s="82"/>
      <c r="N149" s="81"/>
      <c r="O149" s="81"/>
      <c r="P149" s="81"/>
      <c r="Q149" s="42"/>
      <c r="R149" s="42"/>
      <c r="S149" s="42"/>
      <c r="T149" s="42"/>
      <c r="U149" s="42"/>
    </row>
    <row r="150" spans="1:21" s="78" customFormat="1" x14ac:dyDescent="0.2">
      <c r="A150" s="3"/>
      <c r="E150" s="99"/>
      <c r="F150" s="99"/>
      <c r="G150" s="3"/>
      <c r="H150" s="3"/>
      <c r="I150" s="3"/>
      <c r="J150" s="98"/>
      <c r="K150" s="98"/>
      <c r="L150" s="98"/>
      <c r="M150" s="82"/>
      <c r="N150" s="81"/>
      <c r="O150" s="81"/>
      <c r="P150" s="81"/>
      <c r="Q150" s="42"/>
      <c r="R150" s="42"/>
      <c r="S150" s="42"/>
      <c r="T150" s="42"/>
      <c r="U150" s="42"/>
    </row>
    <row r="151" spans="1:21" s="78" customFormat="1" x14ac:dyDescent="0.2">
      <c r="A151" s="3"/>
      <c r="E151" s="99"/>
      <c r="F151" s="99"/>
      <c r="G151" s="3"/>
      <c r="H151" s="3"/>
      <c r="I151" s="3"/>
      <c r="J151" s="98"/>
      <c r="K151" s="98"/>
      <c r="L151" s="98"/>
      <c r="M151" s="82"/>
      <c r="N151" s="81"/>
      <c r="O151" s="81"/>
      <c r="P151" s="81"/>
      <c r="Q151" s="42"/>
      <c r="R151" s="42"/>
      <c r="S151" s="42"/>
      <c r="T151" s="42"/>
      <c r="U151" s="42"/>
    </row>
    <row r="152" spans="1:21" s="78" customFormat="1" x14ac:dyDescent="0.2">
      <c r="A152" s="3"/>
      <c r="E152" s="99"/>
      <c r="F152" s="99"/>
      <c r="G152" s="3"/>
      <c r="H152" s="3"/>
      <c r="I152" s="3"/>
      <c r="J152" s="98"/>
      <c r="K152" s="98"/>
      <c r="L152" s="98"/>
      <c r="M152" s="82"/>
      <c r="N152" s="81"/>
      <c r="O152" s="81"/>
      <c r="P152" s="81"/>
      <c r="Q152" s="42"/>
      <c r="R152" s="42"/>
      <c r="S152" s="42"/>
      <c r="T152" s="42"/>
      <c r="U152" s="42"/>
    </row>
    <row r="153" spans="1:21" s="78" customFormat="1" x14ac:dyDescent="0.2">
      <c r="A153" s="3"/>
      <c r="E153" s="99"/>
      <c r="F153" s="99"/>
      <c r="G153" s="3"/>
      <c r="H153" s="3"/>
      <c r="I153" s="3"/>
      <c r="J153" s="98"/>
      <c r="K153" s="98"/>
      <c r="L153" s="98"/>
      <c r="M153" s="82"/>
      <c r="N153" s="81"/>
      <c r="O153" s="81"/>
      <c r="P153" s="81"/>
      <c r="Q153" s="42"/>
      <c r="R153" s="42"/>
      <c r="S153" s="42"/>
      <c r="T153" s="42"/>
      <c r="U153" s="42"/>
    </row>
    <row r="154" spans="1:21" s="78" customFormat="1" x14ac:dyDescent="0.2">
      <c r="A154" s="3"/>
      <c r="E154" s="99"/>
      <c r="F154" s="99"/>
      <c r="G154" s="3"/>
      <c r="H154" s="3"/>
      <c r="I154" s="3"/>
      <c r="J154" s="98"/>
      <c r="K154" s="98"/>
      <c r="L154" s="98"/>
      <c r="M154" s="82"/>
      <c r="N154" s="81"/>
      <c r="O154" s="81"/>
      <c r="P154" s="81"/>
      <c r="Q154" s="42"/>
      <c r="R154" s="42"/>
      <c r="S154" s="42"/>
      <c r="T154" s="42"/>
      <c r="U154" s="42"/>
    </row>
    <row r="155" spans="1:21" s="78" customFormat="1" x14ac:dyDescent="0.2">
      <c r="A155" s="3"/>
      <c r="E155" s="99"/>
      <c r="F155" s="99"/>
      <c r="G155" s="3"/>
      <c r="H155" s="3"/>
      <c r="I155" s="3"/>
      <c r="J155" s="98"/>
      <c r="K155" s="98"/>
      <c r="L155" s="98"/>
      <c r="M155" s="82"/>
      <c r="N155" s="81"/>
      <c r="O155" s="81"/>
      <c r="P155" s="81"/>
      <c r="Q155" s="42"/>
      <c r="R155" s="42"/>
      <c r="S155" s="42"/>
      <c r="T155" s="42"/>
      <c r="U155" s="42"/>
    </row>
    <row r="156" spans="1:21" s="78" customFormat="1" x14ac:dyDescent="0.2">
      <c r="A156" s="3"/>
      <c r="E156" s="99"/>
      <c r="F156" s="99"/>
      <c r="G156" s="3"/>
      <c r="H156" s="3"/>
      <c r="I156" s="3"/>
      <c r="J156" s="98"/>
      <c r="K156" s="98"/>
      <c r="L156" s="98"/>
      <c r="M156" s="82"/>
      <c r="N156" s="81"/>
      <c r="O156" s="81"/>
      <c r="P156" s="81"/>
      <c r="Q156" s="42"/>
      <c r="R156" s="42"/>
      <c r="S156" s="42"/>
      <c r="T156" s="42"/>
      <c r="U156" s="42"/>
    </row>
    <row r="157" spans="1:21" s="78" customFormat="1" x14ac:dyDescent="0.2">
      <c r="A157" s="3"/>
      <c r="E157" s="99"/>
      <c r="F157" s="99"/>
      <c r="G157" s="3"/>
      <c r="H157" s="3"/>
      <c r="I157" s="3"/>
      <c r="J157" s="98"/>
      <c r="K157" s="98"/>
      <c r="L157" s="98"/>
      <c r="M157" s="82"/>
      <c r="N157" s="81"/>
      <c r="O157" s="81"/>
      <c r="P157" s="81"/>
      <c r="Q157" s="42"/>
      <c r="R157" s="42"/>
      <c r="S157" s="42"/>
      <c r="T157" s="42"/>
      <c r="U157" s="42"/>
    </row>
    <row r="158" spans="1:21" s="78" customFormat="1" x14ac:dyDescent="0.2">
      <c r="A158" s="3"/>
      <c r="E158" s="99"/>
      <c r="F158" s="99"/>
      <c r="G158" s="3"/>
      <c r="H158" s="3"/>
      <c r="I158" s="3"/>
      <c r="J158" s="98"/>
      <c r="K158" s="98"/>
      <c r="L158" s="98"/>
      <c r="M158" s="82"/>
      <c r="N158" s="81"/>
      <c r="O158" s="81"/>
      <c r="P158" s="81"/>
      <c r="Q158" s="42"/>
      <c r="R158" s="42"/>
      <c r="S158" s="42"/>
      <c r="T158" s="42"/>
      <c r="U158" s="42"/>
    </row>
    <row r="159" spans="1:21" s="78" customFormat="1" x14ac:dyDescent="0.2">
      <c r="A159" s="3"/>
      <c r="E159" s="99"/>
      <c r="F159" s="99"/>
      <c r="G159" s="3"/>
      <c r="H159" s="3"/>
      <c r="I159" s="3"/>
      <c r="J159" s="98"/>
      <c r="K159" s="98"/>
      <c r="L159" s="98"/>
      <c r="M159" s="82"/>
      <c r="N159" s="81"/>
      <c r="O159" s="81"/>
      <c r="P159" s="81"/>
      <c r="Q159" s="42"/>
      <c r="R159" s="42"/>
      <c r="S159" s="42"/>
      <c r="T159" s="42"/>
      <c r="U159" s="42"/>
    </row>
    <row r="160" spans="1:21" s="78" customFormat="1" x14ac:dyDescent="0.2">
      <c r="A160" s="3"/>
      <c r="E160" s="99"/>
      <c r="F160" s="90"/>
      <c r="G160" s="3"/>
      <c r="H160" s="3"/>
      <c r="I160" s="3"/>
      <c r="J160" s="98"/>
      <c r="K160" s="98"/>
      <c r="L160" s="98"/>
      <c r="M160" s="82"/>
      <c r="N160" s="81"/>
      <c r="O160" s="81"/>
      <c r="P160" s="81"/>
      <c r="Q160" s="42"/>
      <c r="R160" s="42"/>
      <c r="S160" s="42"/>
      <c r="T160" s="42"/>
      <c r="U160" s="42"/>
    </row>
    <row r="161" spans="1:17" x14ac:dyDescent="0.2">
      <c r="A161" s="3"/>
      <c r="B161" s="78"/>
      <c r="C161" s="78"/>
      <c r="D161" s="78"/>
      <c r="E161" s="99"/>
      <c r="F161" s="3"/>
      <c r="G161" s="3"/>
      <c r="H161" s="3"/>
      <c r="I161" s="3"/>
      <c r="J161" s="98"/>
      <c r="K161" s="98"/>
      <c r="L161" s="98"/>
      <c r="Q161" s="42"/>
    </row>
    <row r="162" spans="1:17" x14ac:dyDescent="0.2">
      <c r="A162" s="3"/>
      <c r="B162" s="78"/>
      <c r="C162" s="78"/>
      <c r="D162" s="78"/>
      <c r="E162" s="99"/>
      <c r="F162" s="3"/>
      <c r="G162" s="3"/>
      <c r="H162" s="3"/>
      <c r="I162" s="3"/>
      <c r="J162" s="98"/>
      <c r="K162" s="98"/>
      <c r="L162" s="98"/>
      <c r="Q162" s="42"/>
    </row>
    <row r="163" spans="1:17" x14ac:dyDescent="0.2">
      <c r="A163" s="3"/>
      <c r="B163" s="43"/>
      <c r="C163" s="43"/>
      <c r="D163" s="43"/>
      <c r="E163" s="99"/>
      <c r="F163" s="3"/>
      <c r="G163" s="3"/>
      <c r="H163" s="3"/>
      <c r="I163" s="3"/>
      <c r="Q163" s="42"/>
    </row>
    <row r="164" spans="1:17" x14ac:dyDescent="0.2">
      <c r="A164" s="3"/>
      <c r="B164" s="43"/>
      <c r="C164" s="43"/>
      <c r="D164" s="43"/>
      <c r="E164" s="99"/>
      <c r="F164" s="3"/>
      <c r="G164" s="3"/>
      <c r="H164" s="3"/>
      <c r="I164" s="3"/>
      <c r="Q164" s="42"/>
    </row>
    <row r="165" spans="1:17" x14ac:dyDescent="0.2">
      <c r="A165" s="3"/>
      <c r="E165" s="99"/>
      <c r="F165" s="3"/>
      <c r="G165" s="3"/>
      <c r="H165" s="3"/>
      <c r="I165" s="3"/>
      <c r="Q165" s="42"/>
    </row>
    <row r="166" spans="1:17" x14ac:dyDescent="0.2">
      <c r="A166" s="3"/>
      <c r="E166" s="3"/>
      <c r="F166" s="3"/>
      <c r="G166" s="3"/>
      <c r="H166" s="3"/>
      <c r="I166" s="3"/>
      <c r="Q166" s="42"/>
    </row>
    <row r="167" spans="1:17" x14ac:dyDescent="0.2">
      <c r="A167" s="3"/>
      <c r="E167" s="3"/>
      <c r="F167" s="3"/>
      <c r="G167" s="3"/>
      <c r="H167" s="3"/>
      <c r="I167" s="3"/>
      <c r="Q167" s="42"/>
    </row>
    <row r="168" spans="1:17" x14ac:dyDescent="0.2">
      <c r="A168" s="3"/>
      <c r="E168" s="3"/>
      <c r="F168" s="3"/>
      <c r="G168" s="3"/>
      <c r="H168" s="3"/>
      <c r="I168" s="3"/>
      <c r="Q168" s="42"/>
    </row>
    <row r="169" spans="1:17" x14ac:dyDescent="0.2">
      <c r="A169" s="3"/>
      <c r="E169" s="3"/>
      <c r="F169" s="3"/>
      <c r="G169" s="3"/>
      <c r="H169" s="3"/>
      <c r="I169" s="3"/>
      <c r="Q169" s="42"/>
    </row>
    <row r="170" spans="1:17" x14ac:dyDescent="0.2">
      <c r="A170" s="3"/>
      <c r="E170" s="3"/>
      <c r="F170" s="3"/>
      <c r="G170" s="3"/>
      <c r="H170" s="3"/>
      <c r="I170" s="3"/>
      <c r="Q170" s="42"/>
    </row>
    <row r="171" spans="1:17" x14ac:dyDescent="0.2">
      <c r="A171" s="3"/>
      <c r="E171" s="3"/>
      <c r="F171" s="3"/>
      <c r="G171" s="3"/>
      <c r="H171" s="3"/>
      <c r="I171" s="3"/>
      <c r="Q171" s="42"/>
    </row>
    <row r="172" spans="1:17" x14ac:dyDescent="0.2">
      <c r="A172" s="3"/>
      <c r="E172" s="3"/>
      <c r="F172" s="3"/>
      <c r="Q172" s="42"/>
    </row>
    <row r="173" spans="1:17" x14ac:dyDescent="0.2">
      <c r="A173" s="3"/>
      <c r="D173" s="82"/>
      <c r="E173" s="82"/>
      <c r="F173" s="3"/>
    </row>
    <row r="174" spans="1:17" x14ac:dyDescent="0.2">
      <c r="D174" s="82"/>
      <c r="E174" s="82"/>
    </row>
    <row r="175" spans="1:17" x14ac:dyDescent="0.2">
      <c r="D175" s="82"/>
      <c r="E175" s="82"/>
    </row>
    <row r="176" spans="1:17" x14ac:dyDescent="0.2">
      <c r="D176" s="3"/>
      <c r="E176" s="3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499984740745262"/>
  </sheetPr>
  <dimension ref="A1:AA178"/>
  <sheetViews>
    <sheetView showGridLines="0" zoomScaleNormal="100" zoomScaleSheetLayoutView="100" workbookViewId="0">
      <selection activeCell="O19" sqref="O19"/>
    </sheetView>
  </sheetViews>
  <sheetFormatPr baseColWidth="10" defaultRowHeight="12.75" x14ac:dyDescent="0.2"/>
  <cols>
    <col min="1" max="1" width="1.85546875" style="52" customWidth="1"/>
    <col min="2" max="2" width="13" style="52" customWidth="1"/>
    <col min="3" max="8" width="10.7109375" style="52" customWidth="1"/>
    <col min="9" max="11" width="10.85546875" style="52" customWidth="1"/>
    <col min="12" max="12" width="1.85546875" style="52" customWidth="1"/>
    <col min="13" max="13" width="11.42578125" style="147"/>
    <col min="14" max="15" width="15.5703125" style="81" customWidth="1"/>
    <col min="16" max="17" width="11.42578125" style="81"/>
    <col min="18" max="18" width="11.42578125" style="42"/>
    <col min="19" max="27" width="11.42578125" style="81"/>
    <col min="28" max="16384" width="11.42578125" style="43"/>
  </cols>
  <sheetData>
    <row r="1" spans="1:18" ht="30.75" customHeight="1" x14ac:dyDescent="0.2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137"/>
      <c r="N1" s="80" t="s">
        <v>62</v>
      </c>
      <c r="O1" s="80"/>
      <c r="P1" s="80"/>
      <c r="Q1" s="42"/>
    </row>
    <row r="2" spans="1:18" x14ac:dyDescent="0.2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139"/>
      <c r="N2" s="306">
        <v>23048937.239999995</v>
      </c>
      <c r="O2" s="107">
        <v>42736</v>
      </c>
      <c r="P2" s="308"/>
      <c r="Q2" s="42"/>
    </row>
    <row r="3" spans="1:18" x14ac:dyDescent="0.2">
      <c r="A3" s="44"/>
      <c r="B3" s="45"/>
      <c r="C3" s="45"/>
      <c r="D3" s="45"/>
      <c r="E3" s="45"/>
      <c r="F3" s="45"/>
      <c r="G3" s="45"/>
      <c r="H3" s="45"/>
      <c r="I3" s="45"/>
      <c r="J3" s="45"/>
      <c r="K3" s="45"/>
      <c r="L3" s="139"/>
      <c r="N3" s="306">
        <v>31153975.739999995</v>
      </c>
      <c r="O3" s="107">
        <v>42767</v>
      </c>
      <c r="P3" s="308"/>
      <c r="Q3" s="42"/>
    </row>
    <row r="4" spans="1:18" x14ac:dyDescent="0.2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140"/>
      <c r="N4" s="306">
        <v>29355197.639999997</v>
      </c>
      <c r="O4" s="107">
        <v>42795</v>
      </c>
      <c r="P4" s="308"/>
      <c r="Q4" s="42"/>
    </row>
    <row r="5" spans="1:18" x14ac:dyDescent="0.2">
      <c r="A5" s="44"/>
      <c r="B5" s="45"/>
      <c r="C5" s="45"/>
      <c r="D5" s="45"/>
      <c r="E5" s="45"/>
      <c r="F5" s="45"/>
      <c r="G5" s="45"/>
      <c r="H5" s="45"/>
      <c r="I5" s="45"/>
      <c r="J5" s="45"/>
      <c r="K5" s="45"/>
      <c r="L5" s="140"/>
      <c r="N5" s="306">
        <v>26208651.629999992</v>
      </c>
      <c r="O5" s="107">
        <v>42826</v>
      </c>
      <c r="P5" s="308"/>
      <c r="Q5" s="42"/>
    </row>
    <row r="6" spans="1:18" x14ac:dyDescent="0.2">
      <c r="A6" s="44"/>
      <c r="B6" s="45"/>
      <c r="C6" s="45"/>
      <c r="D6" s="45"/>
      <c r="E6" s="45"/>
      <c r="F6" s="45"/>
      <c r="G6" s="45"/>
      <c r="H6" s="45"/>
      <c r="I6" s="45"/>
      <c r="J6" s="45"/>
      <c r="K6" s="45"/>
      <c r="L6" s="140"/>
      <c r="N6" s="306">
        <v>29997963.45999999</v>
      </c>
      <c r="O6" s="107">
        <v>42856</v>
      </c>
      <c r="P6" s="308"/>
      <c r="Q6" s="42"/>
    </row>
    <row r="7" spans="1:18" x14ac:dyDescent="0.2">
      <c r="A7" s="44"/>
      <c r="B7" s="45"/>
      <c r="C7" s="363" t="s">
        <v>63</v>
      </c>
      <c r="D7" s="363"/>
      <c r="E7" s="363"/>
      <c r="F7" s="363"/>
      <c r="G7" s="363"/>
      <c r="H7" s="363"/>
      <c r="I7" s="363"/>
      <c r="J7" s="363"/>
      <c r="K7" s="363"/>
      <c r="L7" s="365"/>
      <c r="N7" s="306">
        <v>33597685.290000014</v>
      </c>
      <c r="O7" s="107">
        <v>42887</v>
      </c>
      <c r="P7" s="308"/>
      <c r="Q7" s="42"/>
    </row>
    <row r="8" spans="1:18" x14ac:dyDescent="0.2">
      <c r="A8" s="44"/>
      <c r="B8" s="45"/>
      <c r="C8" s="348" t="s">
        <v>237</v>
      </c>
      <c r="D8" s="348"/>
      <c r="E8" s="348"/>
      <c r="F8" s="348"/>
      <c r="G8" s="348"/>
      <c r="H8" s="348"/>
      <c r="I8" s="348"/>
      <c r="J8" s="348"/>
      <c r="K8" s="348"/>
      <c r="L8" s="140"/>
      <c r="N8" s="306">
        <v>27247064.410000004</v>
      </c>
      <c r="O8" s="107">
        <v>42917</v>
      </c>
      <c r="P8" s="308"/>
      <c r="Q8" s="42"/>
    </row>
    <row r="9" spans="1:18" x14ac:dyDescent="0.2">
      <c r="A9" s="44"/>
      <c r="B9" s="45"/>
      <c r="C9" s="50"/>
      <c r="D9" s="50"/>
      <c r="E9" s="50"/>
      <c r="F9" s="50"/>
      <c r="G9" s="50"/>
      <c r="H9" s="50"/>
      <c r="I9" s="45"/>
      <c r="J9" s="45"/>
      <c r="K9" s="20"/>
      <c r="L9" s="140"/>
      <c r="N9" s="306">
        <v>27142563.469999995</v>
      </c>
      <c r="O9" s="107">
        <v>42948</v>
      </c>
      <c r="P9" s="308"/>
      <c r="Q9" s="42"/>
    </row>
    <row r="10" spans="1:18" ht="15.75" customHeight="1" x14ac:dyDescent="0.2">
      <c r="A10" s="44"/>
      <c r="C10" s="358" t="s">
        <v>30</v>
      </c>
      <c r="D10" s="358"/>
      <c r="E10" s="358"/>
      <c r="F10" s="358"/>
      <c r="G10" s="358"/>
      <c r="H10" s="358"/>
      <c r="I10" s="364" t="s">
        <v>227</v>
      </c>
      <c r="J10" s="364" t="s">
        <v>233</v>
      </c>
      <c r="K10" s="364" t="s">
        <v>234</v>
      </c>
      <c r="L10" s="140"/>
      <c r="M10" s="81"/>
      <c r="N10" s="306">
        <v>25013200.930000018</v>
      </c>
      <c r="O10" s="107">
        <v>42979</v>
      </c>
      <c r="P10" s="308"/>
      <c r="Q10" s="42"/>
    </row>
    <row r="11" spans="1:18" x14ac:dyDescent="0.2">
      <c r="A11" s="44"/>
      <c r="C11" s="53">
        <v>2017</v>
      </c>
      <c r="D11" s="53">
        <v>2018</v>
      </c>
      <c r="E11" s="53">
        <v>2019</v>
      </c>
      <c r="F11" s="53">
        <v>2020</v>
      </c>
      <c r="G11" s="53">
        <v>2021</v>
      </c>
      <c r="H11" s="53">
        <v>2022</v>
      </c>
      <c r="I11" s="364"/>
      <c r="J11" s="364"/>
      <c r="K11" s="364"/>
      <c r="L11" s="140"/>
      <c r="M11" s="81"/>
      <c r="N11" s="306">
        <v>26225113.430000003</v>
      </c>
      <c r="O11" s="107">
        <v>43009</v>
      </c>
      <c r="P11" s="308">
        <v>27.899035324</v>
      </c>
      <c r="Q11" s="42"/>
    </row>
    <row r="12" spans="1:18" ht="12" customHeight="1" x14ac:dyDescent="0.2">
      <c r="A12" s="44"/>
      <c r="C12" s="50"/>
      <c r="D12" s="50"/>
      <c r="E12" s="50"/>
      <c r="F12" s="50"/>
      <c r="G12" s="50"/>
      <c r="H12" s="50"/>
      <c r="I12" s="50"/>
      <c r="J12" s="50"/>
      <c r="K12" s="50"/>
      <c r="L12" s="140"/>
      <c r="M12" s="81"/>
      <c r="N12" s="306">
        <v>25710956.690000009</v>
      </c>
      <c r="O12" s="107">
        <v>43040</v>
      </c>
      <c r="P12" s="308">
        <v>27.700119084545456</v>
      </c>
      <c r="Q12" s="42"/>
    </row>
    <row r="13" spans="1:18" x14ac:dyDescent="0.2">
      <c r="A13" s="44"/>
      <c r="B13" s="3" t="s">
        <v>46</v>
      </c>
      <c r="C13" s="100">
        <v>23048.937239999996</v>
      </c>
      <c r="D13" s="100">
        <v>28591.448459999996</v>
      </c>
      <c r="E13" s="100">
        <v>41774.638689999992</v>
      </c>
      <c r="F13" s="100">
        <v>33928.144080000013</v>
      </c>
      <c r="G13" s="100">
        <v>26935.559109999987</v>
      </c>
      <c r="H13" s="100">
        <v>43707.589750000014</v>
      </c>
      <c r="I13" s="55">
        <v>62.267245211083463</v>
      </c>
      <c r="J13" s="55">
        <v>162.26724521108346</v>
      </c>
      <c r="K13" s="55">
        <v>-20.609983715914538</v>
      </c>
      <c r="L13" s="140"/>
      <c r="M13" s="81">
        <v>1</v>
      </c>
      <c r="N13" s="306">
        <v>26600184.480000004</v>
      </c>
      <c r="O13" s="107">
        <v>43070</v>
      </c>
      <c r="P13" s="308">
        <v>27.608457867500004</v>
      </c>
      <c r="Q13" s="99"/>
      <c r="R13" s="99"/>
    </row>
    <row r="14" spans="1:18" x14ac:dyDescent="0.2">
      <c r="A14" s="44"/>
      <c r="B14" s="3" t="s">
        <v>47</v>
      </c>
      <c r="C14" s="100">
        <v>31153.975739999994</v>
      </c>
      <c r="D14" s="100">
        <v>27041.401779999997</v>
      </c>
      <c r="E14" s="100">
        <v>34507.320610000017</v>
      </c>
      <c r="F14" s="100">
        <v>28585.10262999999</v>
      </c>
      <c r="G14" s="100">
        <v>31442.812650000011</v>
      </c>
      <c r="H14" s="100">
        <v>42752.103389999989</v>
      </c>
      <c r="I14" s="55">
        <v>35.967808814966105</v>
      </c>
      <c r="J14" s="55">
        <v>135.96780881496611</v>
      </c>
      <c r="K14" s="55">
        <v>9.997200489323621</v>
      </c>
      <c r="L14" s="140"/>
      <c r="M14" s="81">
        <v>1</v>
      </c>
      <c r="N14" s="306">
        <v>28591448.459999997</v>
      </c>
      <c r="O14" s="107">
        <v>43101</v>
      </c>
      <c r="P14" s="308">
        <v>28.070333802499999</v>
      </c>
      <c r="Q14" s="99"/>
      <c r="R14" s="99"/>
    </row>
    <row r="15" spans="1:18" x14ac:dyDescent="0.2">
      <c r="A15" s="44"/>
      <c r="B15" s="3" t="s">
        <v>48</v>
      </c>
      <c r="C15" s="100">
        <v>29355.197639999999</v>
      </c>
      <c r="D15" s="100">
        <v>28435.414660000002</v>
      </c>
      <c r="E15" s="100">
        <v>33578.835780000001</v>
      </c>
      <c r="F15" s="100">
        <v>23748.715500000002</v>
      </c>
      <c r="G15" s="100">
        <v>34971.504990000001</v>
      </c>
      <c r="H15" s="100">
        <v>41889.491439999998</v>
      </c>
      <c r="I15" s="55">
        <v>19.781780772598069</v>
      </c>
      <c r="J15" s="55">
        <v>119.78178077259807</v>
      </c>
      <c r="K15" s="55">
        <v>47.256406309638081</v>
      </c>
      <c r="L15" s="140"/>
      <c r="M15" s="81">
        <v>1</v>
      </c>
      <c r="N15" s="306">
        <v>27041401.779999997</v>
      </c>
      <c r="O15" s="107">
        <v>43132</v>
      </c>
      <c r="P15" s="308">
        <v>27.727619305833329</v>
      </c>
      <c r="Q15" s="99"/>
      <c r="R15" s="99"/>
    </row>
    <row r="16" spans="1:18" x14ac:dyDescent="0.2">
      <c r="A16" s="44"/>
      <c r="B16" s="3" t="s">
        <v>49</v>
      </c>
      <c r="C16" s="100">
        <v>26208.651629999993</v>
      </c>
      <c r="D16" s="100">
        <v>29345.429210000002</v>
      </c>
      <c r="E16" s="100">
        <v>30313.191370000004</v>
      </c>
      <c r="F16" s="100">
        <v>21143.850009999998</v>
      </c>
      <c r="G16" s="100">
        <v>32845.622290000014</v>
      </c>
      <c r="H16" s="100">
        <v>34668.335559999992</v>
      </c>
      <c r="I16" s="55">
        <v>5.5493339535689357</v>
      </c>
      <c r="J16" s="55">
        <v>105.54933395356893</v>
      </c>
      <c r="K16" s="55">
        <v>55.343621310526018</v>
      </c>
      <c r="L16" s="140"/>
      <c r="M16" s="81">
        <v>1</v>
      </c>
      <c r="N16" s="306">
        <v>28435414.660000004</v>
      </c>
      <c r="O16" s="107">
        <v>43160</v>
      </c>
      <c r="P16" s="308">
        <v>27.650970724166665</v>
      </c>
      <c r="Q16" s="99"/>
      <c r="R16" s="99"/>
    </row>
    <row r="17" spans="1:18" x14ac:dyDescent="0.2">
      <c r="A17" s="44"/>
      <c r="B17" s="3" t="s">
        <v>50</v>
      </c>
      <c r="C17" s="100">
        <v>29997.963459999988</v>
      </c>
      <c r="D17" s="100">
        <v>32037.671820000014</v>
      </c>
      <c r="E17" s="100">
        <v>32437.913430000001</v>
      </c>
      <c r="F17" s="100">
        <v>14684.94332</v>
      </c>
      <c r="G17" s="100">
        <v>22440.598690000006</v>
      </c>
      <c r="H17" s="100">
        <v>36485.608780000002</v>
      </c>
      <c r="I17" s="55">
        <v>62.587501715178128</v>
      </c>
      <c r="J17" s="55">
        <v>162.58750171517812</v>
      </c>
      <c r="K17" s="55">
        <v>52.813655463261313</v>
      </c>
      <c r="L17" s="140"/>
      <c r="M17" s="81">
        <v>1</v>
      </c>
      <c r="N17" s="306">
        <v>29345429.210000001</v>
      </c>
      <c r="O17" s="107">
        <v>43191</v>
      </c>
      <c r="P17" s="308">
        <v>27.912368855833336</v>
      </c>
      <c r="Q17" s="99"/>
      <c r="R17" s="99"/>
    </row>
    <row r="18" spans="1:18" x14ac:dyDescent="0.2">
      <c r="A18" s="44"/>
      <c r="B18" s="3" t="s">
        <v>51</v>
      </c>
      <c r="C18" s="100">
        <v>33597.685290000016</v>
      </c>
      <c r="D18" s="100">
        <v>31760.752909999996</v>
      </c>
      <c r="E18" s="100">
        <v>27907.515610000002</v>
      </c>
      <c r="F18" s="100">
        <v>18243.707320000001</v>
      </c>
      <c r="G18" s="100">
        <v>32140.525810000003</v>
      </c>
      <c r="H18" s="100">
        <v>42817.515309999973</v>
      </c>
      <c r="I18" s="55">
        <v>33.21971010405187</v>
      </c>
      <c r="J18" s="55">
        <v>133.21971010405187</v>
      </c>
      <c r="K18" s="55">
        <v>76.173215488747488</v>
      </c>
      <c r="L18" s="140"/>
      <c r="M18" s="81">
        <v>1</v>
      </c>
      <c r="N18" s="306">
        <v>32037671.820000015</v>
      </c>
      <c r="O18" s="107">
        <v>43221</v>
      </c>
      <c r="P18" s="308">
        <v>28.082344552500007</v>
      </c>
      <c r="Q18" s="99"/>
      <c r="R18" s="99"/>
    </row>
    <row r="19" spans="1:18" x14ac:dyDescent="0.2">
      <c r="A19" s="44"/>
      <c r="B19" s="3" t="s">
        <v>52</v>
      </c>
      <c r="C19" s="100">
        <v>27247.064410000003</v>
      </c>
      <c r="D19" s="100">
        <v>32939.55341</v>
      </c>
      <c r="E19" s="100">
        <v>33099.146729999993</v>
      </c>
      <c r="F19" s="100">
        <v>23284.972699999998</v>
      </c>
      <c r="G19" s="100">
        <v>36361.691280000006</v>
      </c>
      <c r="H19" s="100">
        <v>19856.227090000011</v>
      </c>
      <c r="I19" s="55">
        <v>-45.392454555815675</v>
      </c>
      <c r="J19" s="55">
        <v>54.607545444184325</v>
      </c>
      <c r="K19" s="55">
        <v>56.159475677633111</v>
      </c>
      <c r="L19" s="140"/>
      <c r="M19" s="81">
        <v>1</v>
      </c>
      <c r="N19" s="306">
        <v>31760752.909999996</v>
      </c>
      <c r="O19" s="107">
        <v>43252</v>
      </c>
      <c r="P19" s="308">
        <v>27.929266854166666</v>
      </c>
      <c r="Q19" s="99"/>
      <c r="R19" s="99"/>
    </row>
    <row r="20" spans="1:18" x14ac:dyDescent="0.2">
      <c r="A20" s="44"/>
      <c r="B20" s="3" t="s">
        <v>53</v>
      </c>
      <c r="C20" s="100">
        <v>27142.563469999994</v>
      </c>
      <c r="D20" s="100">
        <v>33942.225199999979</v>
      </c>
      <c r="E20" s="100">
        <v>34899.791270000002</v>
      </c>
      <c r="F20" s="100">
        <v>21285.138790000001</v>
      </c>
      <c r="G20" s="100">
        <v>41294.71624999999</v>
      </c>
      <c r="H20" s="100">
        <v>45965.368379999985</v>
      </c>
      <c r="I20" s="55">
        <v>11.310532082902981</v>
      </c>
      <c r="J20" s="55">
        <v>111.31053208290298</v>
      </c>
      <c r="K20" s="55">
        <v>94.007267969522076</v>
      </c>
      <c r="L20" s="140"/>
      <c r="M20" s="81">
        <v>1</v>
      </c>
      <c r="N20" s="306">
        <v>32939553.410000004</v>
      </c>
      <c r="O20" s="107">
        <v>43282</v>
      </c>
      <c r="P20" s="308">
        <v>28.403640937500004</v>
      </c>
      <c r="Q20" s="99"/>
      <c r="R20" s="99"/>
    </row>
    <row r="21" spans="1:18" x14ac:dyDescent="0.2">
      <c r="A21" s="44"/>
      <c r="B21" s="3" t="s">
        <v>54</v>
      </c>
      <c r="C21" s="100">
        <v>25013.200930000017</v>
      </c>
      <c r="D21" s="100">
        <v>29201.80074000001</v>
      </c>
      <c r="E21" s="100">
        <v>33939.842599999996</v>
      </c>
      <c r="F21" s="100">
        <v>19888.943070000005</v>
      </c>
      <c r="G21" s="100">
        <v>38326.94365999999</v>
      </c>
      <c r="H21" s="100">
        <v>39638.719350000007</v>
      </c>
      <c r="I21" s="55">
        <v>3.4225940415099076</v>
      </c>
      <c r="J21" s="55">
        <v>103.42259404150991</v>
      </c>
      <c r="K21" s="55">
        <v>92.70477835401627</v>
      </c>
      <c r="L21" s="140"/>
      <c r="M21" s="81">
        <v>1</v>
      </c>
      <c r="N21" s="306">
        <v>33942225.199999981</v>
      </c>
      <c r="O21" s="107">
        <v>43313</v>
      </c>
      <c r="P21" s="308">
        <v>28.970279415000004</v>
      </c>
      <c r="Q21" s="99"/>
      <c r="R21" s="99"/>
    </row>
    <row r="22" spans="1:18" x14ac:dyDescent="0.2">
      <c r="A22" s="44"/>
      <c r="B22" s="3" t="s">
        <v>55</v>
      </c>
      <c r="C22" s="100">
        <v>26225.113430000005</v>
      </c>
      <c r="D22" s="100">
        <v>32644.472900000001</v>
      </c>
      <c r="E22" s="100">
        <v>30394.70894</v>
      </c>
      <c r="F22" s="100">
        <v>24071.395220000009</v>
      </c>
      <c r="G22" s="100">
        <v>38552.229160000017</v>
      </c>
      <c r="H22" s="100">
        <v>32786.962169999984</v>
      </c>
      <c r="I22" s="55">
        <v>-14.954432248451678</v>
      </c>
      <c r="J22" s="55">
        <v>85.045567751548319</v>
      </c>
      <c r="K22" s="55">
        <v>60.157850459654426</v>
      </c>
      <c r="L22" s="140"/>
      <c r="M22" s="81">
        <v>1</v>
      </c>
      <c r="N22" s="306">
        <v>29201800.74000001</v>
      </c>
      <c r="O22" s="107">
        <v>43344</v>
      </c>
      <c r="P22" s="308">
        <v>29.319329399166673</v>
      </c>
      <c r="Q22" s="99"/>
      <c r="R22" s="99"/>
    </row>
    <row r="23" spans="1:18" x14ac:dyDescent="0.2">
      <c r="A23" s="44"/>
      <c r="B23" s="3" t="s">
        <v>56</v>
      </c>
      <c r="C23" s="100">
        <v>25710.95669000001</v>
      </c>
      <c r="D23" s="100">
        <v>29794.532039999991</v>
      </c>
      <c r="E23" s="100">
        <v>28451.260319999976</v>
      </c>
      <c r="F23" s="100">
        <v>25129.923659999979</v>
      </c>
      <c r="G23" s="100">
        <v>46273.172600000005</v>
      </c>
      <c r="H23" s="163">
        <v>32957.073059999995</v>
      </c>
      <c r="I23" s="57">
        <v>-28.77714838165215</v>
      </c>
      <c r="J23" s="57">
        <v>71.222851618347846</v>
      </c>
      <c r="K23" s="57">
        <v>84.135746793589931</v>
      </c>
      <c r="L23" s="140"/>
      <c r="M23" s="81">
        <v>1</v>
      </c>
      <c r="N23" s="306">
        <v>32644472.900000002</v>
      </c>
      <c r="O23" s="107">
        <v>43374</v>
      </c>
      <c r="P23" s="308">
        <v>29.854276021666664</v>
      </c>
      <c r="Q23" s="99"/>
      <c r="R23" s="99"/>
    </row>
    <row r="24" spans="1:18" x14ac:dyDescent="0.2">
      <c r="A24" s="44"/>
      <c r="B24" s="3" t="s">
        <v>57</v>
      </c>
      <c r="C24" s="100">
        <v>26600.184480000004</v>
      </c>
      <c r="D24" s="100">
        <v>35685.043539999984</v>
      </c>
      <c r="E24" s="100">
        <v>36172.52362</v>
      </c>
      <c r="F24" s="100">
        <v>30890.081419999995</v>
      </c>
      <c r="G24" s="100">
        <v>43054.179909999977</v>
      </c>
      <c r="H24" s="55"/>
      <c r="I24" s="55"/>
      <c r="J24" s="55"/>
      <c r="K24" s="55">
        <v>39.378654671088874</v>
      </c>
      <c r="L24" s="140"/>
      <c r="M24" s="81" t="s">
        <v>235</v>
      </c>
      <c r="N24" s="306">
        <v>29794532.039999992</v>
      </c>
      <c r="O24" s="107">
        <v>43405</v>
      </c>
      <c r="P24" s="308">
        <v>30.194573967500002</v>
      </c>
      <c r="Q24" s="99"/>
      <c r="R24" s="99"/>
    </row>
    <row r="25" spans="1:18" x14ac:dyDescent="0.2">
      <c r="A25" s="44"/>
      <c r="B25" s="61" t="s">
        <v>58</v>
      </c>
      <c r="C25" s="101">
        <v>331301.49441000004</v>
      </c>
      <c r="D25" s="101">
        <v>371419.74667000002</v>
      </c>
      <c r="E25" s="101">
        <v>397476.68896999996</v>
      </c>
      <c r="F25" s="101">
        <v>284884.91771999997</v>
      </c>
      <c r="G25" s="101">
        <v>424639.5564</v>
      </c>
      <c r="H25" s="101">
        <v>413524.99427999998</v>
      </c>
      <c r="I25" s="60"/>
      <c r="J25" s="60"/>
      <c r="K25" s="60"/>
      <c r="L25" s="140"/>
      <c r="M25" s="81"/>
      <c r="N25" s="306">
        <v>35685043.539999984</v>
      </c>
      <c r="O25" s="107">
        <v>43435</v>
      </c>
      <c r="P25" s="308">
        <v>30.951645555833327</v>
      </c>
      <c r="Q25" s="42"/>
    </row>
    <row r="26" spans="1:18" x14ac:dyDescent="0.2">
      <c r="A26" s="44"/>
      <c r="B26" s="61" t="s">
        <v>59</v>
      </c>
      <c r="C26" s="92"/>
      <c r="D26" s="62">
        <v>12.109288046359335</v>
      </c>
      <c r="E26" s="62">
        <v>7.015497300188267</v>
      </c>
      <c r="F26" s="62">
        <v>-28.326635089409734</v>
      </c>
      <c r="G26" s="62">
        <v>49.056524226866351</v>
      </c>
      <c r="H26" s="62">
        <v>-2.6174109200345796</v>
      </c>
      <c r="I26" s="60"/>
      <c r="J26" s="60"/>
      <c r="K26" s="60"/>
      <c r="L26" s="140"/>
      <c r="M26" s="81"/>
      <c r="N26" s="306">
        <v>41774638.68999999</v>
      </c>
      <c r="O26" s="107">
        <v>43466</v>
      </c>
      <c r="P26" s="308">
        <v>32.05024474166666</v>
      </c>
      <c r="Q26" s="42"/>
    </row>
    <row r="27" spans="1:18" x14ac:dyDescent="0.2">
      <c r="A27" s="44"/>
      <c r="B27" s="3"/>
      <c r="C27" s="58"/>
      <c r="D27" s="58"/>
      <c r="E27" s="58"/>
      <c r="F27" s="58"/>
      <c r="G27" s="58"/>
      <c r="H27" s="59"/>
      <c r="I27" s="65"/>
      <c r="J27" s="65"/>
      <c r="K27" s="65"/>
      <c r="L27" s="140"/>
      <c r="M27" s="81"/>
      <c r="N27" s="306">
        <v>34507320.610000014</v>
      </c>
      <c r="O27" s="107">
        <v>43497</v>
      </c>
      <c r="P27" s="308">
        <v>32.672404644166662</v>
      </c>
      <c r="Q27" s="42"/>
    </row>
    <row r="28" spans="1:18" x14ac:dyDescent="0.2">
      <c r="A28" s="44"/>
      <c r="B28" s="61" t="s">
        <v>26</v>
      </c>
      <c r="C28" s="101">
        <v>304701.30993000005</v>
      </c>
      <c r="D28" s="101">
        <v>335734.70313000004</v>
      </c>
      <c r="E28" s="101">
        <v>361304.16534999997</v>
      </c>
      <c r="F28" s="101">
        <v>253994.8363</v>
      </c>
      <c r="G28" s="101">
        <v>381585.37649</v>
      </c>
      <c r="H28" s="163">
        <v>413524.99427999998</v>
      </c>
      <c r="I28" s="57">
        <v>8.3702415652810114</v>
      </c>
      <c r="J28" s="57">
        <v>108.37024156528101</v>
      </c>
      <c r="K28" s="57">
        <v>50.233517361470859</v>
      </c>
      <c r="L28" s="140"/>
      <c r="M28" s="81"/>
      <c r="N28" s="306">
        <v>33578835.780000001</v>
      </c>
      <c r="O28" s="107">
        <v>43525</v>
      </c>
      <c r="P28" s="308">
        <v>33.101023070833335</v>
      </c>
      <c r="Q28" s="42"/>
    </row>
    <row r="29" spans="1:18" x14ac:dyDescent="0.2">
      <c r="A29" s="44"/>
      <c r="B29" s="61" t="s">
        <v>59</v>
      </c>
      <c r="C29" s="92"/>
      <c r="D29" s="62">
        <v>10.184857166229255</v>
      </c>
      <c r="E29" s="62">
        <v>7.6159723679500413</v>
      </c>
      <c r="F29" s="62">
        <v>-29.70055131970263</v>
      </c>
      <c r="G29" s="62">
        <v>50.233517361470859</v>
      </c>
      <c r="H29" s="57">
        <v>8.3702415652810114</v>
      </c>
      <c r="I29" s="63"/>
      <c r="J29" s="63"/>
      <c r="K29" s="63"/>
      <c r="L29" s="140"/>
      <c r="M29" s="81"/>
      <c r="N29" s="306">
        <v>30313191.370000005</v>
      </c>
      <c r="O29" s="107">
        <v>43556</v>
      </c>
      <c r="P29" s="308">
        <v>33.181669917500002</v>
      </c>
      <c r="Q29" s="42"/>
    </row>
    <row r="30" spans="1:18" ht="12" customHeight="1" x14ac:dyDescent="0.2">
      <c r="A30" s="44"/>
      <c r="C30" s="64"/>
      <c r="D30" s="64"/>
      <c r="E30" s="64"/>
      <c r="F30" s="64"/>
      <c r="G30" s="59"/>
      <c r="H30" s="59"/>
      <c r="I30" s="65"/>
      <c r="J30" s="65"/>
      <c r="K30" s="65"/>
      <c r="L30" s="140"/>
      <c r="N30" s="306">
        <v>32437913.43</v>
      </c>
      <c r="O30" s="107">
        <v>43586</v>
      </c>
      <c r="P30" s="308">
        <v>33.215023384999995</v>
      </c>
      <c r="Q30" s="42"/>
    </row>
    <row r="31" spans="1:18" ht="12" customHeight="1" x14ac:dyDescent="0.2">
      <c r="A31" s="44"/>
      <c r="C31" s="64"/>
      <c r="D31" s="64"/>
      <c r="E31" s="64"/>
      <c r="F31" s="64"/>
      <c r="G31" s="59"/>
      <c r="H31" s="59"/>
      <c r="I31" s="65"/>
      <c r="J31" s="65"/>
      <c r="K31" s="65"/>
      <c r="L31" s="140"/>
      <c r="N31" s="306">
        <v>27907515.610000003</v>
      </c>
      <c r="O31" s="107">
        <v>43617</v>
      </c>
      <c r="P31" s="308">
        <v>32.89392027666667</v>
      </c>
      <c r="Q31" s="42"/>
    </row>
    <row r="32" spans="1:18" ht="14.25" customHeight="1" x14ac:dyDescent="0.2">
      <c r="A32" s="44"/>
      <c r="B32" s="66"/>
      <c r="C32" s="347" t="s">
        <v>63</v>
      </c>
      <c r="D32" s="347"/>
      <c r="E32" s="347"/>
      <c r="F32" s="347"/>
      <c r="G32" s="347"/>
      <c r="H32" s="347"/>
      <c r="I32" s="347"/>
      <c r="J32" s="347"/>
      <c r="K32" s="67"/>
      <c r="L32" s="113"/>
      <c r="N32" s="306">
        <v>33099146.729999997</v>
      </c>
      <c r="O32" s="107">
        <v>43647</v>
      </c>
      <c r="P32" s="308">
        <v>32.907219720000001</v>
      </c>
      <c r="Q32" s="42"/>
    </row>
    <row r="33" spans="1:27" x14ac:dyDescent="0.2">
      <c r="A33" s="68"/>
      <c r="C33" s="347" t="s">
        <v>238</v>
      </c>
      <c r="D33" s="347"/>
      <c r="E33" s="347"/>
      <c r="F33" s="347"/>
      <c r="G33" s="347"/>
      <c r="H33" s="347"/>
      <c r="I33" s="347"/>
      <c r="J33" s="347"/>
      <c r="K33" s="67"/>
      <c r="L33" s="140"/>
      <c r="N33" s="306">
        <v>34899791.270000003</v>
      </c>
      <c r="O33" s="107">
        <v>43678</v>
      </c>
      <c r="P33" s="308">
        <v>32.987016892500002</v>
      </c>
      <c r="Q33" s="42"/>
    </row>
    <row r="34" spans="1:27" x14ac:dyDescent="0.2">
      <c r="A34" s="68"/>
      <c r="C34" s="69"/>
      <c r="D34" s="69"/>
      <c r="E34" s="69"/>
      <c r="F34" s="69"/>
      <c r="G34" s="70"/>
      <c r="H34" s="70"/>
      <c r="I34" s="71"/>
      <c r="J34" s="71"/>
      <c r="K34" s="71"/>
      <c r="L34" s="140"/>
      <c r="N34" s="306">
        <v>33939842.599999994</v>
      </c>
      <c r="O34" s="107">
        <v>43709</v>
      </c>
      <c r="P34" s="308">
        <v>33.381853714166674</v>
      </c>
      <c r="Q34" s="42"/>
    </row>
    <row r="35" spans="1:27" x14ac:dyDescent="0.2">
      <c r="A35" s="68"/>
      <c r="B35" s="3"/>
      <c r="C35" s="143"/>
      <c r="D35" s="143"/>
      <c r="E35" s="143"/>
      <c r="F35" s="69"/>
      <c r="G35" s="70"/>
      <c r="H35" s="70"/>
      <c r="I35" s="71"/>
      <c r="J35" s="71"/>
      <c r="K35" s="71"/>
      <c r="L35" s="140"/>
      <c r="N35" s="306">
        <v>30394708.940000001</v>
      </c>
      <c r="O35" s="107">
        <v>43739</v>
      </c>
      <c r="P35" s="308">
        <v>33.19437338416666</v>
      </c>
      <c r="Q35" s="42"/>
    </row>
    <row r="36" spans="1:27" x14ac:dyDescent="0.2">
      <c r="A36" s="68"/>
      <c r="B36" s="3"/>
      <c r="C36" s="143"/>
      <c r="D36" s="143"/>
      <c r="E36" s="143"/>
      <c r="F36" s="69"/>
      <c r="G36" s="70"/>
      <c r="H36" s="70"/>
      <c r="I36" s="71"/>
      <c r="J36" s="71"/>
      <c r="K36" s="71"/>
      <c r="L36" s="140"/>
      <c r="N36" s="306">
        <v>28451260.319999974</v>
      </c>
      <c r="O36" s="107">
        <v>43770</v>
      </c>
      <c r="P36" s="308">
        <v>33.08243407416667</v>
      </c>
      <c r="Q36" s="42"/>
    </row>
    <row r="37" spans="1:27" x14ac:dyDescent="0.2">
      <c r="A37" s="68"/>
      <c r="B37" s="3"/>
      <c r="C37" s="143"/>
      <c r="D37" s="143"/>
      <c r="E37" s="143"/>
      <c r="F37" s="69"/>
      <c r="G37" s="70"/>
      <c r="H37" s="70"/>
      <c r="I37" s="71"/>
      <c r="J37" s="71"/>
      <c r="K37" s="71"/>
      <c r="L37" s="140"/>
      <c r="N37" s="306">
        <v>36172523.619999997</v>
      </c>
      <c r="O37" s="107">
        <v>43800</v>
      </c>
      <c r="P37" s="308">
        <v>33.123057414166674</v>
      </c>
      <c r="Q37" s="42"/>
    </row>
    <row r="38" spans="1:27" x14ac:dyDescent="0.2">
      <c r="A38" s="68"/>
      <c r="B38" s="3"/>
      <c r="C38" s="143"/>
      <c r="D38" s="143"/>
      <c r="E38" s="143"/>
      <c r="F38" s="69"/>
      <c r="G38" s="70"/>
      <c r="H38" s="70"/>
      <c r="I38" s="71"/>
      <c r="J38" s="71"/>
      <c r="K38" s="71"/>
      <c r="L38" s="140"/>
      <c r="N38" s="306">
        <v>33928144.080000013</v>
      </c>
      <c r="O38" s="107">
        <v>43831</v>
      </c>
      <c r="P38" s="308">
        <v>32.46918286333333</v>
      </c>
      <c r="Q38" s="42"/>
    </row>
    <row r="39" spans="1:27" x14ac:dyDescent="0.2">
      <c r="A39" s="68"/>
      <c r="B39" s="3"/>
      <c r="C39" s="143"/>
      <c r="D39" s="143"/>
      <c r="E39" s="143"/>
      <c r="F39" s="69"/>
      <c r="G39" s="70"/>
      <c r="H39" s="70"/>
      <c r="I39" s="71"/>
      <c r="J39" s="71"/>
      <c r="K39" s="71"/>
      <c r="L39" s="140"/>
      <c r="N39" s="306">
        <v>28585102.629999992</v>
      </c>
      <c r="O39" s="107">
        <v>43862</v>
      </c>
      <c r="P39" s="308">
        <v>31.975664698333333</v>
      </c>
      <c r="Q39" s="42"/>
    </row>
    <row r="40" spans="1:27" x14ac:dyDescent="0.2">
      <c r="A40" s="68"/>
      <c r="B40" s="3"/>
      <c r="C40" s="143"/>
      <c r="D40" s="143"/>
      <c r="E40" s="143"/>
      <c r="F40" s="69"/>
      <c r="G40" s="70"/>
      <c r="H40" s="70"/>
      <c r="I40" s="71"/>
      <c r="J40" s="71"/>
      <c r="K40" s="71"/>
      <c r="L40" s="140"/>
      <c r="N40" s="306">
        <v>23748715.500000004</v>
      </c>
      <c r="O40" s="107">
        <v>43891</v>
      </c>
      <c r="P40" s="308">
        <v>31.156488008333337</v>
      </c>
      <c r="Q40" s="42"/>
    </row>
    <row r="41" spans="1:27" x14ac:dyDescent="0.2">
      <c r="A41" s="68"/>
      <c r="B41" s="3"/>
      <c r="C41" s="143"/>
      <c r="D41" s="143"/>
      <c r="E41" s="143"/>
      <c r="F41" s="69"/>
      <c r="G41" s="70"/>
      <c r="H41" s="70"/>
      <c r="I41" s="71"/>
      <c r="J41" s="71"/>
      <c r="K41" s="71"/>
      <c r="L41" s="140"/>
      <c r="N41" s="306">
        <v>21143850.009999998</v>
      </c>
      <c r="O41" s="107">
        <v>43922</v>
      </c>
      <c r="P41" s="308">
        <v>30.392376228333337</v>
      </c>
      <c r="Q41" s="42"/>
    </row>
    <row r="42" spans="1:27" x14ac:dyDescent="0.2">
      <c r="A42" s="68"/>
      <c r="B42" s="3"/>
      <c r="C42" s="143"/>
      <c r="D42" s="143"/>
      <c r="E42" s="143"/>
      <c r="F42" s="69"/>
      <c r="G42" s="70"/>
      <c r="H42" s="70"/>
      <c r="I42" s="71"/>
      <c r="J42" s="71"/>
      <c r="K42" s="71"/>
      <c r="L42" s="140"/>
      <c r="N42" s="306">
        <v>14684943.32</v>
      </c>
      <c r="O42" s="107">
        <v>43952</v>
      </c>
      <c r="P42" s="308">
        <v>28.912962052499996</v>
      </c>
      <c r="Q42" s="42"/>
    </row>
    <row r="43" spans="1:27" x14ac:dyDescent="0.2">
      <c r="A43" s="68"/>
      <c r="B43" s="3"/>
      <c r="C43" s="143"/>
      <c r="D43" s="143"/>
      <c r="E43" s="143"/>
      <c r="F43" s="69"/>
      <c r="G43" s="70"/>
      <c r="H43" s="70"/>
      <c r="I43" s="71"/>
      <c r="J43" s="71"/>
      <c r="K43" s="71"/>
      <c r="L43" s="140"/>
      <c r="N43" s="306">
        <v>18243707.32</v>
      </c>
      <c r="O43" s="107">
        <v>43983</v>
      </c>
      <c r="P43" s="308">
        <v>28.107644694999998</v>
      </c>
      <c r="Q43" s="42"/>
    </row>
    <row r="44" spans="1:27" x14ac:dyDescent="0.2">
      <c r="A44" s="68"/>
      <c r="B44" s="3"/>
      <c r="C44" s="143"/>
      <c r="D44" s="143"/>
      <c r="E44" s="143"/>
      <c r="F44" s="69"/>
      <c r="G44" s="70"/>
      <c r="H44" s="70"/>
      <c r="I44" s="71"/>
      <c r="J44" s="71"/>
      <c r="K44" s="71"/>
      <c r="L44" s="140"/>
      <c r="N44" s="306">
        <v>23284972.699999999</v>
      </c>
      <c r="O44" s="107">
        <v>44013</v>
      </c>
      <c r="P44" s="308">
        <v>27.289796859166664</v>
      </c>
      <c r="Q44" s="42"/>
    </row>
    <row r="45" spans="1:27" x14ac:dyDescent="0.2">
      <c r="A45" s="68"/>
      <c r="B45" s="61"/>
      <c r="C45" s="89"/>
      <c r="D45" s="89"/>
      <c r="E45" s="89"/>
      <c r="F45" s="70"/>
      <c r="G45" s="70"/>
      <c r="H45" s="70"/>
      <c r="I45" s="74"/>
      <c r="J45" s="74"/>
      <c r="K45" s="74"/>
      <c r="L45" s="140"/>
      <c r="N45" s="306">
        <v>21285138.789999999</v>
      </c>
      <c r="O45" s="107">
        <v>44044</v>
      </c>
      <c r="P45" s="308">
        <v>26.15524248583333</v>
      </c>
      <c r="Q45" s="42"/>
    </row>
    <row r="46" spans="1:27" x14ac:dyDescent="0.2">
      <c r="A46" s="200" t="s">
        <v>139</v>
      </c>
      <c r="B46" s="61"/>
      <c r="C46" s="89"/>
      <c r="D46" s="89"/>
      <c r="E46" s="89"/>
      <c r="F46" s="70"/>
      <c r="G46" s="70"/>
      <c r="H46" s="70"/>
      <c r="I46" s="74"/>
      <c r="J46" s="74"/>
      <c r="K46" s="74"/>
      <c r="L46" s="140"/>
      <c r="N46" s="306">
        <v>19888943.070000004</v>
      </c>
      <c r="O46" s="107">
        <v>44075</v>
      </c>
      <c r="P46" s="308">
        <v>24.984334191666662</v>
      </c>
      <c r="Q46" s="42"/>
    </row>
    <row r="47" spans="1:27" s="78" customFormat="1" x14ac:dyDescent="0.2">
      <c r="A47" s="202" t="s">
        <v>191</v>
      </c>
      <c r="B47" s="61"/>
      <c r="C47" s="89"/>
      <c r="D47" s="89"/>
      <c r="E47" s="89"/>
      <c r="F47" s="70"/>
      <c r="G47" s="70"/>
      <c r="H47" s="70"/>
      <c r="I47" s="74"/>
      <c r="J47" s="74"/>
      <c r="K47" s="74"/>
      <c r="L47" s="140"/>
      <c r="M47" s="81"/>
      <c r="N47" s="306">
        <v>24071395.22000001</v>
      </c>
      <c r="O47" s="107">
        <v>44105</v>
      </c>
      <c r="P47" s="308">
        <v>24.457391381666664</v>
      </c>
      <c r="Q47" s="42"/>
      <c r="R47" s="42"/>
      <c r="S47" s="81"/>
      <c r="T47" s="81"/>
      <c r="U47" s="81"/>
      <c r="V47" s="81"/>
      <c r="W47" s="81"/>
      <c r="X47" s="81"/>
      <c r="Y47" s="81"/>
      <c r="Z47" s="81"/>
      <c r="AA47" s="81"/>
    </row>
    <row r="48" spans="1:27" s="78" customFormat="1" x14ac:dyDescent="0.2">
      <c r="A48" s="201"/>
      <c r="B48" s="13"/>
      <c r="C48" s="13"/>
      <c r="D48" s="13"/>
      <c r="E48" s="13"/>
      <c r="F48" s="75"/>
      <c r="G48" s="75"/>
      <c r="H48" s="75"/>
      <c r="I48" s="75"/>
      <c r="J48" s="75"/>
      <c r="K48" s="75"/>
      <c r="L48" s="146"/>
      <c r="M48" s="81"/>
      <c r="N48" s="306">
        <v>25129923.659999978</v>
      </c>
      <c r="O48" s="107">
        <v>44136</v>
      </c>
      <c r="P48" s="308">
        <v>24.180613326666663</v>
      </c>
      <c r="Q48" s="42"/>
      <c r="R48" s="42"/>
    </row>
    <row r="49" spans="1:19" s="78" customFormat="1" x14ac:dyDescent="0.2">
      <c r="A49" s="1"/>
      <c r="B49" s="1"/>
      <c r="C49" s="1"/>
      <c r="D49" s="1"/>
      <c r="E49" s="1"/>
      <c r="F49" s="1"/>
      <c r="G49" s="77"/>
      <c r="H49" s="77"/>
      <c r="I49" s="77"/>
      <c r="J49" s="77"/>
      <c r="K49" s="77"/>
      <c r="L49" s="77"/>
      <c r="M49" s="81"/>
      <c r="N49" s="306">
        <v>30890081.419999994</v>
      </c>
      <c r="O49" s="107">
        <v>44166</v>
      </c>
      <c r="P49" s="308">
        <v>23.740409809999992</v>
      </c>
      <c r="Q49" s="42"/>
      <c r="R49" s="42"/>
    </row>
    <row r="50" spans="1:19" s="78" customFormat="1" x14ac:dyDescent="0.2">
      <c r="A50" s="1"/>
      <c r="B50" s="1"/>
      <c r="C50" s="1"/>
      <c r="D50" s="1"/>
      <c r="E50" s="1"/>
      <c r="F50" s="1"/>
      <c r="G50" s="77"/>
      <c r="H50" s="77"/>
      <c r="I50" s="77"/>
      <c r="J50" s="77"/>
      <c r="K50" s="77"/>
      <c r="L50" s="77"/>
      <c r="M50" s="81"/>
      <c r="N50" s="306">
        <v>26935559.109999988</v>
      </c>
      <c r="O50" s="107">
        <v>44197</v>
      </c>
      <c r="P50" s="308">
        <v>23.157694395833328</v>
      </c>
      <c r="Q50" s="42"/>
      <c r="R50" s="42"/>
    </row>
    <row r="51" spans="1:19" s="78" customFormat="1" x14ac:dyDescent="0.2">
      <c r="A51" s="1"/>
      <c r="D51" s="80"/>
      <c r="E51" s="1"/>
      <c r="F51" s="1"/>
      <c r="G51" s="123"/>
      <c r="H51" s="123"/>
      <c r="I51" s="123"/>
      <c r="J51" s="77"/>
      <c r="K51" s="77"/>
      <c r="L51" s="77"/>
      <c r="M51" s="81"/>
      <c r="N51" s="306">
        <v>31442812.65000001</v>
      </c>
      <c r="O51" s="107">
        <v>44228</v>
      </c>
      <c r="P51" s="308">
        <v>23.395836897499997</v>
      </c>
      <c r="Q51" s="42"/>
      <c r="R51" s="42"/>
    </row>
    <row r="52" spans="1:19" s="78" customFormat="1" x14ac:dyDescent="0.2">
      <c r="A52" s="3"/>
      <c r="E52" s="3"/>
      <c r="F52" s="3"/>
      <c r="G52" s="98"/>
      <c r="H52" s="98"/>
      <c r="I52" s="98"/>
      <c r="J52" s="98"/>
      <c r="K52" s="98"/>
      <c r="L52" s="98"/>
      <c r="M52" s="81"/>
      <c r="N52" s="306">
        <v>34971504.990000002</v>
      </c>
      <c r="O52" s="107">
        <v>44256</v>
      </c>
      <c r="P52" s="308">
        <v>24.331069354999993</v>
      </c>
      <c r="Q52" s="42"/>
      <c r="R52" s="42"/>
    </row>
    <row r="53" spans="1:19" s="78" customFormat="1" x14ac:dyDescent="0.2">
      <c r="A53" s="3"/>
      <c r="E53" s="3"/>
      <c r="F53" s="3"/>
      <c r="G53" s="98"/>
      <c r="H53" s="98"/>
      <c r="I53" s="98"/>
      <c r="J53" s="98"/>
      <c r="K53" s="98"/>
      <c r="L53" s="98"/>
      <c r="M53" s="81"/>
      <c r="N53" s="306">
        <v>32845622.29000001</v>
      </c>
      <c r="O53" s="107">
        <v>44287</v>
      </c>
      <c r="P53" s="308">
        <v>25.306217044999997</v>
      </c>
      <c r="Q53" s="42"/>
      <c r="R53" s="42"/>
    </row>
    <row r="54" spans="1:19" s="78" customFormat="1" x14ac:dyDescent="0.2">
      <c r="A54" s="3"/>
      <c r="E54" s="3"/>
      <c r="F54" s="3"/>
      <c r="G54" s="98"/>
      <c r="H54" s="98"/>
      <c r="I54" s="98"/>
      <c r="J54" s="98"/>
      <c r="K54" s="98"/>
      <c r="L54" s="98"/>
      <c r="M54" s="81"/>
      <c r="N54" s="306">
        <v>22440598.690000005</v>
      </c>
      <c r="O54" s="107">
        <v>44317</v>
      </c>
      <c r="P54" s="308">
        <v>25.952521659166663</v>
      </c>
      <c r="Q54" s="42"/>
      <c r="R54" s="42"/>
    </row>
    <row r="55" spans="1:19" s="78" customFormat="1" x14ac:dyDescent="0.2">
      <c r="A55" s="3"/>
      <c r="E55" s="3"/>
      <c r="F55" s="3"/>
      <c r="G55" s="98"/>
      <c r="H55" s="98"/>
      <c r="I55" s="98"/>
      <c r="J55" s="98"/>
      <c r="K55" s="98"/>
      <c r="L55" s="98"/>
      <c r="M55" s="81"/>
      <c r="N55" s="306">
        <v>32140525.810000002</v>
      </c>
      <c r="O55" s="107">
        <v>44348</v>
      </c>
      <c r="P55" s="308">
        <v>27.110589866666665</v>
      </c>
      <c r="Q55" s="42"/>
      <c r="R55" s="42"/>
    </row>
    <row r="56" spans="1:19" s="78" customFormat="1" x14ac:dyDescent="0.2">
      <c r="A56" s="3"/>
      <c r="E56" s="3"/>
      <c r="F56" s="3"/>
      <c r="G56" s="98"/>
      <c r="H56" s="98"/>
      <c r="I56" s="98"/>
      <c r="J56" s="98"/>
      <c r="K56" s="98"/>
      <c r="L56" s="98"/>
      <c r="M56" s="81"/>
      <c r="N56" s="306">
        <v>36361691.280000009</v>
      </c>
      <c r="O56" s="107">
        <v>44378</v>
      </c>
      <c r="P56" s="308">
        <v>28.200316415000007</v>
      </c>
      <c r="Q56" s="42"/>
      <c r="R56" s="42"/>
    </row>
    <row r="57" spans="1:19" s="78" customFormat="1" x14ac:dyDescent="0.2">
      <c r="A57" s="3"/>
      <c r="E57" s="3"/>
      <c r="F57" s="3"/>
      <c r="G57" s="98"/>
      <c r="H57" s="98"/>
      <c r="I57" s="98"/>
      <c r="J57" s="98"/>
      <c r="K57" s="98"/>
      <c r="L57" s="98"/>
      <c r="M57" s="81"/>
      <c r="N57" s="306">
        <v>41294716.249999993</v>
      </c>
      <c r="O57" s="107">
        <v>44409</v>
      </c>
      <c r="P57" s="308">
        <v>29.867781203333333</v>
      </c>
      <c r="Q57" s="42"/>
      <c r="R57" s="42"/>
    </row>
    <row r="58" spans="1:19" s="78" customFormat="1" x14ac:dyDescent="0.2">
      <c r="A58" s="3"/>
      <c r="E58" s="3"/>
      <c r="F58" s="3"/>
      <c r="G58" s="98"/>
      <c r="H58" s="98"/>
      <c r="I58" s="98"/>
      <c r="J58" s="98"/>
      <c r="K58" s="98"/>
      <c r="L58" s="98"/>
      <c r="M58" s="81"/>
      <c r="N58" s="306">
        <v>38326943.659999989</v>
      </c>
      <c r="O58" s="107">
        <v>44440</v>
      </c>
      <c r="P58" s="308">
        <v>31.404281252499999</v>
      </c>
      <c r="Q58" s="42"/>
      <c r="R58" s="42"/>
    </row>
    <row r="59" spans="1:19" s="78" customFormat="1" x14ac:dyDescent="0.2">
      <c r="A59" s="3"/>
      <c r="E59" s="3"/>
      <c r="F59" s="3"/>
      <c r="G59" s="98"/>
      <c r="H59" s="98"/>
      <c r="I59" s="98"/>
      <c r="J59" s="98"/>
      <c r="K59" s="98"/>
      <c r="L59" s="98"/>
      <c r="M59" s="81"/>
      <c r="N59" s="306">
        <v>38552229.160000019</v>
      </c>
      <c r="O59" s="107">
        <v>44470</v>
      </c>
      <c r="P59" s="308">
        <v>32.61101741416666</v>
      </c>
      <c r="Q59" s="42"/>
      <c r="R59" s="42"/>
      <c r="S59" s="81"/>
    </row>
    <row r="60" spans="1:19" s="78" customFormat="1" x14ac:dyDescent="0.2">
      <c r="A60" s="3"/>
      <c r="E60" s="3"/>
      <c r="F60" s="3"/>
      <c r="G60" s="98"/>
      <c r="H60" s="98"/>
      <c r="I60" s="98"/>
      <c r="J60" s="98"/>
      <c r="K60" s="98"/>
      <c r="L60" s="98"/>
      <c r="M60" s="81"/>
      <c r="N60" s="306">
        <v>46273172.600000009</v>
      </c>
      <c r="O60" s="107">
        <v>44501</v>
      </c>
      <c r="P60" s="308">
        <v>34.372954825833332</v>
      </c>
      <c r="Q60" s="42"/>
      <c r="R60" s="42"/>
      <c r="S60" s="81"/>
    </row>
    <row r="61" spans="1:19" s="78" customFormat="1" x14ac:dyDescent="0.2">
      <c r="A61" s="3"/>
      <c r="E61" s="3"/>
      <c r="F61" s="3"/>
      <c r="G61" s="98"/>
      <c r="H61" s="98"/>
      <c r="I61" s="98"/>
      <c r="J61" s="98"/>
      <c r="K61" s="98"/>
      <c r="L61" s="98"/>
      <c r="M61" s="81"/>
      <c r="N61" s="306">
        <v>43054179.909999974</v>
      </c>
      <c r="O61" s="107">
        <v>44531</v>
      </c>
      <c r="P61" s="308">
        <v>35.3866297</v>
      </c>
      <c r="Q61" s="42"/>
      <c r="R61" s="42"/>
      <c r="S61" s="81"/>
    </row>
    <row r="62" spans="1:19" s="78" customFormat="1" x14ac:dyDescent="0.2">
      <c r="A62" s="3"/>
      <c r="E62" s="3"/>
      <c r="F62" s="3"/>
      <c r="G62" s="98"/>
      <c r="H62" s="98"/>
      <c r="I62" s="98"/>
      <c r="J62" s="98"/>
      <c r="K62" s="98"/>
      <c r="L62" s="98"/>
      <c r="M62" s="106"/>
      <c r="N62" s="306">
        <v>43707589.750000015</v>
      </c>
      <c r="O62" s="107">
        <v>44562</v>
      </c>
      <c r="P62" s="308">
        <v>36.784298920000005</v>
      </c>
      <c r="Q62" s="42"/>
      <c r="R62" s="42"/>
      <c r="S62" s="81"/>
    </row>
    <row r="63" spans="1:19" s="78" customFormat="1" x14ac:dyDescent="0.2">
      <c r="A63" s="3"/>
      <c r="E63" s="3"/>
      <c r="F63" s="3"/>
      <c r="G63" s="98"/>
      <c r="H63" s="98"/>
      <c r="I63" s="98"/>
      <c r="J63" s="98"/>
      <c r="K63" s="98"/>
      <c r="L63" s="98"/>
      <c r="M63" s="106"/>
      <c r="N63" s="306">
        <v>42752103.389999986</v>
      </c>
      <c r="O63" s="107">
        <v>44593</v>
      </c>
      <c r="P63" s="308">
        <v>37.726739815000002</v>
      </c>
      <c r="Q63" s="42"/>
      <c r="R63" s="42"/>
      <c r="S63" s="81"/>
    </row>
    <row r="64" spans="1:19" s="78" customFormat="1" x14ac:dyDescent="0.2">
      <c r="A64" s="3"/>
      <c r="E64" s="3"/>
      <c r="F64" s="3"/>
      <c r="G64" s="98"/>
      <c r="H64" s="98"/>
      <c r="I64" s="98"/>
      <c r="J64" s="98"/>
      <c r="K64" s="98"/>
      <c r="L64" s="98"/>
      <c r="M64" s="106"/>
      <c r="N64" s="306">
        <v>41889491.439999998</v>
      </c>
      <c r="O64" s="107">
        <v>44621</v>
      </c>
      <c r="P64" s="308">
        <v>38.303238685833335</v>
      </c>
      <c r="Q64" s="42"/>
      <c r="R64" s="42"/>
      <c r="S64" s="81"/>
    </row>
    <row r="65" spans="1:19" s="78" customFormat="1" x14ac:dyDescent="0.2">
      <c r="A65" s="3"/>
      <c r="E65" s="3"/>
      <c r="F65" s="3"/>
      <c r="G65" s="98"/>
      <c r="H65" s="98"/>
      <c r="I65" s="98"/>
      <c r="J65" s="98"/>
      <c r="K65" s="98"/>
      <c r="L65" s="98"/>
      <c r="M65" s="106"/>
      <c r="N65" s="306">
        <v>34668335.559999995</v>
      </c>
      <c r="O65" s="107">
        <v>44652</v>
      </c>
      <c r="P65" s="308">
        <v>38.455131458333334</v>
      </c>
      <c r="Q65" s="42"/>
      <c r="R65" s="42"/>
      <c r="S65" s="81"/>
    </row>
    <row r="66" spans="1:19" s="78" customFormat="1" x14ac:dyDescent="0.2">
      <c r="A66" s="3"/>
      <c r="E66" s="3"/>
      <c r="F66" s="3"/>
      <c r="G66" s="98"/>
      <c r="H66" s="98"/>
      <c r="I66" s="98"/>
      <c r="J66" s="98"/>
      <c r="K66" s="98"/>
      <c r="L66" s="98"/>
      <c r="M66" s="106"/>
      <c r="N66" s="306">
        <v>36485608.780000001</v>
      </c>
      <c r="O66" s="107">
        <v>44682</v>
      </c>
      <c r="P66" s="308">
        <v>39.625548965833339</v>
      </c>
      <c r="Q66" s="42"/>
      <c r="R66" s="42"/>
      <c r="S66" s="81"/>
    </row>
    <row r="67" spans="1:19" s="78" customFormat="1" x14ac:dyDescent="0.2">
      <c r="A67" s="3"/>
      <c r="E67" s="3"/>
      <c r="F67" s="3"/>
      <c r="G67" s="98"/>
      <c r="H67" s="98"/>
      <c r="I67" s="98"/>
      <c r="J67" s="98"/>
      <c r="K67" s="98"/>
      <c r="L67" s="98"/>
      <c r="M67" s="106"/>
      <c r="N67" s="306">
        <v>42817515.309999973</v>
      </c>
      <c r="O67" s="107">
        <v>44713</v>
      </c>
      <c r="P67" s="308">
        <v>40.515298090833326</v>
      </c>
      <c r="Q67" s="42"/>
      <c r="R67" s="42"/>
      <c r="S67" s="81"/>
    </row>
    <row r="68" spans="1:19" s="78" customFormat="1" x14ac:dyDescent="0.2">
      <c r="A68" s="3"/>
      <c r="E68" s="3"/>
      <c r="F68" s="3"/>
      <c r="G68" s="98"/>
      <c r="H68" s="98"/>
      <c r="I68" s="98"/>
      <c r="J68" s="98"/>
      <c r="K68" s="98"/>
      <c r="L68" s="98"/>
      <c r="M68" s="106"/>
      <c r="N68" s="306">
        <v>19856227.090000011</v>
      </c>
      <c r="O68" s="107">
        <v>44743</v>
      </c>
      <c r="P68" s="308">
        <v>39.139842741666669</v>
      </c>
      <c r="Q68" s="42"/>
      <c r="R68" s="42"/>
      <c r="S68" s="81"/>
    </row>
    <row r="69" spans="1:19" s="78" customFormat="1" x14ac:dyDescent="0.2">
      <c r="A69" s="3"/>
      <c r="E69" s="3"/>
      <c r="F69" s="3"/>
      <c r="G69" s="98"/>
      <c r="H69" s="98"/>
      <c r="I69" s="98"/>
      <c r="J69" s="98"/>
      <c r="K69" s="98"/>
      <c r="L69" s="98"/>
      <c r="M69" s="106"/>
      <c r="N69" s="306">
        <v>45965368.379999988</v>
      </c>
      <c r="O69" s="107">
        <v>44774</v>
      </c>
      <c r="P69" s="308">
        <v>39.529063752500001</v>
      </c>
      <c r="Q69" s="42"/>
      <c r="R69" s="42"/>
      <c r="S69" s="81"/>
    </row>
    <row r="70" spans="1:19" s="78" customFormat="1" x14ac:dyDescent="0.2">
      <c r="A70" s="3"/>
      <c r="E70" s="3"/>
      <c r="F70" s="3"/>
      <c r="G70" s="98"/>
      <c r="H70" s="98"/>
      <c r="I70" s="98"/>
      <c r="J70" s="98"/>
      <c r="K70" s="98"/>
      <c r="L70" s="98"/>
      <c r="M70" s="106"/>
      <c r="N70" s="306">
        <v>39638719.350000009</v>
      </c>
      <c r="O70" s="107">
        <v>44805</v>
      </c>
      <c r="P70" s="308">
        <v>39.63837839333334</v>
      </c>
      <c r="Q70" s="42"/>
      <c r="R70" s="42"/>
      <c r="S70" s="81"/>
    </row>
    <row r="71" spans="1:19" s="78" customFormat="1" x14ac:dyDescent="0.2">
      <c r="A71" s="3"/>
      <c r="E71" s="3"/>
      <c r="F71" s="3"/>
      <c r="G71" s="98"/>
      <c r="H71" s="98"/>
      <c r="I71" s="98"/>
      <c r="J71" s="98"/>
      <c r="K71" s="98"/>
      <c r="L71" s="98"/>
      <c r="M71" s="106"/>
      <c r="N71" s="306">
        <v>32786962.169999983</v>
      </c>
      <c r="O71" s="107">
        <v>44835</v>
      </c>
      <c r="P71" s="308">
        <v>39.157939477499994</v>
      </c>
      <c r="Q71" s="42"/>
      <c r="R71" s="42"/>
      <c r="S71" s="81"/>
    </row>
    <row r="72" spans="1:19" s="78" customFormat="1" x14ac:dyDescent="0.2">
      <c r="A72" s="3"/>
      <c r="E72" s="3"/>
      <c r="F72" s="3"/>
      <c r="G72" s="98"/>
      <c r="H72" s="98"/>
      <c r="I72" s="98"/>
      <c r="J72" s="98"/>
      <c r="K72" s="98"/>
      <c r="L72" s="98"/>
      <c r="M72" s="106"/>
      <c r="N72" s="306">
        <v>32957073.059999995</v>
      </c>
      <c r="O72" s="107">
        <v>44866</v>
      </c>
      <c r="P72" s="308">
        <v>38.048264515833331</v>
      </c>
      <c r="Q72" s="42"/>
      <c r="R72" s="42"/>
      <c r="S72" s="81"/>
    </row>
    <row r="73" spans="1:19" s="78" customFormat="1" x14ac:dyDescent="0.2">
      <c r="A73" s="3"/>
      <c r="E73" s="3"/>
      <c r="F73" s="3"/>
      <c r="G73" s="98"/>
      <c r="H73" s="98"/>
      <c r="I73" s="98"/>
      <c r="J73" s="98"/>
      <c r="K73" s="98"/>
      <c r="L73" s="98"/>
      <c r="M73" s="106"/>
      <c r="N73" s="306"/>
      <c r="O73" s="309"/>
      <c r="P73" s="308"/>
      <c r="Q73" s="42"/>
      <c r="R73" s="42"/>
      <c r="S73" s="81"/>
    </row>
    <row r="74" spans="1:19" s="78" customFormat="1" x14ac:dyDescent="0.2">
      <c r="A74" s="3"/>
      <c r="E74" s="3"/>
      <c r="F74" s="3"/>
      <c r="G74" s="98"/>
      <c r="H74" s="98"/>
      <c r="I74" s="98"/>
      <c r="J74" s="98"/>
      <c r="K74" s="98"/>
      <c r="L74" s="98"/>
      <c r="M74" s="106"/>
      <c r="N74" s="306"/>
      <c r="O74" s="309"/>
      <c r="P74" s="308"/>
      <c r="Q74" s="42"/>
      <c r="R74" s="42"/>
      <c r="S74" s="81"/>
    </row>
    <row r="75" spans="1:19" s="78" customFormat="1" x14ac:dyDescent="0.2">
      <c r="A75" s="3"/>
      <c r="E75" s="3"/>
      <c r="F75" s="3"/>
      <c r="G75" s="98"/>
      <c r="H75" s="98"/>
      <c r="I75" s="98"/>
      <c r="J75" s="98"/>
      <c r="K75" s="98"/>
      <c r="L75" s="98"/>
      <c r="M75" s="106"/>
      <c r="N75" s="306"/>
      <c r="O75" s="309"/>
      <c r="P75" s="308"/>
      <c r="Q75" s="42"/>
      <c r="R75" s="42"/>
      <c r="S75" s="81"/>
    </row>
    <row r="76" spans="1:19" s="78" customFormat="1" x14ac:dyDescent="0.2">
      <c r="A76" s="3"/>
      <c r="E76" s="3"/>
      <c r="F76" s="3"/>
      <c r="G76" s="98"/>
      <c r="H76" s="98"/>
      <c r="I76" s="98"/>
      <c r="J76" s="98"/>
      <c r="K76" s="98"/>
      <c r="L76" s="98"/>
      <c r="M76" s="106"/>
      <c r="N76" s="306"/>
      <c r="O76" s="309"/>
      <c r="P76" s="308"/>
      <c r="Q76" s="42"/>
      <c r="R76" s="42"/>
      <c r="S76" s="81"/>
    </row>
    <row r="77" spans="1:19" s="78" customFormat="1" x14ac:dyDescent="0.2">
      <c r="A77" s="3"/>
      <c r="E77" s="3"/>
      <c r="F77" s="3"/>
      <c r="G77" s="98"/>
      <c r="H77" s="98"/>
      <c r="I77" s="98"/>
      <c r="J77" s="98"/>
      <c r="K77" s="98"/>
      <c r="L77" s="98"/>
      <c r="M77" s="106"/>
      <c r="N77" s="306"/>
      <c r="O77" s="309"/>
      <c r="P77" s="308"/>
      <c r="Q77" s="42"/>
      <c r="R77" s="42"/>
      <c r="S77" s="81"/>
    </row>
    <row r="78" spans="1:19" s="78" customFormat="1" x14ac:dyDescent="0.2">
      <c r="A78" s="3"/>
      <c r="E78" s="3"/>
      <c r="F78" s="3"/>
      <c r="G78" s="98"/>
      <c r="H78" s="98"/>
      <c r="I78" s="98"/>
      <c r="J78" s="98"/>
      <c r="K78" s="98"/>
      <c r="L78" s="98"/>
      <c r="M78" s="106"/>
      <c r="N78" s="306"/>
      <c r="O78" s="309"/>
      <c r="P78" s="308"/>
      <c r="Q78" s="42"/>
      <c r="R78" s="42"/>
      <c r="S78" s="81"/>
    </row>
    <row r="79" spans="1:19" s="78" customFormat="1" x14ac:dyDescent="0.2">
      <c r="A79" s="3"/>
      <c r="E79" s="3"/>
      <c r="F79" s="3"/>
      <c r="G79" s="98"/>
      <c r="H79" s="98"/>
      <c r="I79" s="98"/>
      <c r="J79" s="98"/>
      <c r="K79" s="98"/>
      <c r="L79" s="98"/>
      <c r="M79" s="106"/>
      <c r="N79" s="306"/>
      <c r="O79" s="309"/>
      <c r="P79" s="308"/>
      <c r="Q79" s="42"/>
      <c r="R79" s="42"/>
      <c r="S79" s="81"/>
    </row>
    <row r="80" spans="1:19" s="78" customFormat="1" x14ac:dyDescent="0.2">
      <c r="A80" s="3"/>
      <c r="E80" s="3"/>
      <c r="F80" s="3"/>
      <c r="G80" s="98"/>
      <c r="H80" s="98"/>
      <c r="I80" s="98"/>
      <c r="J80" s="98"/>
      <c r="K80" s="98"/>
      <c r="L80" s="98"/>
      <c r="M80" s="106"/>
      <c r="N80" s="306"/>
      <c r="O80" s="309"/>
      <c r="P80" s="308"/>
      <c r="Q80" s="42"/>
      <c r="R80" s="42"/>
      <c r="S80" s="81"/>
    </row>
    <row r="81" spans="1:19" s="78" customFormat="1" x14ac:dyDescent="0.2">
      <c r="A81" s="3"/>
      <c r="E81" s="3"/>
      <c r="F81" s="3"/>
      <c r="G81" s="98"/>
      <c r="H81" s="98"/>
      <c r="I81" s="98"/>
      <c r="J81" s="98"/>
      <c r="K81" s="98"/>
      <c r="L81" s="98"/>
      <c r="M81" s="81"/>
      <c r="N81" s="306"/>
      <c r="O81" s="309"/>
      <c r="P81" s="308"/>
      <c r="Q81" s="42"/>
      <c r="R81" s="42"/>
      <c r="S81" s="81"/>
    </row>
    <row r="82" spans="1:19" s="78" customFormat="1" x14ac:dyDescent="0.2">
      <c r="A82" s="3"/>
      <c r="E82" s="3"/>
      <c r="F82" s="3"/>
      <c r="G82" s="98"/>
      <c r="H82" s="98"/>
      <c r="I82" s="98"/>
      <c r="J82" s="98"/>
      <c r="K82" s="98"/>
      <c r="L82" s="98"/>
      <c r="M82" s="81"/>
      <c r="N82" s="306"/>
      <c r="O82" s="309"/>
      <c r="P82" s="308"/>
      <c r="Q82" s="42"/>
      <c r="R82" s="42"/>
      <c r="S82" s="81"/>
    </row>
    <row r="83" spans="1:19" s="78" customFormat="1" x14ac:dyDescent="0.2">
      <c r="A83" s="3"/>
      <c r="E83" s="3"/>
      <c r="F83" s="3"/>
      <c r="G83" s="98"/>
      <c r="H83" s="98"/>
      <c r="I83" s="98"/>
      <c r="J83" s="98"/>
      <c r="K83" s="98"/>
      <c r="L83" s="98"/>
      <c r="M83" s="81"/>
      <c r="N83" s="306"/>
      <c r="O83" s="309"/>
      <c r="P83" s="308"/>
      <c r="Q83" s="42"/>
      <c r="R83" s="42"/>
      <c r="S83" s="81"/>
    </row>
    <row r="84" spans="1:19" s="78" customFormat="1" x14ac:dyDescent="0.2">
      <c r="A84" s="3"/>
      <c r="E84" s="3"/>
      <c r="F84" s="3"/>
      <c r="G84" s="98"/>
      <c r="H84" s="98"/>
      <c r="I84" s="98"/>
      <c r="J84" s="98"/>
      <c r="K84" s="98"/>
      <c r="L84" s="98"/>
      <c r="M84" s="81"/>
      <c r="N84" s="306"/>
      <c r="O84" s="309"/>
      <c r="P84" s="308"/>
      <c r="Q84" s="42"/>
      <c r="R84" s="42"/>
      <c r="S84" s="81"/>
    </row>
    <row r="85" spans="1:19" s="78" customFormat="1" x14ac:dyDescent="0.2">
      <c r="A85" s="3"/>
      <c r="E85" s="3"/>
      <c r="F85" s="3"/>
      <c r="G85" s="98"/>
      <c r="H85" s="98"/>
      <c r="I85" s="98"/>
      <c r="J85" s="98"/>
      <c r="K85" s="98"/>
      <c r="L85" s="98"/>
      <c r="M85" s="81"/>
      <c r="N85" s="306"/>
      <c r="O85" s="309"/>
      <c r="P85" s="308"/>
      <c r="Q85" s="42"/>
      <c r="R85" s="42"/>
    </row>
    <row r="86" spans="1:19" s="78" customFormat="1" x14ac:dyDescent="0.2">
      <c r="A86" s="3"/>
      <c r="E86" s="3"/>
      <c r="F86" s="3"/>
      <c r="G86" s="98"/>
      <c r="H86" s="98"/>
      <c r="I86" s="98"/>
      <c r="J86" s="98"/>
      <c r="K86" s="98"/>
      <c r="L86" s="98"/>
      <c r="M86" s="81"/>
      <c r="N86" s="306"/>
      <c r="O86" s="309"/>
      <c r="P86" s="308"/>
      <c r="Q86" s="42"/>
      <c r="R86" s="42"/>
    </row>
    <row r="87" spans="1:19" s="78" customFormat="1" x14ac:dyDescent="0.2">
      <c r="A87" s="3"/>
      <c r="E87" s="3"/>
      <c r="F87" s="3"/>
      <c r="G87" s="98"/>
      <c r="H87" s="98"/>
      <c r="I87" s="98"/>
      <c r="J87" s="98"/>
      <c r="K87" s="98"/>
      <c r="L87" s="98"/>
      <c r="M87" s="81"/>
      <c r="N87" s="306"/>
      <c r="O87" s="309"/>
      <c r="P87" s="308"/>
      <c r="Q87" s="42"/>
      <c r="R87" s="42"/>
    </row>
    <row r="88" spans="1:19" s="78" customFormat="1" x14ac:dyDescent="0.2">
      <c r="A88" s="3"/>
      <c r="E88" s="3"/>
      <c r="F88" s="3"/>
      <c r="G88" s="98"/>
      <c r="H88" s="98"/>
      <c r="I88" s="98"/>
      <c r="J88" s="98"/>
      <c r="K88" s="98"/>
      <c r="L88" s="98"/>
      <c r="M88" s="81"/>
      <c r="N88" s="306"/>
      <c r="O88" s="309"/>
      <c r="P88" s="308"/>
      <c r="Q88" s="42"/>
      <c r="R88" s="42"/>
    </row>
    <row r="89" spans="1:19" s="78" customFormat="1" x14ac:dyDescent="0.2">
      <c r="A89" s="3"/>
      <c r="E89" s="3"/>
      <c r="F89" s="3"/>
      <c r="G89" s="98"/>
      <c r="H89" s="98"/>
      <c r="I89" s="98"/>
      <c r="J89" s="98"/>
      <c r="K89" s="98"/>
      <c r="L89" s="98"/>
      <c r="M89" s="81"/>
      <c r="N89" s="306"/>
      <c r="O89" s="309"/>
      <c r="P89" s="308"/>
      <c r="Q89" s="42"/>
      <c r="R89" s="42"/>
    </row>
    <row r="90" spans="1:19" s="78" customFormat="1" x14ac:dyDescent="0.2">
      <c r="A90" s="3"/>
      <c r="E90" s="3"/>
      <c r="F90" s="3"/>
      <c r="G90" s="98"/>
      <c r="H90" s="98"/>
      <c r="I90" s="98"/>
      <c r="J90" s="98"/>
      <c r="K90" s="98"/>
      <c r="L90" s="98"/>
      <c r="M90" s="81"/>
      <c r="N90" s="306"/>
      <c r="O90" s="309"/>
      <c r="P90" s="308"/>
      <c r="Q90" s="42"/>
      <c r="R90" s="42"/>
    </row>
    <row r="91" spans="1:19" s="78" customFormat="1" x14ac:dyDescent="0.2">
      <c r="A91" s="3"/>
      <c r="E91" s="3"/>
      <c r="F91" s="3"/>
      <c r="G91" s="98"/>
      <c r="H91" s="98"/>
      <c r="I91" s="98"/>
      <c r="J91" s="98"/>
      <c r="K91" s="98"/>
      <c r="L91" s="98"/>
      <c r="M91" s="81"/>
      <c r="N91" s="306"/>
      <c r="O91" s="309"/>
      <c r="P91" s="308"/>
      <c r="Q91" s="42"/>
      <c r="R91" s="42"/>
    </row>
    <row r="92" spans="1:19" s="78" customFormat="1" x14ac:dyDescent="0.2">
      <c r="A92" s="3"/>
      <c r="E92" s="3"/>
      <c r="F92" s="3"/>
      <c r="G92" s="98"/>
      <c r="H92" s="98"/>
      <c r="I92" s="98"/>
      <c r="J92" s="98"/>
      <c r="K92" s="98"/>
      <c r="L92" s="98"/>
      <c r="M92" s="81"/>
      <c r="N92" s="306"/>
      <c r="O92" s="309"/>
      <c r="P92" s="308"/>
      <c r="Q92" s="42"/>
      <c r="R92" s="42"/>
    </row>
    <row r="93" spans="1:19" s="78" customFormat="1" x14ac:dyDescent="0.2">
      <c r="A93" s="3"/>
      <c r="E93" s="3"/>
      <c r="F93" s="3"/>
      <c r="G93" s="98"/>
      <c r="H93" s="98"/>
      <c r="I93" s="98"/>
      <c r="J93" s="98"/>
      <c r="K93" s="98"/>
      <c r="L93" s="98"/>
      <c r="M93" s="81"/>
      <c r="N93" s="306"/>
      <c r="O93" s="309"/>
      <c r="P93" s="308"/>
      <c r="Q93" s="42"/>
      <c r="R93" s="42"/>
    </row>
    <row r="94" spans="1:19" s="78" customFormat="1" x14ac:dyDescent="0.2">
      <c r="A94" s="3"/>
      <c r="E94" s="3"/>
      <c r="F94" s="3"/>
      <c r="G94" s="98"/>
      <c r="H94" s="98"/>
      <c r="I94" s="98"/>
      <c r="J94" s="98"/>
      <c r="K94" s="98"/>
      <c r="L94" s="98"/>
      <c r="M94" s="81"/>
      <c r="N94" s="306"/>
      <c r="O94" s="309"/>
      <c r="P94" s="308"/>
      <c r="Q94" s="42"/>
      <c r="R94" s="42"/>
    </row>
    <row r="95" spans="1:19" s="78" customFormat="1" x14ac:dyDescent="0.2">
      <c r="A95" s="3"/>
      <c r="E95" s="3"/>
      <c r="F95" s="3"/>
      <c r="G95" s="98"/>
      <c r="H95" s="98"/>
      <c r="I95" s="98"/>
      <c r="J95" s="98"/>
      <c r="K95" s="98"/>
      <c r="L95" s="98"/>
      <c r="M95" s="81"/>
      <c r="N95" s="306"/>
      <c r="O95" s="309"/>
      <c r="P95" s="308"/>
      <c r="Q95" s="42"/>
      <c r="R95" s="42"/>
    </row>
    <row r="96" spans="1:19" s="78" customFormat="1" x14ac:dyDescent="0.2">
      <c r="A96" s="3"/>
      <c r="E96" s="3"/>
      <c r="F96" s="3"/>
      <c r="G96" s="98"/>
      <c r="H96" s="98"/>
      <c r="I96" s="98"/>
      <c r="J96" s="98"/>
      <c r="K96" s="98"/>
      <c r="L96" s="98"/>
      <c r="M96" s="81"/>
      <c r="N96" s="306"/>
      <c r="O96" s="309"/>
      <c r="P96" s="308"/>
      <c r="Q96" s="42"/>
      <c r="R96" s="42"/>
    </row>
    <row r="97" spans="1:18" s="78" customFormat="1" x14ac:dyDescent="0.2">
      <c r="A97" s="3"/>
      <c r="E97" s="3"/>
      <c r="F97" s="3"/>
      <c r="G97" s="98"/>
      <c r="H97" s="98"/>
      <c r="I97" s="98"/>
      <c r="J97" s="98"/>
      <c r="K97" s="98"/>
      <c r="L97" s="98"/>
      <c r="M97" s="81"/>
      <c r="N97" s="306"/>
      <c r="O97" s="309"/>
      <c r="P97" s="308"/>
      <c r="Q97" s="42"/>
      <c r="R97" s="42"/>
    </row>
    <row r="98" spans="1:18" s="78" customFormat="1" x14ac:dyDescent="0.2">
      <c r="A98" s="3"/>
      <c r="E98" s="3"/>
      <c r="F98" s="3"/>
      <c r="G98" s="98"/>
      <c r="H98" s="98"/>
      <c r="I98" s="98"/>
      <c r="J98" s="98"/>
      <c r="K98" s="98"/>
      <c r="L98" s="98"/>
      <c r="M98" s="81"/>
      <c r="N98" s="306"/>
      <c r="O98" s="309"/>
      <c r="P98" s="308"/>
      <c r="Q98" s="42"/>
      <c r="R98" s="42"/>
    </row>
    <row r="99" spans="1:18" s="78" customFormat="1" x14ac:dyDescent="0.2">
      <c r="A99" s="3"/>
      <c r="E99" s="3"/>
      <c r="F99" s="3"/>
      <c r="G99" s="98"/>
      <c r="H99" s="98"/>
      <c r="I99" s="98"/>
      <c r="J99" s="98"/>
      <c r="K99" s="98"/>
      <c r="L99" s="98"/>
      <c r="M99" s="81"/>
      <c r="N99" s="306"/>
      <c r="O99" s="309"/>
      <c r="P99" s="308"/>
      <c r="Q99" s="42"/>
      <c r="R99" s="42"/>
    </row>
    <row r="100" spans="1:18" s="78" customFormat="1" x14ac:dyDescent="0.2">
      <c r="A100" s="3"/>
      <c r="E100" s="3"/>
      <c r="F100" s="3"/>
      <c r="G100" s="98"/>
      <c r="H100" s="98"/>
      <c r="I100" s="98"/>
      <c r="J100" s="98"/>
      <c r="K100" s="98"/>
      <c r="L100" s="98"/>
      <c r="M100" s="81"/>
      <c r="N100" s="306"/>
      <c r="O100" s="309"/>
      <c r="P100" s="308"/>
      <c r="Q100" s="42"/>
      <c r="R100" s="42"/>
    </row>
    <row r="101" spans="1:18" s="78" customFormat="1" x14ac:dyDescent="0.2">
      <c r="A101" s="3"/>
      <c r="E101" s="3"/>
      <c r="F101" s="3"/>
      <c r="G101" s="98"/>
      <c r="H101" s="98"/>
      <c r="I101" s="98"/>
      <c r="J101" s="98"/>
      <c r="K101" s="98"/>
      <c r="L101" s="98"/>
      <c r="M101" s="81"/>
      <c r="N101" s="306"/>
      <c r="O101" s="309"/>
      <c r="P101" s="308"/>
      <c r="Q101" s="42"/>
      <c r="R101" s="42"/>
    </row>
    <row r="102" spans="1:18" s="78" customFormat="1" x14ac:dyDescent="0.2">
      <c r="A102" s="3"/>
      <c r="E102" s="3"/>
      <c r="F102" s="3"/>
      <c r="G102" s="98"/>
      <c r="H102" s="98"/>
      <c r="I102" s="98"/>
      <c r="J102" s="98"/>
      <c r="K102" s="98"/>
      <c r="L102" s="98"/>
      <c r="M102" s="81"/>
      <c r="N102" s="306"/>
      <c r="O102" s="309"/>
      <c r="P102" s="308"/>
      <c r="Q102" s="42"/>
      <c r="R102" s="42"/>
    </row>
    <row r="103" spans="1:18" s="78" customFormat="1" x14ac:dyDescent="0.2">
      <c r="A103" s="3"/>
      <c r="E103" s="3"/>
      <c r="F103" s="3"/>
      <c r="G103" s="98"/>
      <c r="H103" s="98"/>
      <c r="I103" s="98"/>
      <c r="J103" s="98"/>
      <c r="K103" s="98"/>
      <c r="L103" s="98"/>
      <c r="M103" s="81"/>
      <c r="N103" s="306"/>
      <c r="O103" s="309"/>
      <c r="P103" s="308"/>
      <c r="Q103" s="42"/>
      <c r="R103" s="42"/>
    </row>
    <row r="104" spans="1:18" s="78" customFormat="1" x14ac:dyDescent="0.2">
      <c r="A104" s="3"/>
      <c r="E104" s="3"/>
      <c r="F104" s="3"/>
      <c r="G104" s="98"/>
      <c r="H104" s="98"/>
      <c r="I104" s="98"/>
      <c r="J104" s="98"/>
      <c r="K104" s="98"/>
      <c r="L104" s="98"/>
      <c r="M104" s="81"/>
      <c r="N104" s="106"/>
      <c r="O104" s="81"/>
      <c r="P104" s="81"/>
      <c r="Q104" s="42"/>
      <c r="R104" s="42"/>
    </row>
    <row r="105" spans="1:18" s="78" customFormat="1" x14ac:dyDescent="0.2">
      <c r="A105" s="3"/>
      <c r="E105" s="3"/>
      <c r="F105" s="3"/>
      <c r="G105" s="98"/>
      <c r="H105" s="98"/>
      <c r="I105" s="98"/>
      <c r="J105" s="98"/>
      <c r="K105" s="98"/>
      <c r="L105" s="98"/>
      <c r="M105" s="81"/>
      <c r="N105" s="106"/>
      <c r="O105" s="81"/>
      <c r="P105" s="81"/>
      <c r="Q105" s="42"/>
      <c r="R105" s="42"/>
    </row>
    <row r="106" spans="1:18" s="78" customFormat="1" x14ac:dyDescent="0.2">
      <c r="A106" s="3"/>
      <c r="E106" s="3"/>
      <c r="F106" s="3"/>
      <c r="G106" s="98"/>
      <c r="H106" s="98"/>
      <c r="I106" s="98"/>
      <c r="J106" s="98"/>
      <c r="K106" s="98"/>
      <c r="L106" s="98"/>
      <c r="M106" s="81"/>
      <c r="N106" s="106"/>
      <c r="O106" s="81"/>
      <c r="P106" s="81"/>
      <c r="Q106" s="42"/>
      <c r="R106" s="42"/>
    </row>
    <row r="107" spans="1:18" s="78" customFormat="1" x14ac:dyDescent="0.2">
      <c r="A107" s="3"/>
      <c r="E107" s="3"/>
      <c r="F107" s="3"/>
      <c r="G107" s="98"/>
      <c r="H107" s="98"/>
      <c r="I107" s="98"/>
      <c r="J107" s="98"/>
      <c r="K107" s="98"/>
      <c r="L107" s="98"/>
      <c r="M107" s="81"/>
      <c r="N107" s="81"/>
      <c r="O107" s="81"/>
      <c r="P107" s="81"/>
      <c r="Q107" s="42"/>
      <c r="R107" s="42"/>
    </row>
    <row r="108" spans="1:18" s="78" customFormat="1" x14ac:dyDescent="0.2">
      <c r="A108" s="3"/>
      <c r="E108" s="3"/>
      <c r="F108" s="3"/>
      <c r="G108" s="98"/>
      <c r="H108" s="98"/>
      <c r="I108" s="98"/>
      <c r="J108" s="98"/>
      <c r="K108" s="98"/>
      <c r="L108" s="98"/>
      <c r="M108" s="81"/>
      <c r="N108" s="81"/>
      <c r="O108" s="81"/>
      <c r="P108" s="81"/>
      <c r="Q108" s="42"/>
      <c r="R108" s="42"/>
    </row>
    <row r="109" spans="1:18" s="78" customFormat="1" x14ac:dyDescent="0.2">
      <c r="A109" s="3"/>
      <c r="E109" s="3"/>
      <c r="F109" s="3"/>
      <c r="G109" s="98"/>
      <c r="H109" s="98"/>
      <c r="I109" s="98"/>
      <c r="J109" s="98"/>
      <c r="K109" s="98"/>
      <c r="L109" s="98"/>
      <c r="M109" s="81"/>
      <c r="N109" s="81"/>
      <c r="O109" s="81"/>
      <c r="P109" s="81"/>
      <c r="Q109" s="42"/>
      <c r="R109" s="42"/>
    </row>
    <row r="110" spans="1:18" s="78" customFormat="1" x14ac:dyDescent="0.2">
      <c r="A110" s="3"/>
      <c r="E110" s="3"/>
      <c r="F110" s="3"/>
      <c r="G110" s="98"/>
      <c r="H110" s="98"/>
      <c r="I110" s="98"/>
      <c r="J110" s="98"/>
      <c r="K110" s="98"/>
      <c r="L110" s="98"/>
      <c r="M110" s="81"/>
      <c r="N110" s="81"/>
      <c r="O110" s="81"/>
      <c r="P110" s="81"/>
      <c r="Q110" s="42"/>
      <c r="R110" s="42"/>
    </row>
    <row r="111" spans="1:18" s="78" customFormat="1" x14ac:dyDescent="0.2">
      <c r="A111" s="3"/>
      <c r="E111" s="3"/>
      <c r="F111" s="3"/>
      <c r="G111" s="98"/>
      <c r="H111" s="98"/>
      <c r="I111" s="98"/>
      <c r="J111" s="98"/>
      <c r="K111" s="98"/>
      <c r="L111" s="98"/>
      <c r="M111" s="81"/>
      <c r="N111" s="81"/>
      <c r="O111" s="81"/>
      <c r="P111" s="81"/>
      <c r="Q111" s="42"/>
      <c r="R111" s="42"/>
    </row>
    <row r="112" spans="1:18" s="78" customFormat="1" x14ac:dyDescent="0.2">
      <c r="A112" s="3"/>
      <c r="E112" s="3"/>
      <c r="F112" s="3"/>
      <c r="G112" s="98"/>
      <c r="H112" s="98"/>
      <c r="I112" s="98"/>
      <c r="J112" s="98"/>
      <c r="K112" s="98"/>
      <c r="L112" s="98"/>
      <c r="M112" s="81"/>
      <c r="N112" s="81"/>
      <c r="O112" s="81"/>
      <c r="P112" s="81"/>
      <c r="Q112" s="42"/>
      <c r="R112" s="42"/>
    </row>
    <row r="113" spans="1:18" s="78" customFormat="1" x14ac:dyDescent="0.2">
      <c r="A113" s="3"/>
      <c r="E113" s="3"/>
      <c r="F113" s="3"/>
      <c r="G113" s="98"/>
      <c r="H113" s="98"/>
      <c r="I113" s="98"/>
      <c r="J113" s="98"/>
      <c r="K113" s="98"/>
      <c r="L113" s="98"/>
      <c r="M113" s="81"/>
      <c r="N113" s="81"/>
      <c r="O113" s="81"/>
      <c r="P113" s="81"/>
      <c r="Q113" s="42"/>
      <c r="R113" s="42"/>
    </row>
    <row r="114" spans="1:18" s="78" customFormat="1" x14ac:dyDescent="0.2">
      <c r="A114" s="3"/>
      <c r="E114" s="3"/>
      <c r="F114" s="3"/>
      <c r="G114" s="98"/>
      <c r="H114" s="98"/>
      <c r="I114" s="98"/>
      <c r="J114" s="98"/>
      <c r="K114" s="98"/>
      <c r="L114" s="98"/>
      <c r="M114" s="81"/>
      <c r="N114" s="81"/>
      <c r="O114" s="81"/>
      <c r="P114" s="81"/>
      <c r="Q114" s="42"/>
      <c r="R114" s="42"/>
    </row>
    <row r="115" spans="1:18" s="78" customFormat="1" x14ac:dyDescent="0.2">
      <c r="A115" s="3"/>
      <c r="E115" s="3"/>
      <c r="F115" s="3"/>
      <c r="G115" s="98"/>
      <c r="H115" s="98"/>
      <c r="I115" s="98"/>
      <c r="J115" s="98"/>
      <c r="K115" s="98"/>
      <c r="L115" s="98"/>
      <c r="M115" s="81"/>
      <c r="N115" s="81"/>
      <c r="O115" s="81"/>
      <c r="P115" s="81"/>
      <c r="Q115" s="42"/>
      <c r="R115" s="42"/>
    </row>
    <row r="116" spans="1:18" s="78" customFormat="1" x14ac:dyDescent="0.2">
      <c r="A116" s="3"/>
      <c r="E116" s="3"/>
      <c r="F116" s="3"/>
      <c r="G116" s="98"/>
      <c r="H116" s="98"/>
      <c r="I116" s="98"/>
      <c r="J116" s="98"/>
      <c r="K116" s="98"/>
      <c r="L116" s="98"/>
      <c r="M116" s="81"/>
      <c r="N116" s="81"/>
      <c r="O116" s="81"/>
      <c r="P116" s="81"/>
      <c r="Q116" s="42"/>
      <c r="R116" s="42"/>
    </row>
    <row r="117" spans="1:18" s="78" customFormat="1" x14ac:dyDescent="0.2">
      <c r="A117" s="3"/>
      <c r="E117" s="3"/>
      <c r="F117" s="3"/>
      <c r="G117" s="98"/>
      <c r="H117" s="98"/>
      <c r="I117" s="98"/>
      <c r="J117" s="98"/>
      <c r="K117" s="98"/>
      <c r="L117" s="98"/>
      <c r="M117" s="81"/>
      <c r="N117" s="81"/>
      <c r="O117" s="81"/>
      <c r="P117" s="81"/>
      <c r="Q117" s="42"/>
      <c r="R117" s="42"/>
    </row>
    <row r="118" spans="1:18" s="78" customFormat="1" x14ac:dyDescent="0.2">
      <c r="A118" s="3"/>
      <c r="E118" s="3"/>
      <c r="F118" s="3"/>
      <c r="G118" s="98"/>
      <c r="H118" s="98"/>
      <c r="I118" s="98"/>
      <c r="J118" s="98"/>
      <c r="K118" s="98"/>
      <c r="L118" s="98"/>
      <c r="M118" s="81"/>
      <c r="N118" s="81"/>
      <c r="O118" s="81"/>
      <c r="P118" s="81"/>
      <c r="Q118" s="42"/>
      <c r="R118" s="42"/>
    </row>
    <row r="119" spans="1:18" s="78" customFormat="1" x14ac:dyDescent="0.2">
      <c r="A119" s="3"/>
      <c r="E119" s="3"/>
      <c r="F119" s="3"/>
      <c r="G119" s="98"/>
      <c r="H119" s="98"/>
      <c r="I119" s="98"/>
      <c r="J119" s="98"/>
      <c r="K119" s="98"/>
      <c r="L119" s="98"/>
      <c r="M119" s="81"/>
      <c r="N119" s="81"/>
      <c r="O119" s="81"/>
      <c r="P119" s="81"/>
      <c r="Q119" s="42"/>
      <c r="R119" s="42"/>
    </row>
    <row r="120" spans="1:18" s="78" customFormat="1" x14ac:dyDescent="0.2">
      <c r="A120" s="3"/>
      <c r="E120" s="3"/>
      <c r="F120" s="3"/>
      <c r="G120" s="98"/>
      <c r="H120" s="98"/>
      <c r="I120" s="98"/>
      <c r="J120" s="98"/>
      <c r="K120" s="98"/>
      <c r="L120" s="98"/>
      <c r="M120" s="81"/>
      <c r="N120" s="81"/>
      <c r="O120" s="81"/>
      <c r="P120" s="81"/>
      <c r="Q120" s="42"/>
      <c r="R120" s="42"/>
    </row>
    <row r="121" spans="1:18" s="78" customFormat="1" x14ac:dyDescent="0.2">
      <c r="A121" s="3"/>
      <c r="E121" s="3"/>
      <c r="F121" s="3"/>
      <c r="G121" s="98"/>
      <c r="H121" s="98"/>
      <c r="I121" s="98"/>
      <c r="J121" s="98"/>
      <c r="K121" s="98"/>
      <c r="L121" s="98"/>
      <c r="M121" s="81"/>
      <c r="N121" s="81"/>
      <c r="O121" s="81"/>
      <c r="P121" s="81"/>
      <c r="Q121" s="42"/>
      <c r="R121" s="42"/>
    </row>
    <row r="122" spans="1:18" s="78" customFormat="1" x14ac:dyDescent="0.2">
      <c r="A122" s="3"/>
      <c r="E122" s="3"/>
      <c r="F122" s="3"/>
      <c r="G122" s="98"/>
      <c r="H122" s="98"/>
      <c r="I122" s="98"/>
      <c r="J122" s="98"/>
      <c r="K122" s="98"/>
      <c r="L122" s="98"/>
      <c r="M122" s="81"/>
      <c r="N122" s="81"/>
      <c r="O122" s="81"/>
      <c r="P122" s="81"/>
      <c r="Q122" s="42"/>
      <c r="R122" s="42"/>
    </row>
    <row r="123" spans="1:18" s="78" customFormat="1" x14ac:dyDescent="0.2">
      <c r="A123" s="3"/>
      <c r="E123" s="3"/>
      <c r="F123" s="3"/>
      <c r="G123" s="98"/>
      <c r="H123" s="98"/>
      <c r="I123" s="98"/>
      <c r="J123" s="98"/>
      <c r="K123" s="98"/>
      <c r="L123" s="98"/>
      <c r="M123" s="81"/>
      <c r="N123" s="81"/>
      <c r="O123" s="81"/>
      <c r="P123" s="81"/>
      <c r="Q123" s="42"/>
      <c r="R123" s="42"/>
    </row>
    <row r="124" spans="1:18" s="78" customFormat="1" x14ac:dyDescent="0.2">
      <c r="A124" s="3"/>
      <c r="E124" s="3"/>
      <c r="F124" s="3"/>
      <c r="G124" s="98"/>
      <c r="H124" s="98"/>
      <c r="I124" s="98"/>
      <c r="J124" s="98"/>
      <c r="K124" s="98"/>
      <c r="L124" s="98"/>
      <c r="M124" s="81"/>
      <c r="N124" s="81"/>
      <c r="O124" s="81"/>
      <c r="P124" s="81"/>
      <c r="Q124" s="42"/>
      <c r="R124" s="42"/>
    </row>
    <row r="125" spans="1:18" s="78" customFormat="1" x14ac:dyDescent="0.2">
      <c r="A125" s="3"/>
      <c r="E125" s="3"/>
      <c r="F125" s="3"/>
      <c r="G125" s="98"/>
      <c r="H125" s="98"/>
      <c r="I125" s="98"/>
      <c r="J125" s="98"/>
      <c r="K125" s="98"/>
      <c r="L125" s="98"/>
      <c r="M125" s="81"/>
      <c r="N125" s="81"/>
      <c r="O125" s="81"/>
      <c r="P125" s="81"/>
      <c r="Q125" s="42"/>
      <c r="R125" s="42"/>
    </row>
    <row r="126" spans="1:18" s="78" customFormat="1" x14ac:dyDescent="0.2">
      <c r="A126" s="3"/>
      <c r="E126" s="3"/>
      <c r="F126" s="3"/>
      <c r="G126" s="98"/>
      <c r="H126" s="98"/>
      <c r="I126" s="98"/>
      <c r="J126" s="98"/>
      <c r="K126" s="98"/>
      <c r="L126" s="98"/>
      <c r="M126" s="81"/>
      <c r="N126" s="81"/>
      <c r="O126" s="81"/>
      <c r="P126" s="81"/>
      <c r="Q126" s="42"/>
      <c r="R126" s="42"/>
    </row>
    <row r="127" spans="1:18" s="78" customFormat="1" x14ac:dyDescent="0.2">
      <c r="A127" s="3"/>
      <c r="E127" s="3"/>
      <c r="F127" s="3"/>
      <c r="G127" s="98"/>
      <c r="H127" s="98"/>
      <c r="I127" s="98"/>
      <c r="J127" s="98"/>
      <c r="K127" s="98"/>
      <c r="L127" s="98"/>
      <c r="M127" s="81"/>
      <c r="N127" s="81"/>
      <c r="O127" s="81"/>
      <c r="P127" s="81"/>
      <c r="Q127" s="42"/>
      <c r="R127" s="42"/>
    </row>
    <row r="128" spans="1:18" s="78" customFormat="1" x14ac:dyDescent="0.2">
      <c r="A128" s="3"/>
      <c r="E128" s="3"/>
      <c r="F128" s="3"/>
      <c r="G128" s="98"/>
      <c r="H128" s="98"/>
      <c r="I128" s="98"/>
      <c r="J128" s="98"/>
      <c r="K128" s="98"/>
      <c r="L128" s="98"/>
      <c r="M128" s="81"/>
      <c r="N128" s="81"/>
      <c r="O128" s="81"/>
      <c r="P128" s="81"/>
      <c r="Q128" s="42"/>
      <c r="R128" s="42"/>
    </row>
    <row r="129" spans="1:18" s="78" customFormat="1" x14ac:dyDescent="0.2">
      <c r="A129" s="3"/>
      <c r="E129" s="3"/>
      <c r="F129" s="3"/>
      <c r="G129" s="98"/>
      <c r="H129" s="98"/>
      <c r="I129" s="98"/>
      <c r="J129" s="98"/>
      <c r="K129" s="98"/>
      <c r="L129" s="98"/>
      <c r="M129" s="81"/>
      <c r="N129" s="81"/>
      <c r="O129" s="81"/>
      <c r="P129" s="81"/>
      <c r="Q129" s="42"/>
      <c r="R129" s="42"/>
    </row>
    <row r="130" spans="1:18" s="78" customFormat="1" x14ac:dyDescent="0.2">
      <c r="A130" s="3"/>
      <c r="E130" s="3"/>
      <c r="F130" s="3"/>
      <c r="G130" s="98"/>
      <c r="H130" s="98"/>
      <c r="I130" s="98"/>
      <c r="J130" s="98"/>
      <c r="K130" s="98"/>
      <c r="L130" s="98"/>
      <c r="M130" s="81"/>
      <c r="N130" s="81"/>
      <c r="O130" s="81"/>
      <c r="P130" s="81"/>
      <c r="Q130" s="42"/>
      <c r="R130" s="42"/>
    </row>
    <row r="131" spans="1:18" s="78" customFormat="1" x14ac:dyDescent="0.2">
      <c r="A131" s="3"/>
      <c r="E131" s="3"/>
      <c r="F131" s="3"/>
      <c r="G131" s="98"/>
      <c r="H131" s="98"/>
      <c r="I131" s="98"/>
      <c r="J131" s="98"/>
      <c r="K131" s="98"/>
      <c r="L131" s="98"/>
      <c r="M131" s="81"/>
      <c r="N131" s="81"/>
      <c r="O131" s="81"/>
      <c r="P131" s="81"/>
      <c r="Q131" s="42"/>
      <c r="R131" s="42"/>
    </row>
    <row r="132" spans="1:18" s="78" customFormat="1" x14ac:dyDescent="0.2">
      <c r="A132" s="3"/>
      <c r="E132" s="3"/>
      <c r="F132" s="3"/>
      <c r="G132" s="98"/>
      <c r="H132" s="98"/>
      <c r="I132" s="98"/>
      <c r="J132" s="98"/>
      <c r="K132" s="98"/>
      <c r="L132" s="98"/>
      <c r="M132" s="81"/>
      <c r="N132" s="81"/>
      <c r="O132" s="81"/>
      <c r="P132" s="81"/>
      <c r="Q132" s="42"/>
      <c r="R132" s="42"/>
    </row>
    <row r="133" spans="1:18" s="78" customFormat="1" x14ac:dyDescent="0.2">
      <c r="A133" s="3"/>
      <c r="E133" s="3"/>
      <c r="F133" s="3"/>
      <c r="G133" s="98"/>
      <c r="H133" s="98"/>
      <c r="I133" s="98"/>
      <c r="J133" s="98"/>
      <c r="K133" s="98"/>
      <c r="L133" s="98"/>
      <c r="M133" s="81"/>
      <c r="N133" s="81"/>
      <c r="O133" s="81"/>
      <c r="P133" s="81"/>
      <c r="Q133" s="42"/>
      <c r="R133" s="42"/>
    </row>
    <row r="134" spans="1:18" s="78" customFormat="1" x14ac:dyDescent="0.2">
      <c r="A134" s="3"/>
      <c r="E134" s="3"/>
      <c r="F134" s="3"/>
      <c r="G134" s="98"/>
      <c r="H134" s="98"/>
      <c r="I134" s="98"/>
      <c r="J134" s="98"/>
      <c r="K134" s="98"/>
      <c r="L134" s="98"/>
      <c r="M134" s="81"/>
      <c r="N134" s="81"/>
      <c r="O134" s="81"/>
      <c r="P134" s="81"/>
      <c r="Q134" s="42"/>
      <c r="R134" s="42"/>
    </row>
    <row r="135" spans="1:18" s="78" customFormat="1" x14ac:dyDescent="0.2">
      <c r="A135" s="3"/>
      <c r="E135" s="3"/>
      <c r="F135" s="3"/>
      <c r="G135" s="98"/>
      <c r="H135" s="98"/>
      <c r="I135" s="98"/>
      <c r="J135" s="98"/>
      <c r="K135" s="98"/>
      <c r="L135" s="98"/>
      <c r="M135" s="81"/>
      <c r="N135" s="81"/>
      <c r="O135" s="81"/>
      <c r="P135" s="81"/>
      <c r="Q135" s="42"/>
      <c r="R135" s="42"/>
    </row>
    <row r="136" spans="1:18" s="78" customFormat="1" x14ac:dyDescent="0.2">
      <c r="A136" s="3"/>
      <c r="E136" s="3"/>
      <c r="F136" s="3"/>
      <c r="G136" s="98"/>
      <c r="H136" s="98"/>
      <c r="I136" s="98"/>
      <c r="J136" s="98"/>
      <c r="K136" s="98"/>
      <c r="L136" s="98"/>
      <c r="M136" s="81"/>
      <c r="N136" s="81"/>
      <c r="O136" s="81"/>
      <c r="P136" s="81"/>
      <c r="Q136" s="42"/>
      <c r="R136" s="42"/>
    </row>
    <row r="137" spans="1:18" s="78" customFormat="1" x14ac:dyDescent="0.2">
      <c r="A137" s="3"/>
      <c r="E137" s="3"/>
      <c r="F137" s="3"/>
      <c r="G137" s="98"/>
      <c r="H137" s="98"/>
      <c r="I137" s="98"/>
      <c r="J137" s="98"/>
      <c r="K137" s="98"/>
      <c r="L137" s="98"/>
      <c r="M137" s="81"/>
      <c r="N137" s="81"/>
      <c r="O137" s="81"/>
      <c r="P137" s="81"/>
      <c r="Q137" s="42"/>
      <c r="R137" s="42"/>
    </row>
    <row r="138" spans="1:18" s="78" customFormat="1" x14ac:dyDescent="0.2">
      <c r="A138" s="3"/>
      <c r="E138" s="3"/>
      <c r="F138" s="3"/>
      <c r="G138" s="98"/>
      <c r="H138" s="98"/>
      <c r="I138" s="98"/>
      <c r="J138" s="98"/>
      <c r="K138" s="98"/>
      <c r="L138" s="98"/>
      <c r="M138" s="81"/>
      <c r="N138" s="81"/>
      <c r="O138" s="81"/>
      <c r="P138" s="81"/>
      <c r="Q138" s="42"/>
      <c r="R138" s="42"/>
    </row>
    <row r="139" spans="1:18" s="78" customFormat="1" x14ac:dyDescent="0.2">
      <c r="A139" s="3"/>
      <c r="E139" s="3"/>
      <c r="F139" s="3"/>
      <c r="G139" s="98"/>
      <c r="H139" s="98"/>
      <c r="I139" s="98"/>
      <c r="J139" s="98"/>
      <c r="K139" s="98"/>
      <c r="L139" s="98"/>
      <c r="M139" s="81"/>
      <c r="N139" s="81"/>
      <c r="O139" s="81"/>
      <c r="P139" s="81"/>
      <c r="Q139" s="42"/>
      <c r="R139" s="42"/>
    </row>
    <row r="140" spans="1:18" s="78" customFormat="1" x14ac:dyDescent="0.2">
      <c r="A140" s="3"/>
      <c r="E140" s="3"/>
      <c r="F140" s="3"/>
      <c r="G140" s="98"/>
      <c r="H140" s="98"/>
      <c r="I140" s="98"/>
      <c r="J140" s="98"/>
      <c r="K140" s="98"/>
      <c r="L140" s="98"/>
      <c r="M140" s="81"/>
      <c r="N140" s="81"/>
      <c r="O140" s="81"/>
      <c r="P140" s="81"/>
      <c r="Q140" s="42"/>
      <c r="R140" s="42"/>
    </row>
    <row r="141" spans="1:18" s="78" customFormat="1" x14ac:dyDescent="0.2">
      <c r="A141" s="3"/>
      <c r="E141" s="3"/>
      <c r="F141" s="3"/>
      <c r="G141" s="98"/>
      <c r="H141" s="98"/>
      <c r="I141" s="98"/>
      <c r="J141" s="98"/>
      <c r="K141" s="98"/>
      <c r="L141" s="98"/>
      <c r="M141" s="81"/>
      <c r="N141" s="81"/>
      <c r="O141" s="81"/>
      <c r="P141" s="81"/>
      <c r="Q141" s="42"/>
      <c r="R141" s="42"/>
    </row>
    <row r="142" spans="1:18" s="78" customFormat="1" x14ac:dyDescent="0.2">
      <c r="A142" s="3"/>
      <c r="E142" s="3"/>
      <c r="F142" s="3"/>
      <c r="G142" s="98"/>
      <c r="H142" s="98"/>
      <c r="I142" s="98"/>
      <c r="J142" s="98"/>
      <c r="K142" s="98"/>
      <c r="L142" s="98"/>
      <c r="M142" s="81"/>
      <c r="N142" s="81"/>
      <c r="O142" s="81"/>
      <c r="P142" s="81"/>
      <c r="Q142" s="42"/>
      <c r="R142" s="42"/>
    </row>
    <row r="143" spans="1:18" s="78" customFormat="1" x14ac:dyDescent="0.2">
      <c r="A143" s="3"/>
      <c r="E143" s="3"/>
      <c r="F143" s="3"/>
      <c r="G143" s="98"/>
      <c r="H143" s="98"/>
      <c r="I143" s="98"/>
      <c r="J143" s="98"/>
      <c r="K143" s="98"/>
      <c r="L143" s="98"/>
      <c r="M143" s="81"/>
      <c r="N143" s="81"/>
      <c r="O143" s="81"/>
      <c r="P143" s="81"/>
      <c r="Q143" s="42"/>
      <c r="R143" s="42"/>
    </row>
    <row r="144" spans="1:18" s="78" customFormat="1" x14ac:dyDescent="0.2">
      <c r="A144" s="3"/>
      <c r="E144" s="3"/>
      <c r="F144" s="3"/>
      <c r="G144" s="98"/>
      <c r="H144" s="98"/>
      <c r="I144" s="98"/>
      <c r="J144" s="98"/>
      <c r="K144" s="98"/>
      <c r="L144" s="98"/>
      <c r="M144" s="81"/>
      <c r="N144" s="81"/>
      <c r="O144" s="81"/>
      <c r="P144" s="81"/>
      <c r="Q144" s="42"/>
      <c r="R144" s="42"/>
    </row>
    <row r="145" spans="1:18" s="78" customFormat="1" x14ac:dyDescent="0.2">
      <c r="A145" s="3"/>
      <c r="E145" s="3"/>
      <c r="F145" s="3"/>
      <c r="G145" s="98"/>
      <c r="H145" s="98"/>
      <c r="I145" s="98"/>
      <c r="J145" s="98"/>
      <c r="K145" s="98"/>
      <c r="L145" s="98"/>
      <c r="M145" s="81"/>
      <c r="N145" s="81"/>
      <c r="O145" s="81"/>
      <c r="P145" s="81"/>
      <c r="Q145" s="42"/>
      <c r="R145" s="42"/>
    </row>
    <row r="146" spans="1:18" s="78" customFormat="1" x14ac:dyDescent="0.2">
      <c r="A146" s="3"/>
      <c r="E146" s="3"/>
      <c r="F146" s="3"/>
      <c r="G146" s="98"/>
      <c r="H146" s="98"/>
      <c r="I146" s="98"/>
      <c r="J146" s="98"/>
      <c r="K146" s="98"/>
      <c r="L146" s="98"/>
      <c r="M146" s="81"/>
      <c r="N146" s="81"/>
      <c r="O146" s="81"/>
      <c r="P146" s="81"/>
      <c r="Q146" s="42"/>
      <c r="R146" s="42"/>
    </row>
    <row r="147" spans="1:18" s="78" customFormat="1" x14ac:dyDescent="0.2">
      <c r="A147" s="3"/>
      <c r="E147" s="3"/>
      <c r="F147" s="3"/>
      <c r="G147" s="98"/>
      <c r="H147" s="98"/>
      <c r="I147" s="98"/>
      <c r="J147" s="98"/>
      <c r="K147" s="98"/>
      <c r="L147" s="98"/>
      <c r="M147" s="81"/>
      <c r="N147" s="81"/>
      <c r="O147" s="81"/>
      <c r="P147" s="81"/>
      <c r="Q147" s="42"/>
      <c r="R147" s="42"/>
    </row>
    <row r="148" spans="1:18" s="78" customFormat="1" x14ac:dyDescent="0.2">
      <c r="A148" s="3"/>
      <c r="E148" s="3"/>
      <c r="F148" s="3"/>
      <c r="G148" s="98"/>
      <c r="H148" s="98"/>
      <c r="I148" s="98"/>
      <c r="J148" s="98"/>
      <c r="K148" s="98"/>
      <c r="L148" s="98"/>
      <c r="M148" s="81"/>
      <c r="N148" s="81"/>
      <c r="O148" s="81"/>
      <c r="P148" s="81"/>
      <c r="Q148" s="42"/>
      <c r="R148" s="42"/>
    </row>
    <row r="149" spans="1:18" s="78" customFormat="1" x14ac:dyDescent="0.2">
      <c r="A149" s="3"/>
      <c r="E149" s="3"/>
      <c r="F149" s="3"/>
      <c r="G149" s="98"/>
      <c r="H149" s="98"/>
      <c r="I149" s="98"/>
      <c r="J149" s="98"/>
      <c r="K149" s="98"/>
      <c r="L149" s="98"/>
      <c r="M149" s="81"/>
      <c r="N149" s="81"/>
      <c r="O149" s="81"/>
      <c r="P149" s="81"/>
      <c r="Q149" s="42"/>
      <c r="R149" s="42"/>
    </row>
    <row r="150" spans="1:18" s="78" customFormat="1" x14ac:dyDescent="0.2">
      <c r="A150" s="3"/>
      <c r="E150" s="3"/>
      <c r="F150" s="3"/>
      <c r="G150" s="98"/>
      <c r="H150" s="98"/>
      <c r="I150" s="98"/>
      <c r="J150" s="98"/>
      <c r="K150" s="98"/>
      <c r="L150" s="98"/>
      <c r="M150" s="81"/>
      <c r="N150" s="81"/>
      <c r="O150" s="81"/>
      <c r="P150" s="81"/>
      <c r="Q150" s="42"/>
      <c r="R150" s="42"/>
    </row>
    <row r="151" spans="1:18" s="78" customFormat="1" x14ac:dyDescent="0.2">
      <c r="A151" s="3"/>
      <c r="E151" s="3"/>
      <c r="F151" s="3"/>
      <c r="G151" s="98"/>
      <c r="H151" s="98"/>
      <c r="I151" s="98"/>
      <c r="J151" s="98"/>
      <c r="K151" s="98"/>
      <c r="L151" s="98"/>
      <c r="M151" s="81"/>
      <c r="N151" s="81"/>
      <c r="O151" s="81"/>
      <c r="P151" s="81"/>
      <c r="Q151" s="42"/>
      <c r="R151" s="42"/>
    </row>
    <row r="152" spans="1:18" s="78" customFormat="1" x14ac:dyDescent="0.2">
      <c r="A152" s="3"/>
      <c r="E152" s="3"/>
      <c r="F152" s="3"/>
      <c r="G152" s="98"/>
      <c r="H152" s="98"/>
      <c r="I152" s="98"/>
      <c r="J152" s="98"/>
      <c r="K152" s="98"/>
      <c r="L152" s="98"/>
      <c r="M152" s="81"/>
      <c r="N152" s="81"/>
      <c r="O152" s="81"/>
      <c r="P152" s="81"/>
      <c r="Q152" s="42"/>
      <c r="R152" s="42"/>
    </row>
    <row r="153" spans="1:18" s="78" customFormat="1" x14ac:dyDescent="0.2">
      <c r="A153" s="3"/>
      <c r="E153" s="3"/>
      <c r="F153" s="3"/>
      <c r="G153" s="98"/>
      <c r="H153" s="98"/>
      <c r="I153" s="98"/>
      <c r="J153" s="98"/>
      <c r="K153" s="98"/>
      <c r="L153" s="98"/>
      <c r="M153" s="81"/>
      <c r="N153" s="81"/>
      <c r="O153" s="81"/>
      <c r="P153" s="81"/>
      <c r="Q153" s="42"/>
      <c r="R153" s="42"/>
    </row>
    <row r="154" spans="1:18" s="78" customFormat="1" x14ac:dyDescent="0.2">
      <c r="A154" s="3"/>
      <c r="E154" s="3"/>
      <c r="F154" s="3"/>
      <c r="G154" s="98"/>
      <c r="H154" s="98"/>
      <c r="I154" s="98"/>
      <c r="J154" s="98"/>
      <c r="K154" s="98"/>
      <c r="L154" s="98"/>
      <c r="M154" s="81"/>
      <c r="N154" s="81"/>
      <c r="O154" s="81"/>
      <c r="P154" s="81"/>
      <c r="Q154" s="42"/>
      <c r="R154" s="42"/>
    </row>
    <row r="155" spans="1:18" s="78" customFormat="1" x14ac:dyDescent="0.2">
      <c r="A155" s="3"/>
      <c r="E155" s="3"/>
      <c r="F155" s="3"/>
      <c r="G155" s="98"/>
      <c r="H155" s="98"/>
      <c r="I155" s="98"/>
      <c r="J155" s="98"/>
      <c r="K155" s="98"/>
      <c r="L155" s="98"/>
      <c r="M155" s="81"/>
      <c r="N155" s="81"/>
      <c r="O155" s="81"/>
      <c r="P155" s="81"/>
      <c r="Q155" s="42"/>
      <c r="R155" s="42"/>
    </row>
    <row r="156" spans="1:18" s="78" customFormat="1" x14ac:dyDescent="0.2">
      <c r="A156" s="3"/>
      <c r="E156" s="3"/>
      <c r="F156" s="3"/>
      <c r="G156" s="98"/>
      <c r="H156" s="98"/>
      <c r="I156" s="98"/>
      <c r="J156" s="98"/>
      <c r="K156" s="98"/>
      <c r="L156" s="98"/>
      <c r="M156" s="81"/>
      <c r="N156" s="81"/>
      <c r="O156" s="81"/>
      <c r="P156" s="81"/>
      <c r="Q156" s="42"/>
      <c r="R156" s="42"/>
    </row>
    <row r="157" spans="1:18" s="78" customFormat="1" x14ac:dyDescent="0.2">
      <c r="A157" s="3"/>
      <c r="E157" s="3"/>
      <c r="F157" s="3"/>
      <c r="G157" s="98"/>
      <c r="H157" s="98"/>
      <c r="I157" s="98"/>
      <c r="J157" s="98"/>
      <c r="K157" s="98"/>
      <c r="L157" s="98"/>
      <c r="M157" s="81"/>
      <c r="N157" s="81"/>
      <c r="O157" s="81"/>
      <c r="P157" s="81"/>
      <c r="Q157" s="42"/>
      <c r="R157" s="42"/>
    </row>
    <row r="158" spans="1:18" s="78" customFormat="1" x14ac:dyDescent="0.2">
      <c r="A158" s="3"/>
      <c r="E158" s="3"/>
      <c r="F158" s="3"/>
      <c r="G158" s="98"/>
      <c r="H158" s="98"/>
      <c r="I158" s="98"/>
      <c r="J158" s="98"/>
      <c r="K158" s="98"/>
      <c r="L158" s="98"/>
      <c r="M158" s="81"/>
      <c r="N158" s="81"/>
      <c r="O158" s="81"/>
      <c r="P158" s="81"/>
      <c r="Q158" s="42"/>
      <c r="R158" s="42"/>
    </row>
    <row r="159" spans="1:18" s="78" customFormat="1" x14ac:dyDescent="0.2">
      <c r="A159" s="3"/>
      <c r="E159" s="3"/>
      <c r="F159" s="3"/>
      <c r="G159" s="98"/>
      <c r="H159" s="98"/>
      <c r="I159" s="98"/>
      <c r="J159" s="98"/>
      <c r="K159" s="98"/>
      <c r="L159" s="98"/>
      <c r="M159" s="81"/>
      <c r="N159" s="81"/>
      <c r="O159" s="81"/>
      <c r="P159" s="81"/>
      <c r="Q159" s="42"/>
      <c r="R159" s="42"/>
    </row>
    <row r="160" spans="1:18" x14ac:dyDescent="0.2">
      <c r="A160" s="3"/>
      <c r="B160" s="78"/>
      <c r="C160" s="78"/>
      <c r="D160" s="78"/>
      <c r="E160" s="3"/>
      <c r="F160" s="3"/>
      <c r="G160" s="98"/>
      <c r="H160" s="98"/>
      <c r="I160" s="98"/>
      <c r="J160" s="98"/>
      <c r="K160" s="98"/>
      <c r="L160" s="98"/>
      <c r="M160" s="81"/>
      <c r="Q160" s="42"/>
    </row>
    <row r="161" spans="1:17" x14ac:dyDescent="0.2">
      <c r="A161" s="3"/>
      <c r="B161" s="78"/>
      <c r="C161" s="78"/>
      <c r="D161" s="78"/>
      <c r="E161" s="126"/>
      <c r="F161" s="3"/>
      <c r="G161" s="98"/>
      <c r="H161" s="98"/>
      <c r="I161" s="98"/>
      <c r="J161" s="98"/>
      <c r="K161" s="98"/>
      <c r="L161" s="98"/>
      <c r="M161" s="81"/>
      <c r="Q161" s="42"/>
    </row>
    <row r="162" spans="1:17" x14ac:dyDescent="0.2">
      <c r="A162" s="3"/>
      <c r="B162" s="43"/>
      <c r="C162" s="43"/>
      <c r="D162" s="43"/>
      <c r="E162" s="3"/>
      <c r="F162" s="3"/>
      <c r="Q162" s="42"/>
    </row>
    <row r="163" spans="1:17" x14ac:dyDescent="0.2">
      <c r="A163" s="3"/>
      <c r="B163" s="43"/>
      <c r="C163" s="43"/>
      <c r="D163" s="43"/>
      <c r="E163" s="3"/>
      <c r="F163" s="3"/>
      <c r="Q163" s="42"/>
    </row>
    <row r="164" spans="1:17" x14ac:dyDescent="0.2">
      <c r="A164" s="3"/>
      <c r="E164" s="3"/>
      <c r="F164" s="3"/>
      <c r="Q164" s="42"/>
    </row>
    <row r="165" spans="1:17" x14ac:dyDescent="0.2">
      <c r="A165" s="3"/>
      <c r="E165" s="3"/>
      <c r="F165" s="3"/>
      <c r="Q165" s="42"/>
    </row>
    <row r="166" spans="1:17" x14ac:dyDescent="0.2">
      <c r="A166" s="3"/>
      <c r="E166" s="3"/>
      <c r="F166" s="3"/>
      <c r="Q166" s="42"/>
    </row>
    <row r="167" spans="1:17" x14ac:dyDescent="0.2">
      <c r="A167" s="3"/>
      <c r="E167" s="3"/>
      <c r="F167" s="3"/>
      <c r="Q167" s="42"/>
    </row>
    <row r="168" spans="1:17" x14ac:dyDescent="0.2">
      <c r="A168" s="3"/>
      <c r="E168" s="3"/>
      <c r="F168" s="3"/>
      <c r="Q168" s="42"/>
    </row>
    <row r="169" spans="1:17" x14ac:dyDescent="0.2">
      <c r="A169" s="3"/>
      <c r="E169" s="3"/>
      <c r="F169" s="3"/>
      <c r="Q169" s="42"/>
    </row>
    <row r="170" spans="1:17" x14ac:dyDescent="0.2">
      <c r="A170" s="3"/>
      <c r="E170" s="3"/>
      <c r="F170" s="3"/>
      <c r="Q170" s="42"/>
    </row>
    <row r="171" spans="1:17" x14ac:dyDescent="0.2">
      <c r="A171" s="3"/>
      <c r="E171" s="3"/>
      <c r="F171" s="3"/>
      <c r="Q171" s="42"/>
    </row>
    <row r="172" spans="1:17" x14ac:dyDescent="0.2">
      <c r="A172" s="3"/>
      <c r="E172" s="3"/>
      <c r="F172" s="3"/>
      <c r="Q172" s="42"/>
    </row>
    <row r="173" spans="1:17" x14ac:dyDescent="0.2">
      <c r="A173" s="3"/>
      <c r="D173" s="3"/>
      <c r="E173" s="3"/>
      <c r="F173" s="3"/>
    </row>
    <row r="174" spans="1:17" x14ac:dyDescent="0.2">
      <c r="A174" s="3"/>
      <c r="D174" s="3"/>
      <c r="E174" s="3"/>
      <c r="F174" s="3"/>
    </row>
    <row r="175" spans="1:17" x14ac:dyDescent="0.2">
      <c r="A175" s="3"/>
      <c r="D175" s="3"/>
      <c r="E175" s="3"/>
      <c r="F175" s="3"/>
    </row>
    <row r="176" spans="1:17" x14ac:dyDescent="0.2">
      <c r="A176" s="3"/>
      <c r="D176" s="3"/>
      <c r="E176" s="3"/>
      <c r="F176" s="3"/>
    </row>
    <row r="177" spans="1:6" x14ac:dyDescent="0.2">
      <c r="A177" s="3"/>
      <c r="B177" s="3"/>
      <c r="C177" s="3"/>
      <c r="D177" s="3"/>
      <c r="E177" s="3"/>
      <c r="F177" s="3"/>
    </row>
    <row r="178" spans="1:6" x14ac:dyDescent="0.2">
      <c r="B178" s="3"/>
      <c r="C178" s="3"/>
      <c r="D178" s="3"/>
      <c r="E178" s="3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35</vt:i4>
      </vt:variant>
    </vt:vector>
  </HeadingPairs>
  <TitlesOfParts>
    <vt:vector size="71" baseType="lpstr">
      <vt:lpstr>Índice</vt:lpstr>
      <vt:lpstr>Resumen licencias área </vt:lpstr>
      <vt:lpstr>Resumen costos</vt:lpstr>
      <vt:lpstr>Resumen empleo</vt:lpstr>
      <vt:lpstr>Resumen Venta Vivienda</vt:lpstr>
      <vt:lpstr>Resumen ventas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edific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Histórico proyectos </vt:lpstr>
      <vt:lpstr>Histórico proyectos</vt:lpstr>
      <vt:lpstr>Histórico ventas vivienda </vt:lpstr>
      <vt:lpstr>Histórico ventas vivienda</vt:lpstr>
      <vt:lpstr>Histórico ventas VIP </vt:lpstr>
      <vt:lpstr>Histórico ventas VIP</vt:lpstr>
      <vt:lpstr>Histórico ventas VIS 70-150 </vt:lpstr>
      <vt:lpstr>Histórico ventas VIS 70-150sml</vt:lpstr>
      <vt:lpstr>Histórico ventas VIS </vt:lpstr>
      <vt:lpstr>Histórico ventas VIS</vt:lpstr>
      <vt:lpstr>Histórico ventas No VIS </vt:lpstr>
      <vt:lpstr>Histórico ventas No VIS</vt:lpstr>
      <vt:lpstr>Histórico rotación </vt:lpstr>
      <vt:lpstr>Histórico oferta vivienda </vt:lpstr>
      <vt:lpstr>Histórico oferta vivienda</vt:lpstr>
      <vt:lpstr>Histórico rotación</vt:lpstr>
      <vt:lpstr>Fechas Mensual</vt:lpstr>
      <vt:lpstr>'Despachos cemento'!Área_de_impresión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'Histórico oferta vivienda'!Área_de_impresión</vt:lpstr>
      <vt:lpstr>'Histórico oferta vivienda '!Área_de_impresión</vt:lpstr>
      <vt:lpstr>'Histórico proyectos'!Área_de_impresión</vt:lpstr>
      <vt:lpstr>'Histórico proyectos '!Área_de_impresión</vt:lpstr>
      <vt:lpstr>'Histórico rotación'!Área_de_impresión</vt:lpstr>
      <vt:lpstr>'Histórico rotación '!Área_de_impresión</vt:lpstr>
      <vt:lpstr>'Histórico ventas No VIS'!Área_de_impresión</vt:lpstr>
      <vt:lpstr>'Histórico ventas No VIS '!Área_de_impresión</vt:lpstr>
      <vt:lpstr>'Histórico ventas VIP'!Área_de_impresión</vt:lpstr>
      <vt:lpstr>'Histórico ventas VIP '!Área_de_impresión</vt:lpstr>
      <vt:lpstr>'Histórico ventas VIS'!Área_de_impresión</vt:lpstr>
      <vt:lpstr>'Histórico ventas VIS '!Área_de_impresión</vt:lpstr>
      <vt:lpstr>'Histórico ventas VIS 70-150 '!Área_de_impresión</vt:lpstr>
      <vt:lpstr>'Histórico ventas VIS 70-150sml'!Área_de_impresión</vt:lpstr>
      <vt:lpstr>'Histórico ventas vivienda'!Área_de_impresión</vt:lpstr>
      <vt:lpstr>'Histórico ventas vivienda 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edific'!Área_de_impresión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 Vivienda'!Área_de_impresión</vt:lpstr>
      <vt:lpstr>'Resumen ventas vivienda'!Área_de_impresión</vt:lpstr>
    </vt:vector>
  </TitlesOfParts>
  <Company>DR ProDs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User</cp:lastModifiedBy>
  <cp:lastPrinted>2020-08-19T16:00:16Z</cp:lastPrinted>
  <dcterms:created xsi:type="dcterms:W3CDTF">2020-04-22T20:29:16Z</dcterms:created>
  <dcterms:modified xsi:type="dcterms:W3CDTF">2023-02-08T16:37:20Z</dcterms:modified>
</cp:coreProperties>
</file>